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3\homes3\w0322kor\Plocha\Nová složka\ROZPOČET\"/>
    </mc:Choice>
  </mc:AlternateContent>
  <bookViews>
    <workbookView xWindow="0" yWindow="0" windowWidth="28800" windowHeight="12330"/>
  </bookViews>
  <sheets>
    <sheet name="Rekapitulace stavby" sheetId="1" r:id="rId1"/>
    <sheet name="007-1 - Zateplení střešní..." sheetId="2" r:id="rId2"/>
  </sheets>
  <definedNames>
    <definedName name="_xlnm._FilterDatabase" localSheetId="1" hidden="1">'007-1 - Zateplení střešní...'!$C$96:$K$228</definedName>
    <definedName name="_xlnm.Print_Titles" localSheetId="1">'007-1 - Zateplení střešní...'!$96:$96</definedName>
    <definedName name="_xlnm.Print_Titles" localSheetId="0">'Rekapitulace stavby'!$52:$52</definedName>
    <definedName name="_xlnm.Print_Area" localSheetId="1">'007-1 - Zateplení střešní...'!$C$4:$J$39,'007-1 - Zateplení střešní...'!$C$45:$J$78,'007-1 - Zateplení střešní...'!$C$84:$K$228</definedName>
    <definedName name="_xlnm.Print_Area" localSheetId="0">'Rekapitulace stavby'!$D$4:$AO$36,'Rekapitulace stavby'!$C$42:$AQ$56</definedName>
  </definedNames>
  <calcPr calcId="162913"/>
</workbook>
</file>

<file path=xl/calcChain.xml><?xml version="1.0" encoding="utf-8"?>
<calcChain xmlns="http://schemas.openxmlformats.org/spreadsheetml/2006/main">
  <c r="J37" i="2" l="1"/>
  <c r="J36" i="2"/>
  <c r="AY55" i="1"/>
  <c r="J35" i="2"/>
  <c r="AX55" i="1" s="1"/>
  <c r="BI228" i="2"/>
  <c r="BH228" i="2"/>
  <c r="BG228" i="2"/>
  <c r="BF228" i="2"/>
  <c r="T228" i="2"/>
  <c r="T227" i="2"/>
  <c r="T226" i="2"/>
  <c r="R228" i="2"/>
  <c r="R227" i="2"/>
  <c r="R226" i="2"/>
  <c r="P228" i="2"/>
  <c r="P227" i="2" s="1"/>
  <c r="P226" i="2" s="1"/>
  <c r="BK228" i="2"/>
  <c r="BK227" i="2"/>
  <c r="J228" i="2"/>
  <c r="BE228" i="2" s="1"/>
  <c r="BI224" i="2"/>
  <c r="BH224" i="2"/>
  <c r="BG224" i="2"/>
  <c r="BF224" i="2"/>
  <c r="T224" i="2"/>
  <c r="T223" i="2" s="1"/>
  <c r="R224" i="2"/>
  <c r="R223" i="2"/>
  <c r="P224" i="2"/>
  <c r="P223" i="2" s="1"/>
  <c r="BK224" i="2"/>
  <c r="BK223" i="2"/>
  <c r="J223" i="2"/>
  <c r="J75" i="2" s="1"/>
  <c r="J224" i="2"/>
  <c r="BE224" i="2"/>
  <c r="BI221" i="2"/>
  <c r="BH221" i="2"/>
  <c r="BG221" i="2"/>
  <c r="BF221" i="2"/>
  <c r="T221" i="2"/>
  <c r="R221" i="2"/>
  <c r="P221" i="2"/>
  <c r="BK221" i="2"/>
  <c r="J221" i="2"/>
  <c r="BE221" i="2" s="1"/>
  <c r="BI220" i="2"/>
  <c r="BH220" i="2"/>
  <c r="BG220" i="2"/>
  <c r="BF220" i="2"/>
  <c r="T220" i="2"/>
  <c r="R220" i="2"/>
  <c r="P220" i="2"/>
  <c r="BK220" i="2"/>
  <c r="J220" i="2"/>
  <c r="BE220" i="2"/>
  <c r="BI218" i="2"/>
  <c r="BH218" i="2"/>
  <c r="BG218" i="2"/>
  <c r="BF218" i="2"/>
  <c r="T218" i="2"/>
  <c r="R218" i="2"/>
  <c r="P218" i="2"/>
  <c r="BK218" i="2"/>
  <c r="J218" i="2"/>
  <c r="BE218" i="2" s="1"/>
  <c r="BI217" i="2"/>
  <c r="BH217" i="2"/>
  <c r="BG217" i="2"/>
  <c r="BF217" i="2"/>
  <c r="T217" i="2"/>
  <c r="R217" i="2"/>
  <c r="P217" i="2"/>
  <c r="BK217" i="2"/>
  <c r="J217" i="2"/>
  <c r="BE217" i="2"/>
  <c r="BI216" i="2"/>
  <c r="BH216" i="2"/>
  <c r="BG216" i="2"/>
  <c r="BF216" i="2"/>
  <c r="T216" i="2"/>
  <c r="R216" i="2"/>
  <c r="P216" i="2"/>
  <c r="BK216" i="2"/>
  <c r="J216" i="2"/>
  <c r="BE216" i="2" s="1"/>
  <c r="BI214" i="2"/>
  <c r="BH214" i="2"/>
  <c r="BG214" i="2"/>
  <c r="BF214" i="2"/>
  <c r="T214" i="2"/>
  <c r="R214" i="2"/>
  <c r="R213" i="2" s="1"/>
  <c r="P214" i="2"/>
  <c r="BK214" i="2"/>
  <c r="BK213" i="2" s="1"/>
  <c r="J213" i="2" s="1"/>
  <c r="J74" i="2" s="1"/>
  <c r="J214" i="2"/>
  <c r="BE214" i="2"/>
  <c r="BI211" i="2"/>
  <c r="BH211" i="2"/>
  <c r="BG211" i="2"/>
  <c r="BF211" i="2"/>
  <c r="T211" i="2"/>
  <c r="R211" i="2"/>
  <c r="P211" i="2"/>
  <c r="BK211" i="2"/>
  <c r="J211" i="2"/>
  <c r="BE211" i="2"/>
  <c r="BI210" i="2"/>
  <c r="BH210" i="2"/>
  <c r="BG210" i="2"/>
  <c r="BF210" i="2"/>
  <c r="T210" i="2"/>
  <c r="R210" i="2"/>
  <c r="P210" i="2"/>
  <c r="BK210" i="2"/>
  <c r="J210" i="2"/>
  <c r="BE210" i="2" s="1"/>
  <c r="BI208" i="2"/>
  <c r="BH208" i="2"/>
  <c r="BG208" i="2"/>
  <c r="BF208" i="2"/>
  <c r="T208" i="2"/>
  <c r="R208" i="2"/>
  <c r="P208" i="2"/>
  <c r="BK208" i="2"/>
  <c r="J208" i="2"/>
  <c r="BE208" i="2"/>
  <c r="BI207" i="2"/>
  <c r="BH207" i="2"/>
  <c r="BG207" i="2"/>
  <c r="BF207" i="2"/>
  <c r="T207" i="2"/>
  <c r="R207" i="2"/>
  <c r="R206" i="2"/>
  <c r="P207" i="2"/>
  <c r="BK207" i="2"/>
  <c r="BK206" i="2"/>
  <c r="J206" i="2"/>
  <c r="J73" i="2" s="1"/>
  <c r="J207" i="2"/>
  <c r="BE207" i="2" s="1"/>
  <c r="BI205" i="2"/>
  <c r="BH205" i="2"/>
  <c r="BG205" i="2"/>
  <c r="BF205" i="2"/>
  <c r="T205" i="2"/>
  <c r="R205" i="2"/>
  <c r="P205" i="2"/>
  <c r="BK205" i="2"/>
  <c r="J205" i="2"/>
  <c r="BE205" i="2" s="1"/>
  <c r="BI203" i="2"/>
  <c r="BH203" i="2"/>
  <c r="BG203" i="2"/>
  <c r="BF203" i="2"/>
  <c r="T203" i="2"/>
  <c r="R203" i="2"/>
  <c r="P203" i="2"/>
  <c r="BK203" i="2"/>
  <c r="J203" i="2"/>
  <c r="BE203" i="2"/>
  <c r="BI201" i="2"/>
  <c r="BH201" i="2"/>
  <c r="BG201" i="2"/>
  <c r="BF201" i="2"/>
  <c r="T201" i="2"/>
  <c r="R201" i="2"/>
  <c r="R200" i="2"/>
  <c r="P201" i="2"/>
  <c r="P200" i="2" s="1"/>
  <c r="BK201" i="2"/>
  <c r="BK200" i="2"/>
  <c r="J200" i="2"/>
  <c r="J72" i="2" s="1"/>
  <c r="J201" i="2"/>
  <c r="BE201" i="2" s="1"/>
  <c r="BI198" i="2"/>
  <c r="BH198" i="2"/>
  <c r="BG198" i="2"/>
  <c r="BF198" i="2"/>
  <c r="T198" i="2"/>
  <c r="R198" i="2"/>
  <c r="P198" i="2"/>
  <c r="BK198" i="2"/>
  <c r="J198" i="2"/>
  <c r="BE198" i="2" s="1"/>
  <c r="BI193" i="2"/>
  <c r="BH193" i="2"/>
  <c r="BG193" i="2"/>
  <c r="BF193" i="2"/>
  <c r="T193" i="2"/>
  <c r="R193" i="2"/>
  <c r="P193" i="2"/>
  <c r="BK193" i="2"/>
  <c r="J193" i="2"/>
  <c r="BE193" i="2"/>
  <c r="BI189" i="2"/>
  <c r="BH189" i="2"/>
  <c r="BG189" i="2"/>
  <c r="BF189" i="2"/>
  <c r="T189" i="2"/>
  <c r="R189" i="2"/>
  <c r="P189" i="2"/>
  <c r="BK189" i="2"/>
  <c r="J189" i="2"/>
  <c r="BE189" i="2" s="1"/>
  <c r="BI187" i="2"/>
  <c r="BH187" i="2"/>
  <c r="BG187" i="2"/>
  <c r="BF187" i="2"/>
  <c r="T187" i="2"/>
  <c r="R187" i="2"/>
  <c r="P187" i="2"/>
  <c r="BK187" i="2"/>
  <c r="J187" i="2"/>
  <c r="BE187" i="2"/>
  <c r="BI182" i="2"/>
  <c r="BH182" i="2"/>
  <c r="BG182" i="2"/>
  <c r="BF182" i="2"/>
  <c r="T182" i="2"/>
  <c r="R182" i="2"/>
  <c r="P182" i="2"/>
  <c r="BK182" i="2"/>
  <c r="J182" i="2"/>
  <c r="BE182" i="2" s="1"/>
  <c r="BI179" i="2"/>
  <c r="BH179" i="2"/>
  <c r="BG179" i="2"/>
  <c r="BF179" i="2"/>
  <c r="T179" i="2"/>
  <c r="R179" i="2"/>
  <c r="P179" i="2"/>
  <c r="BK179" i="2"/>
  <c r="J179" i="2"/>
  <c r="BE179" i="2"/>
  <c r="BI174" i="2"/>
  <c r="BH174" i="2"/>
  <c r="BG174" i="2"/>
  <c r="BF174" i="2"/>
  <c r="T174" i="2"/>
  <c r="R174" i="2"/>
  <c r="P174" i="2"/>
  <c r="BK174" i="2"/>
  <c r="J174" i="2"/>
  <c r="BE174" i="2" s="1"/>
  <c r="BI172" i="2"/>
  <c r="BH172" i="2"/>
  <c r="BG172" i="2"/>
  <c r="BF172" i="2"/>
  <c r="T172" i="2"/>
  <c r="R172" i="2"/>
  <c r="R171" i="2" s="1"/>
  <c r="P172" i="2"/>
  <c r="BK172" i="2"/>
  <c r="BK171" i="2" s="1"/>
  <c r="J171" i="2" s="1"/>
  <c r="J71" i="2" s="1"/>
  <c r="J172" i="2"/>
  <c r="BE172" i="2"/>
  <c r="BI170" i="2"/>
  <c r="BH170" i="2"/>
  <c r="BG170" i="2"/>
  <c r="BF170" i="2"/>
  <c r="T170" i="2"/>
  <c r="R170" i="2"/>
  <c r="P170" i="2"/>
  <c r="BK170" i="2"/>
  <c r="J170" i="2"/>
  <c r="BE170" i="2"/>
  <c r="BI169" i="2"/>
  <c r="BH169" i="2"/>
  <c r="BG169" i="2"/>
  <c r="BF169" i="2"/>
  <c r="T169" i="2"/>
  <c r="R169" i="2"/>
  <c r="P169" i="2"/>
  <c r="BK169" i="2"/>
  <c r="J169" i="2"/>
  <c r="BE169" i="2" s="1"/>
  <c r="BI168" i="2"/>
  <c r="BH168" i="2"/>
  <c r="BG168" i="2"/>
  <c r="BF168" i="2"/>
  <c r="T168" i="2"/>
  <c r="R168" i="2"/>
  <c r="P168" i="2"/>
  <c r="BK168" i="2"/>
  <c r="J168" i="2"/>
  <c r="BE168" i="2"/>
  <c r="BI167" i="2"/>
  <c r="BH167" i="2"/>
  <c r="BG167" i="2"/>
  <c r="BF167" i="2"/>
  <c r="T167" i="2"/>
  <c r="R167" i="2"/>
  <c r="P167" i="2"/>
  <c r="BK167" i="2"/>
  <c r="J167" i="2"/>
  <c r="BE167" i="2" s="1"/>
  <c r="BI166" i="2"/>
  <c r="BH166" i="2"/>
  <c r="BG166" i="2"/>
  <c r="BF166" i="2"/>
  <c r="T166" i="2"/>
  <c r="R166" i="2"/>
  <c r="P166" i="2"/>
  <c r="BK166" i="2"/>
  <c r="J166" i="2"/>
  <c r="BE166" i="2"/>
  <c r="BI165" i="2"/>
  <c r="BH165" i="2"/>
  <c r="BG165" i="2"/>
  <c r="BF165" i="2"/>
  <c r="T165" i="2"/>
  <c r="R165" i="2"/>
  <c r="P165" i="2"/>
  <c r="BK165" i="2"/>
  <c r="J165" i="2"/>
  <c r="BE165" i="2" s="1"/>
  <c r="BI164" i="2"/>
  <c r="BH164" i="2"/>
  <c r="BG164" i="2"/>
  <c r="BF164" i="2"/>
  <c r="T164" i="2"/>
  <c r="R164" i="2"/>
  <c r="R163" i="2" s="1"/>
  <c r="P164" i="2"/>
  <c r="BK164" i="2"/>
  <c r="BK163" i="2" s="1"/>
  <c r="J163" i="2" s="1"/>
  <c r="J70" i="2" s="1"/>
  <c r="J164" i="2"/>
  <c r="BE164" i="2"/>
  <c r="BI161" i="2"/>
  <c r="BH161" i="2"/>
  <c r="BG161" i="2"/>
  <c r="BF161" i="2"/>
  <c r="T161" i="2"/>
  <c r="R161" i="2"/>
  <c r="P161" i="2"/>
  <c r="BK161" i="2"/>
  <c r="J161" i="2"/>
  <c r="BE161" i="2"/>
  <c r="BI159" i="2"/>
  <c r="BH159" i="2"/>
  <c r="BG159" i="2"/>
  <c r="BF159" i="2"/>
  <c r="T159" i="2"/>
  <c r="R159" i="2"/>
  <c r="P159" i="2"/>
  <c r="BK159" i="2"/>
  <c r="J159" i="2"/>
  <c r="BE159" i="2" s="1"/>
  <c r="BI157" i="2"/>
  <c r="BH157" i="2"/>
  <c r="BG157" i="2"/>
  <c r="BF157" i="2"/>
  <c r="T157" i="2"/>
  <c r="R157" i="2"/>
  <c r="P157" i="2"/>
  <c r="BK157" i="2"/>
  <c r="J157" i="2"/>
  <c r="BE157" i="2"/>
  <c r="BI155" i="2"/>
  <c r="BH155" i="2"/>
  <c r="BG155" i="2"/>
  <c r="BF155" i="2"/>
  <c r="T155" i="2"/>
  <c r="R155" i="2"/>
  <c r="P155" i="2"/>
  <c r="BK155" i="2"/>
  <c r="J155" i="2"/>
  <c r="BE155" i="2" s="1"/>
  <c r="BI152" i="2"/>
  <c r="BH152" i="2"/>
  <c r="BG152" i="2"/>
  <c r="BF152" i="2"/>
  <c r="T152" i="2"/>
  <c r="R152" i="2"/>
  <c r="P152" i="2"/>
  <c r="P147" i="2" s="1"/>
  <c r="BK152" i="2"/>
  <c r="J152" i="2"/>
  <c r="BE152" i="2"/>
  <c r="BI148" i="2"/>
  <c r="BH148" i="2"/>
  <c r="BG148" i="2"/>
  <c r="BF148" i="2"/>
  <c r="T148" i="2"/>
  <c r="T147" i="2" s="1"/>
  <c r="R148" i="2"/>
  <c r="R147" i="2"/>
  <c r="P148" i="2"/>
  <c r="BK148" i="2"/>
  <c r="BK147" i="2" s="1"/>
  <c r="J147" i="2" s="1"/>
  <c r="BK146" i="2"/>
  <c r="J146" i="2" s="1"/>
  <c r="J68" i="2" s="1"/>
  <c r="J148" i="2"/>
  <c r="BE148" i="2"/>
  <c r="J69" i="2"/>
  <c r="BI144" i="2"/>
  <c r="BH144" i="2"/>
  <c r="BG144" i="2"/>
  <c r="BF144" i="2"/>
  <c r="T144" i="2"/>
  <c r="T143" i="2"/>
  <c r="R144" i="2"/>
  <c r="R143" i="2" s="1"/>
  <c r="R98" i="2" s="1"/>
  <c r="P144" i="2"/>
  <c r="P143" i="2"/>
  <c r="BK144" i="2"/>
  <c r="BK143" i="2" s="1"/>
  <c r="J143" i="2" s="1"/>
  <c r="J67" i="2" s="1"/>
  <c r="J144" i="2"/>
  <c r="BE144" i="2"/>
  <c r="BI141" i="2"/>
  <c r="BH141" i="2"/>
  <c r="BG141" i="2"/>
  <c r="BF141" i="2"/>
  <c r="T141" i="2"/>
  <c r="R141" i="2"/>
  <c r="P141" i="2"/>
  <c r="BK141" i="2"/>
  <c r="J141" i="2"/>
  <c r="BE141" i="2"/>
  <c r="BI139" i="2"/>
  <c r="BH139" i="2"/>
  <c r="BG139" i="2"/>
  <c r="BF139" i="2"/>
  <c r="T139" i="2"/>
  <c r="R139" i="2"/>
  <c r="P139" i="2"/>
  <c r="BK139" i="2"/>
  <c r="J139" i="2"/>
  <c r="BE139" i="2" s="1"/>
  <c r="BI136" i="2"/>
  <c r="BH136" i="2"/>
  <c r="BG136" i="2"/>
  <c r="BF136" i="2"/>
  <c r="T136" i="2"/>
  <c r="R136" i="2"/>
  <c r="P136" i="2"/>
  <c r="BK136" i="2"/>
  <c r="J136" i="2"/>
  <c r="BE136" i="2"/>
  <c r="BI134" i="2"/>
  <c r="BH134" i="2"/>
  <c r="BG134" i="2"/>
  <c r="BF134" i="2"/>
  <c r="T134" i="2"/>
  <c r="R134" i="2"/>
  <c r="P134" i="2"/>
  <c r="BK134" i="2"/>
  <c r="J134" i="2"/>
  <c r="BE134" i="2" s="1"/>
  <c r="BI132" i="2"/>
  <c r="BH132" i="2"/>
  <c r="BG132" i="2"/>
  <c r="BF132" i="2"/>
  <c r="T132" i="2"/>
  <c r="R132" i="2"/>
  <c r="R131" i="2" s="1"/>
  <c r="P132" i="2"/>
  <c r="BK132" i="2"/>
  <c r="BK131" i="2" s="1"/>
  <c r="J131" i="2" s="1"/>
  <c r="J66" i="2" s="1"/>
  <c r="J132" i="2"/>
  <c r="BE132" i="2"/>
  <c r="BI128" i="2"/>
  <c r="BH128" i="2"/>
  <c r="BG128" i="2"/>
  <c r="BF128" i="2"/>
  <c r="T128" i="2"/>
  <c r="R128" i="2"/>
  <c r="P128" i="2"/>
  <c r="BK128" i="2"/>
  <c r="J128" i="2"/>
  <c r="BE128" i="2"/>
  <c r="BI124" i="2"/>
  <c r="BH124" i="2"/>
  <c r="BG124" i="2"/>
  <c r="BF124" i="2"/>
  <c r="T124" i="2"/>
  <c r="R124" i="2"/>
  <c r="P124" i="2"/>
  <c r="BK124" i="2"/>
  <c r="J124" i="2"/>
  <c r="BE124" i="2" s="1"/>
  <c r="BI122" i="2"/>
  <c r="BH122" i="2"/>
  <c r="BG122" i="2"/>
  <c r="BF122" i="2"/>
  <c r="T122" i="2"/>
  <c r="R122" i="2"/>
  <c r="P122" i="2"/>
  <c r="BK122" i="2"/>
  <c r="J122" i="2"/>
  <c r="BE122" i="2"/>
  <c r="BI120" i="2"/>
  <c r="BH120" i="2"/>
  <c r="BG120" i="2"/>
  <c r="BF120" i="2"/>
  <c r="T120" i="2"/>
  <c r="R120" i="2"/>
  <c r="P120" i="2"/>
  <c r="BK120" i="2"/>
  <c r="J120" i="2"/>
  <c r="BE120" i="2" s="1"/>
  <c r="BI118" i="2"/>
  <c r="BH118" i="2"/>
  <c r="BG118" i="2"/>
  <c r="BF118" i="2"/>
  <c r="T118" i="2"/>
  <c r="R118" i="2"/>
  <c r="R117" i="2" s="1"/>
  <c r="P118" i="2"/>
  <c r="BK118" i="2"/>
  <c r="BK117" i="2" s="1"/>
  <c r="J117" i="2" s="1"/>
  <c r="J65" i="2" s="1"/>
  <c r="J118" i="2"/>
  <c r="BE118" i="2"/>
  <c r="BI116" i="2"/>
  <c r="BH116" i="2"/>
  <c r="BG116" i="2"/>
  <c r="BF116" i="2"/>
  <c r="T116" i="2"/>
  <c r="R116" i="2"/>
  <c r="P116" i="2"/>
  <c r="BK116" i="2"/>
  <c r="J116" i="2"/>
  <c r="BE116" i="2"/>
  <c r="BI114" i="2"/>
  <c r="BH114" i="2"/>
  <c r="BG114" i="2"/>
  <c r="BF114" i="2"/>
  <c r="T114" i="2"/>
  <c r="R114" i="2"/>
  <c r="P114" i="2"/>
  <c r="BK114" i="2"/>
  <c r="J114" i="2"/>
  <c r="BE114" i="2" s="1"/>
  <c r="BI111" i="2"/>
  <c r="BH111" i="2"/>
  <c r="BG111" i="2"/>
  <c r="BF111" i="2"/>
  <c r="T111" i="2"/>
  <c r="R111" i="2"/>
  <c r="P111" i="2"/>
  <c r="BK111" i="2"/>
  <c r="J111" i="2"/>
  <c r="BE111" i="2"/>
  <c r="BI106" i="2"/>
  <c r="BH106" i="2"/>
  <c r="BG106" i="2"/>
  <c r="BF106" i="2"/>
  <c r="T106" i="2"/>
  <c r="R106" i="2"/>
  <c r="R105" i="2"/>
  <c r="P106" i="2"/>
  <c r="BK106" i="2"/>
  <c r="BK105" i="2"/>
  <c r="J105" i="2"/>
  <c r="J64" i="2" s="1"/>
  <c r="J106" i="2"/>
  <c r="BE106" i="2" s="1"/>
  <c r="BI104" i="2"/>
  <c r="BH104" i="2"/>
  <c r="BG104" i="2"/>
  <c r="BF104" i="2"/>
  <c r="T104" i="2"/>
  <c r="T103" i="2" s="1"/>
  <c r="R104" i="2"/>
  <c r="R103" i="2"/>
  <c r="P104" i="2"/>
  <c r="P103" i="2" s="1"/>
  <c r="BK104" i="2"/>
  <c r="BK103" i="2"/>
  <c r="J103" i="2"/>
  <c r="J63" i="2" s="1"/>
  <c r="J104" i="2"/>
  <c r="BE104" i="2" s="1"/>
  <c r="BI102" i="2"/>
  <c r="BH102" i="2"/>
  <c r="BG102" i="2"/>
  <c r="BF102" i="2"/>
  <c r="T102" i="2"/>
  <c r="T101" i="2" s="1"/>
  <c r="R102" i="2"/>
  <c r="R101" i="2"/>
  <c r="P102" i="2"/>
  <c r="P101" i="2" s="1"/>
  <c r="BK102" i="2"/>
  <c r="BK101" i="2"/>
  <c r="J101" i="2"/>
  <c r="J62" i="2" s="1"/>
  <c r="J102" i="2"/>
  <c r="BE102" i="2" s="1"/>
  <c r="BI100" i="2"/>
  <c r="BH100" i="2"/>
  <c r="F36" i="2"/>
  <c r="BC55" i="1" s="1"/>
  <c r="BC54" i="1" s="1"/>
  <c r="BG100" i="2"/>
  <c r="BF100" i="2"/>
  <c r="J34" i="2" s="1"/>
  <c r="AW55" i="1" s="1"/>
  <c r="F34" i="2"/>
  <c r="BA55" i="1" s="1"/>
  <c r="BA54" i="1" s="1"/>
  <c r="T100" i="2"/>
  <c r="T99" i="2"/>
  <c r="R100" i="2"/>
  <c r="R99" i="2"/>
  <c r="P100" i="2"/>
  <c r="P99" i="2"/>
  <c r="BK100" i="2"/>
  <c r="BK99" i="2"/>
  <c r="J100" i="2"/>
  <c r="BE100" i="2" s="1"/>
  <c r="J94" i="2"/>
  <c r="J93" i="2"/>
  <c r="F93" i="2"/>
  <c r="F91" i="2"/>
  <c r="E89" i="2"/>
  <c r="J55" i="2"/>
  <c r="J54" i="2"/>
  <c r="F54" i="2"/>
  <c r="F52" i="2"/>
  <c r="E50" i="2"/>
  <c r="J18" i="2"/>
  <c r="E18" i="2"/>
  <c r="F94" i="2" s="1"/>
  <c r="F55" i="2"/>
  <c r="J17" i="2"/>
  <c r="J12" i="2"/>
  <c r="J91" i="2" s="1"/>
  <c r="J52" i="2"/>
  <c r="E7" i="2"/>
  <c r="AS54" i="1"/>
  <c r="L50" i="1"/>
  <c r="AM50" i="1"/>
  <c r="AM49" i="1"/>
  <c r="L49" i="1"/>
  <c r="AM47" i="1"/>
  <c r="L47" i="1"/>
  <c r="L45" i="1"/>
  <c r="L44" i="1"/>
  <c r="F33" i="2" l="1"/>
  <c r="AZ55" i="1" s="1"/>
  <c r="AZ54" i="1" s="1"/>
  <c r="J33" i="2"/>
  <c r="AV55" i="1" s="1"/>
  <c r="AT55" i="1" s="1"/>
  <c r="F35" i="2"/>
  <c r="BB55" i="1" s="1"/>
  <c r="BB54" i="1" s="1"/>
  <c r="P131" i="2"/>
  <c r="J99" i="2"/>
  <c r="J61" i="2" s="1"/>
  <c r="BK98" i="2"/>
  <c r="F37" i="2"/>
  <c r="BD55" i="1" s="1"/>
  <c r="BD54" i="1" s="1"/>
  <c r="W33" i="1" s="1"/>
  <c r="T105" i="2"/>
  <c r="T117" i="2"/>
  <c r="P117" i="2"/>
  <c r="T131" i="2"/>
  <c r="E87" i="2"/>
  <c r="E48" i="2"/>
  <c r="P105" i="2"/>
  <c r="P98" i="2" s="1"/>
  <c r="R146" i="2"/>
  <c r="R97" i="2" s="1"/>
  <c r="T171" i="2"/>
  <c r="P171" i="2"/>
  <c r="T206" i="2"/>
  <c r="T146" i="2" s="1"/>
  <c r="T213" i="2"/>
  <c r="P213" i="2"/>
  <c r="AW54" i="1"/>
  <c r="AK30" i="1" s="1"/>
  <c r="W30" i="1"/>
  <c r="AY54" i="1"/>
  <c r="W32" i="1"/>
  <c r="T163" i="2"/>
  <c r="P163" i="2"/>
  <c r="P146" i="2" s="1"/>
  <c r="T200" i="2"/>
  <c r="P206" i="2"/>
  <c r="J227" i="2"/>
  <c r="J77" i="2" s="1"/>
  <c r="BK226" i="2"/>
  <c r="J226" i="2" s="1"/>
  <c r="J76" i="2" s="1"/>
  <c r="P97" i="2" l="1"/>
  <c r="AU55" i="1" s="1"/>
  <c r="AU54" i="1" s="1"/>
  <c r="J98" i="2"/>
  <c r="J60" i="2" s="1"/>
  <c r="BK97" i="2"/>
  <c r="J97" i="2" s="1"/>
  <c r="AV54" i="1"/>
  <c r="W29" i="1"/>
  <c r="AX54" i="1"/>
  <c r="W31" i="1"/>
  <c r="T98" i="2"/>
  <c r="T97" i="2" s="1"/>
  <c r="J59" i="2" l="1"/>
  <c r="J30" i="2"/>
  <c r="AK29" i="1"/>
  <c r="AT54" i="1"/>
  <c r="J39" i="2" l="1"/>
  <c r="AG55" i="1"/>
  <c r="AN55" i="1" l="1"/>
  <c r="AG54" i="1"/>
  <c r="AK26" i="1" l="1"/>
  <c r="AK35" i="1" s="1"/>
  <c r="AN54" i="1"/>
</calcChain>
</file>

<file path=xl/sharedStrings.xml><?xml version="1.0" encoding="utf-8"?>
<sst xmlns="http://schemas.openxmlformats.org/spreadsheetml/2006/main" count="1601" uniqueCount="396">
  <si>
    <t>Export Komplet</t>
  </si>
  <si>
    <t/>
  </si>
  <si>
    <t>2.0</t>
  </si>
  <si>
    <t>ZAMOK</t>
  </si>
  <si>
    <t>False</t>
  </si>
  <si>
    <t>{444d72de-b593-46a7-ae8d-46f13718e072}</t>
  </si>
  <si>
    <t>0,01</t>
  </si>
  <si>
    <t>21</t>
  </si>
  <si>
    <t>15</t>
  </si>
  <si>
    <t>REKAPITULACE STAVBY</t>
  </si>
  <si>
    <t>v ---  níže se nacházejí doplnkové a pomocné údaje k sestavám  --- v</t>
  </si>
  <si>
    <t>Návod na vyplnění</t>
  </si>
  <si>
    <t>0,001</t>
  </si>
  <si>
    <t>Kód:</t>
  </si>
  <si>
    <t>007</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</si>
  <si>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</si>
  <si>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</si>
  <si>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Zateplení střešní konstrukce na BD Horní č.p.679, Ostrava-Hrabůvka</t>
  </si>
  <si>
    <t>KSO:</t>
  </si>
  <si>
    <t>CC-CZ:</t>
  </si>
  <si>
    <t>Místo:</t>
  </si>
  <si>
    <t xml:space="preserve"> </t>
  </si>
  <si>
    <t>Datum:</t>
  </si>
  <si>
    <t>20. 3. 2019</t>
  </si>
  <si>
    <t>Zadavatel:</t>
  </si>
  <si>
    <t>IČ:</t>
  </si>
  <si>
    <t>Městský obod Ostrava-Jih</t>
  </si>
  <si>
    <t>DIČ:</t>
  </si>
  <si>
    <t>Uchazeč:</t>
  </si>
  <si>
    <t>Vyplň údaj</t>
  </si>
  <si>
    <t>Projektant:</t>
  </si>
  <si>
    <t>03886964</t>
  </si>
  <si>
    <t>CHCI-DŮM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</si>
  <si>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</si>
  <si>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</si>
  <si>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</si>
  <si>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</si>
  <si>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</si>
  <si>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</si>
  <si>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</si>
  <si>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</si>
  <si>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</si>
  <si>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</si>
  <si>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</si>
  <si>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</si>
  <si>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</si>
  <si>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</si>
  <si>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</si>
  <si>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</si>
  <si>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</si>
  <si>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</si>
  <si>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</si>
  <si>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</si>
  <si>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</si>
  <si>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</si>
  <si>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</si>
  <si>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</si>
  <si>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</si>
  <si>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</si>
  <si>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</si>
  <si>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</si>
  <si>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</si>
  <si>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</si>
  <si>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</si>
  <si>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</si>
  <si>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</si>
  <si>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</si>
  <si>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</si>
  <si>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</si>
  <si>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</si>
  <si>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</si>
  <si>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</si>
  <si>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</si>
  <si>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</si>
  <si>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</si>
  <si>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007-1</t>
  </si>
  <si>
    <t>Zateplení střešní konstrukce  2.ETAPA</t>
  </si>
  <si>
    <t>STA</t>
  </si>
  <si>
    <t>1</t>
  </si>
  <si>
    <t>{c57e1a63-7016-4d99-9229-91ab1e6235e5}</t>
  </si>
  <si>
    <t>2</t>
  </si>
  <si>
    <t>KRYCÍ LIST SOUPISU PRACÍ</t>
  </si>
  <si>
    <t>Objekt:</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</si>
  <si>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</si>
  <si>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</si>
  <si>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</si>
  <si>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</si>
  <si>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</si>
  <si>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</si>
  <si>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</si>
  <si>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</si>
  <si>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</si>
  <si>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</si>
  <si>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</si>
  <si>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</si>
  <si>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</si>
  <si>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</si>
  <si>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</si>
  <si>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741 - Elektroinstalace - silnoproud</t>
  </si>
  <si>
    <t xml:space="preserve">    762 - Konstrukce tesařské</t>
  </si>
  <si>
    <t xml:space="preserve">    763 - Konstrukce suché výstavby</t>
  </si>
  <si>
    <t xml:space="preserve">    764 - Konstrukce klempířské</t>
  </si>
  <si>
    <t xml:space="preserve">    766 - Konstrukce truhlářské</t>
  </si>
  <si>
    <t xml:space="preserve">    784 - Dokončovací práce - malby a tapety</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</si>
  <si>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</si>
  <si>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</si>
  <si>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</si>
  <si>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</si>
  <si>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</si>
  <si>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</si>
  <si>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</si>
  <si>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</si>
  <si>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</si>
  <si>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</si>
  <si>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</si>
  <si>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</si>
  <si>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</si>
  <si>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</si>
  <si>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</si>
  <si>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</si>
  <si>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</si>
  <si>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</si>
  <si>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</si>
  <si>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41</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</si>
  <si>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</si>
  <si>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</si>
  <si>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</si>
  <si>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</si>
  <si>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2018 02</t>
  </si>
  <si>
    <t>4</t>
  </si>
  <si>
    <t>-1770846590</t>
  </si>
  <si>
    <t>Vodorovné konstrukce</t>
  </si>
  <si>
    <t>42</t>
  </si>
  <si>
    <t>451577877</t>
  </si>
  <si>
    <t>Podklad nebo lože pod dlažbu (přídlažbu)  v ploše vodorovné nebo ve sklonu do 1:5, tloušťky od 30 do 100 mm ze štěrkopísku</t>
  </si>
  <si>
    <t>-596643174</t>
  </si>
  <si>
    <t>5</t>
  </si>
  <si>
    <t>Komunikace pozemní</t>
  </si>
  <si>
    <t>43</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</si>
  <si>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</si>
  <si>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</si>
  <si>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-512142666</t>
  </si>
  <si>
    <t>6</t>
  </si>
  <si>
    <t>Úpravy povrchů, podlahy a osazování výplní</t>
  </si>
  <si>
    <t>621221021</t>
  </si>
  <si>
    <t>Montáž kontaktního zateplení z desek z minerální vlny s podélnou orientací vláken na vnější podhledy, tloušťky desek přes 80 do 120 mm</t>
  </si>
  <si>
    <t>CS ÚRS 2018 01</t>
  </si>
  <si>
    <t>PSC</t>
  </si>
  <si>
    <t xml:space="preserve">Poznámka k souboru cen:_x000D_
Poznámka k souboru cen: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</si>
  <si>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VV</t>
  </si>
  <si>
    <t>N 4</t>
  </si>
  <si>
    <t>(12,2+48,8)*2*0,6</t>
  </si>
  <si>
    <t>Součet</t>
  </si>
  <si>
    <t>M</t>
  </si>
  <si>
    <t>63151529</t>
  </si>
  <si>
    <t>deska izolační minerální kontaktních fasád podélné vlákno ?=0,036 tl 120mm</t>
  </si>
  <si>
    <t>8</t>
  </si>
  <si>
    <t>73,2*1,02 "Přepočtené koeficientem množství</t>
  </si>
  <si>
    <t>3</t>
  </si>
  <si>
    <t>644941111</t>
  </si>
  <si>
    <t>Montáž průvětrníků nebo mřížek odvětrávacích velikosti do 150 x 200 mm</t>
  </si>
  <si>
    <t>kus</t>
  </si>
  <si>
    <t xml:space="preserve">Poznámka k souboru cen:_x000D_
Poznámka k souboru cen: 1. V cenách nejsou započteny náklady na dodávku průvětrníku nebo mřížky, tyto se oceňují ve specifikaci. </t>
  </si>
  <si>
    <t>56245640</t>
  </si>
  <si>
    <t>mřížka větrací kruhová plast 160 se síťovinou</t>
  </si>
  <si>
    <t>9</t>
  </si>
  <si>
    <t>Ostatní konstrukce a práce, bourání</t>
  </si>
  <si>
    <t>38</t>
  </si>
  <si>
    <t>941311112</t>
  </si>
  <si>
    <t>Montáž lešení řadového modulového lehkého pracovního s podlahami  s provozním zatížením tř. 3 do 200 kg/m2 šířky tř. SW06 přes 0,6 do 0,9 m, výšky přes 10 do 25 m</t>
  </si>
  <si>
    <t>-1247137446</t>
  </si>
  <si>
    <t>25*12</t>
  </si>
  <si>
    <t>39</t>
  </si>
  <si>
    <t>941311211</t>
  </si>
  <si>
    <t>Montáž lešení řadového modulového lehkého pracovního s podlahami  s provozním zatížením tř. 3 do 200 kg/m2 Příplatek za první a každý další den použití lešení k ceně -1111 nebo -1112</t>
  </si>
  <si>
    <t>934425895</t>
  </si>
  <si>
    <t>300*14</t>
  </si>
  <si>
    <t>40</t>
  </si>
  <si>
    <t>941311812</t>
  </si>
  <si>
    <t>Demontáž lešení řadového modulového lehkého pracovního s podlahami  s provozním zatížením tř. 3 do 200 kg/m2 šířky SW06 přes 0,6 do 0,9 m, výšky přes 10 do 25 m</t>
  </si>
  <si>
    <t>1411113188</t>
  </si>
  <si>
    <t>300</t>
  </si>
  <si>
    <t>953732215</t>
  </si>
  <si>
    <t>Prodloužení ventilací troubami plastovými DN do 160 mm</t>
  </si>
  <si>
    <t>m</t>
  </si>
  <si>
    <t>10</t>
  </si>
  <si>
    <t>N 3</t>
  </si>
  <si>
    <t>0,42*124</t>
  </si>
  <si>
    <t>971033241</t>
  </si>
  <si>
    <t>Vybourání otvorů ve zdivu základovém nebo nadzákladovém z cihel, tvárnic, příčkovek z cihel pálených na maltu vápennou nebo vápenocementovou plochy do 0,0225 m2, tl. do 300 mm</t>
  </si>
  <si>
    <t>12</t>
  </si>
  <si>
    <t>D3</t>
  </si>
  <si>
    <t>25</t>
  </si>
  <si>
    <t>997</t>
  </si>
  <si>
    <t>Přesun sutě</t>
  </si>
  <si>
    <t>7</t>
  </si>
  <si>
    <t>997013154</t>
  </si>
  <si>
    <t>Vnitrostaveništní doprava suti a vybouraných hmot vodorovně do 50 m svisle s omezením mechanizace pro budovy a haly výšky přes 12 do 15 m</t>
  </si>
  <si>
    <t>t</t>
  </si>
  <si>
    <t>14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</si>
  <si>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</si>
  <si>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997013501</t>
  </si>
  <si>
    <t>Odvoz suti a vybouraných hmot na skládku nebo meziskládku se složením, na vzdálenost do 1 km</t>
  </si>
  <si>
    <t>16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</si>
  <si>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</si>
  <si>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</si>
  <si>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</si>
  <si>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18</t>
  </si>
  <si>
    <t>1,987*19</t>
  </si>
  <si>
    <t>997013803</t>
  </si>
  <si>
    <t>Poplatek za uložení stavebního odpadu na skládce (skládkovné) cihelného zatříděného do Katalogu odpadů pod kódem 170 102</t>
  </si>
  <si>
    <t>20</t>
  </si>
  <si>
    <t xml:space="preserve">Poznámka k souboru cen:_x000D_
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</si>
  <si>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11</t>
  </si>
  <si>
    <t>997013811</t>
  </si>
  <si>
    <t>Poplatek za uložení stavebního odpadu na skládce (skládkovné) dřevěného zatříděného do Katalogu odpadů pod kódem 170 201</t>
  </si>
  <si>
    <t>22</t>
  </si>
  <si>
    <t>998</t>
  </si>
  <si>
    <t>Přesun hmot</t>
  </si>
  <si>
    <t>998018003</t>
  </si>
  <si>
    <t>Přesun hmot pro budovy občanské výstavby, bydlení, výrobu a služby ruční - bez užití mechanizace vodorovná dopravní vzdálenost do 100 m pro budovy s jakoukoliv nosnou konstrukcí výšky přes 12 do 24 m</t>
  </si>
  <si>
    <t>24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</si>
  <si>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</si>
  <si>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</si>
  <si>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</si>
  <si>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713</t>
  </si>
  <si>
    <t>Izolace tepelné</t>
  </si>
  <si>
    <t>13</t>
  </si>
  <si>
    <t>713121121</t>
  </si>
  <si>
    <t>Montáž tepelné izolace podlah rohožemi, pásy, deskami, dílci, bloky (izolační materiál ve specifikaci) kladenými volně dvouvrstvá</t>
  </si>
  <si>
    <t>26</t>
  </si>
  <si>
    <t xml:space="preserve">Poznámka k souboru cen:_x000D_
Poznámka k souboru cen: 1. Množství tepelné izolace podlah okrajovými pásky k ceně -1211 se určuje v m projektované délky obložení (bez přesahů) na obvodu podlahy. </t>
  </si>
  <si>
    <t>12,2*48,8</t>
  </si>
  <si>
    <t>63150849</t>
  </si>
  <si>
    <t>pás tepelný pro všechny druhy nezatížených izolací  ?=0,039 tl 100mm</t>
  </si>
  <si>
    <t>32</t>
  </si>
  <si>
    <t>28</t>
  </si>
  <si>
    <t>"595,360"</t>
  </si>
  <si>
    <t>595,36*1,02 "Přepočtené koeficientem množství</t>
  </si>
  <si>
    <t>63150852</t>
  </si>
  <si>
    <t>pás tepelný pro všechny druhy nezatížených izolací ?=0,039 tl 160mm</t>
  </si>
  <si>
    <t>30</t>
  </si>
  <si>
    <t>713121131</t>
  </si>
  <si>
    <t>Montáž tepelné izolace podlah parotěsnými reflexními pásy, tloušťka izolace do 5 mm</t>
  </si>
  <si>
    <t>17</t>
  </si>
  <si>
    <t>28355306</t>
  </si>
  <si>
    <t>pás podlahový parotěsný tepelně izolační s reflexní Al vrstvou 25 x 0,97 m, tl. 5 mm</t>
  </si>
  <si>
    <t>34</t>
  </si>
  <si>
    <t>595,36*1,05 "Přepočtené koeficientem množství</t>
  </si>
  <si>
    <t>998713103</t>
  </si>
  <si>
    <t>Přesun hmot pro izolace tepelné stanovený z hmotnosti přesunovaného materiálu vodorovná dopravní vzdálenost do 50 m v objektech výšky přes 12 m do 24 m</t>
  </si>
  <si>
    <t>36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</si>
  <si>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</si>
  <si>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741</t>
  </si>
  <si>
    <t>Elektroinstalace - silnoproud</t>
  </si>
  <si>
    <t>50</t>
  </si>
  <si>
    <t>741112011</t>
  </si>
  <si>
    <t>Montáž krabic elektroinstalačních bez napojení na trubky a lišty, demontáže a montáže víčka a přístroje protahovacích nebo odbočných nástěnných plastových kruhových</t>
  </si>
  <si>
    <t>-1390118444</t>
  </si>
  <si>
    <t>51</t>
  </si>
  <si>
    <t>34571524R</t>
  </si>
  <si>
    <t>krabice přístrojová odbočná s víčkem z PH, 132x132 mm, hloubka 72 mm</t>
  </si>
  <si>
    <t>-1016386356</t>
  </si>
  <si>
    <t>52</t>
  </si>
  <si>
    <t>34111030</t>
  </si>
  <si>
    <t>kabel silový s Cu jádrem 1 kV 3x1,5mm2</t>
  </si>
  <si>
    <t>-1166296520</t>
  </si>
  <si>
    <t>49</t>
  </si>
  <si>
    <t>741370002</t>
  </si>
  <si>
    <t>Montáž svítidel žárovkových se zapojením vodičů bytových nebo společenských místností stropních přisazených 1 zdroj se sklem</t>
  </si>
  <si>
    <t>-1910806380</t>
  </si>
  <si>
    <t>48</t>
  </si>
  <si>
    <t>741374841</t>
  </si>
  <si>
    <t>Demontáž svítidel se zachováním funkčnosti v bytových nebo společenských místnostech se standardní paticí (E27, T5, GU10) přisazených, ploše do 0,09 m2</t>
  </si>
  <si>
    <t>-1246783018</t>
  </si>
  <si>
    <t>53</t>
  </si>
  <si>
    <t>741810001</t>
  </si>
  <si>
    <t>Zkoušky a prohlídky elektrických rozvodů a zařízení celková prohlídka a vyhotovení revizní zprávy pro objem montážních prací do 100 tis. Kč</t>
  </si>
  <si>
    <t>795724169</t>
  </si>
  <si>
    <t>54</t>
  </si>
  <si>
    <t>998741102</t>
  </si>
  <si>
    <t>Přesun hmot pro silnoproud stanovený z hmotnosti přesunovaného materiálu vodorovná dopravní vzdálenost do 50 m v objektech výšky přes 6 do 12 m</t>
  </si>
  <si>
    <t>767316065</t>
  </si>
  <si>
    <t>762</t>
  </si>
  <si>
    <t>Konstrukce tesařské</t>
  </si>
  <si>
    <t>19</t>
  </si>
  <si>
    <t>762083111</t>
  </si>
  <si>
    <t>Práce společné pro tesařské konstrukce impregnace řeziva máčením proti dřevokaznému hmyzu a houbám, třída ohrožení 1 a 2 (dřevo v interiéru)</t>
  </si>
  <si>
    <t>m3</t>
  </si>
  <si>
    <t xml:space="preserve">Poznámka k souboru cen:_x000D_
Poznámka k souboru cen: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</si>
  <si>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762332134</t>
  </si>
  <si>
    <t>Montáž vázaných konstrukcí krovů střech pultových, sedlových, valbových, stanových čtvercového nebo obdélníkového půdorysu, z řeziva hraněného průřezové plochy přes 288 do 450 cm2</t>
  </si>
  <si>
    <t xml:space="preserve">Poznámka k souboru cen:_x000D_
Poznámka k souboru cen: 1. V cenách nejsou započteny náklady na montáž kotevních želez s připojením k dřevěné konstrukci; tyto se ocení příslušnými položkami souboru cen 762 08-5 tohoto katalogu. 2. V cenách 762 33-5 nejsou započteny náklady na podpory (např. vazníky). </t>
  </si>
  <si>
    <t>N 5</t>
  </si>
  <si>
    <t>3,85*2</t>
  </si>
  <si>
    <t>60512121</t>
  </si>
  <si>
    <t>řezivo jehličnaté hranol jakost I-II dl 4-5m</t>
  </si>
  <si>
    <t>"7,700*0,12*0,26"</t>
  </si>
  <si>
    <t>0,24*1,08 "Přepočtené koeficientem množství</t>
  </si>
  <si>
    <t>762341931</t>
  </si>
  <si>
    <t>Bednění a laťování střech vyřezání jednotlivých otvorů bez rozebrání krytiny v bednění z prken tl. do 32 mm, otvoru plochy jednotlivě do 1 m2</t>
  </si>
  <si>
    <t>44</t>
  </si>
  <si>
    <t xml:space="preserve">Poznámka k souboru cen:_x000D_
Poznámka k souboru cen: 1. U položek vyřezání otvorů v bednění -1931 až -1963 se množství měrných jednotek určuje v m součtem délek jednotlivých řezů. </t>
  </si>
  <si>
    <t>D 1</t>
  </si>
  <si>
    <t>3,14*0,355*3</t>
  </si>
  <si>
    <t>23</t>
  </si>
  <si>
    <t>762395000</t>
  </si>
  <si>
    <t>Spojovací prostředky krovů, bednění a laťování, nadstřešních konstrukcí svory, prkna, hřebíky, pásová ocel, vruty</t>
  </si>
  <si>
    <t>46</t>
  </si>
  <si>
    <t xml:space="preserve">Poznámka k souboru cen:_x000D_
Poznámka k souboru cen: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</si>
  <si>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762421818</t>
  </si>
  <si>
    <t>Demontáž obložení stropů nebo střešních podhledů z dřevoštěpkových desek šroubovaných na sraz, tloušťka desky přes 15 mm</t>
  </si>
  <si>
    <t xml:space="preserve">Poznámka k souboru cen:_x000D_
Poznámka k souboru cen: 1. V cenách nejsou započteny náklady na odstranění tepelné izolace ze stropů; tyto se oceňují cenami části B01 katalogu 800–713 Izolace tepelné. </t>
  </si>
  <si>
    <t>20% z D4</t>
  </si>
  <si>
    <t>(12,2*48,8)*0,2</t>
  </si>
  <si>
    <t>762511263</t>
  </si>
  <si>
    <t>Podlahové konstrukce podkladové z dřevoštěpkových desek OSB jednovrstvých šroubovaných na pero a drážku nebroušených, tloušťky desky 15 mm</t>
  </si>
  <si>
    <t xml:space="preserve">Poznámka k souboru cen:_x000D_
Poznámka k souboru cen: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</si>
  <si>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N 6</t>
  </si>
  <si>
    <t>3,85*0,94</t>
  </si>
  <si>
    <t>998762103</t>
  </si>
  <si>
    <t>Přesun hmot pro konstrukce tesařské stanovený z hmotnosti přesunovaného materiálu vodorovná dopravní vzdálenost do 50 m v objektech výšky přes 12 do 24 m</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</si>
  <si>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</si>
  <si>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</si>
  <si>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</si>
  <si>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763131532</t>
  </si>
  <si>
    <t>Podhled ze sádrokartonových desek  jednovrstvá zavěšená spodní konstrukce z ocelových profilů CD, UD jednoduše opláštěná deskou protipožární DF, tl. 15 mm, bez TI</t>
  </si>
  <si>
    <t>-1567326090</t>
  </si>
  <si>
    <t>2,4*2,4</t>
  </si>
  <si>
    <t>45</t>
  </si>
  <si>
    <t>763131714</t>
  </si>
  <si>
    <t>Podhled ze sádrokartonových desek  ostatní práce a konstrukce na podhledech ze sádrokartonových desek základní penetrační nátěr</t>
  </si>
  <si>
    <t>1492851557</t>
  </si>
  <si>
    <t>5,76</t>
  </si>
  <si>
    <t>998763301</t>
  </si>
  <si>
    <t>Přesun hmot pro konstrukce montované z desek  sádrokartonových, sádrovláknitých, cementovláknitých nebo cementových stanovený z hmotnosti přesunovaného materiálu vodorovná dopravní vzdálenost do 50 m v objektech výšky do 6 m</t>
  </si>
  <si>
    <t>1661749987</t>
  </si>
  <si>
    <t>764</t>
  </si>
  <si>
    <t>Konstrukce klempířské</t>
  </si>
  <si>
    <t>27</t>
  </si>
  <si>
    <t>764002821</t>
  </si>
  <si>
    <t>Demontáž klempířských konstrukcí střešního výlezu do suti</t>
  </si>
  <si>
    <t>764326442</t>
  </si>
  <si>
    <t>Ventilační turbína z hliníkového plechu s lemováním na střechách s krytinou skládanou mimo prejzovou nebo z plechu, průměru přes 300 mm do 350 mm</t>
  </si>
  <si>
    <t>56</t>
  </si>
  <si>
    <t xml:space="preserve">Poznámka k souboru cen:_x000D_
Poznámka k souboru cen: 1. V cenách jsou započteny i náklady na dodávku základny, stavitelného krku a hlavice. </t>
  </si>
  <si>
    <t>29</t>
  </si>
  <si>
    <t>PRC</t>
  </si>
  <si>
    <t>Dodání hybridní ventilační turbíny s el.pohonem prům 355mm</t>
  </si>
  <si>
    <t>kpl</t>
  </si>
  <si>
    <t>vlastní</t>
  </si>
  <si>
    <t>58</t>
  </si>
  <si>
    <t>998764103</t>
  </si>
  <si>
    <t>Přesun hmot pro konstrukce klempířské stanovený z hmotnosti přesunovaného materiálu vodorovná dopravní vzdálenost do 50 m v objektech výšky přes 12 do 24 m</t>
  </si>
  <si>
    <t>60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</si>
  <si>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</si>
  <si>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</si>
  <si>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</si>
  <si>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31</t>
  </si>
  <si>
    <t>766231113</t>
  </si>
  <si>
    <t>Montáž sklápěcich schodů na půdu s vyřezáním otvoru a kompletizací</t>
  </si>
  <si>
    <t>62</t>
  </si>
  <si>
    <t xml:space="preserve">Poznámka k souboru cen:_x000D_
Poznámka k souboru cen: 1. V ceně -1113 není započtena dodávka montážního materiálu, tato se oceňuje ve specifikaci. 2. V ceně -1113 není započteno olištování; toto olištování se oceňuje cenami 766 69-9741 až -9742 Překrytí spár lištou. </t>
  </si>
  <si>
    <t>61233174</t>
  </si>
  <si>
    <t>uzávěr prostupový protipožární s plechovým víkem s protipožární,protihlukovou a zateplovací vložkou</t>
  </si>
  <si>
    <t>64</t>
  </si>
  <si>
    <t>33</t>
  </si>
  <si>
    <t>766231814</t>
  </si>
  <si>
    <t>Demontáž výlezu na půdu</t>
  </si>
  <si>
    <t>66</t>
  </si>
  <si>
    <t>766671001</t>
  </si>
  <si>
    <t>Montáž střešních oken dřevěných nebo plastových kyvných, výklopných/kyvných s okenním rámem a lemováním, s plisovaným límcem, s napojením na krytinu do krytiny ploché, rozměru 55 x 78 cm</t>
  </si>
  <si>
    <t>68</t>
  </si>
  <si>
    <t xml:space="preserve">Poznámka k souboru cen:_x000D_
Poznámka k souboru cen: 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 </t>
  </si>
  <si>
    <t>35</t>
  </si>
  <si>
    <t>61140607 PRC</t>
  </si>
  <si>
    <t>výlez střešní pro sklon střechy 15-85 stupňů 600x700mm zateplený</t>
  </si>
  <si>
    <t>70</t>
  </si>
  <si>
    <t>998766103</t>
  </si>
  <si>
    <t>Přesun hmot pro konstrukce truhlářské stanovený z hmotnosti přesunovaného materiálu vodorovná dopravní vzdálenost do 50 m v objektech výšky přes 12 do 24 m</t>
  </si>
  <si>
    <t>72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</si>
  <si>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</si>
  <si>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784</t>
  </si>
  <si>
    <t>Dokončovací práce - malby a tapety</t>
  </si>
  <si>
    <t>47</t>
  </si>
  <si>
    <t>784221101</t>
  </si>
  <si>
    <t>Malby z malířských směsí otěruvzdorných za sucha dvojnásobné, bílé za sucha otěruvzdorné dobře v místnostech výšky do 3,80 m</t>
  </si>
  <si>
    <t>908462376</t>
  </si>
  <si>
    <t>Práce a dodávky M</t>
  </si>
  <si>
    <t>21-M</t>
  </si>
  <si>
    <t>Elektromontáže</t>
  </si>
  <si>
    <t>37</t>
  </si>
  <si>
    <t>21 M</t>
  </si>
  <si>
    <t>Připojení ventilační turbíny + uzemnění</t>
  </si>
  <si>
    <t>soubor</t>
  </si>
  <si>
    <t>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</si>
</sst>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topLeftCell="A34"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41"/>
      <c r="AS2" s="241"/>
      <c r="AT2" s="241"/>
      <c r="AU2" s="241"/>
      <c r="AV2" s="241"/>
      <c r="AW2" s="241"/>
      <c r="AX2" s="241"/>
      <c r="AY2" s="241"/>
      <c r="AZ2" s="241"/>
      <c r="BA2" s="241"/>
      <c r="BB2" s="241"/>
      <c r="BC2" s="241"/>
      <c r="BD2" s="241"/>
      <c r="BE2" s="241"/>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63" t="s">
        <v>14</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0"/>
      <c r="AQ5" s="20"/>
      <c r="AR5" s="18"/>
      <c r="BE5" s="233" t="s">
        <v>15</v>
      </c>
      <c r="BS5" s="15" t="s">
        <v>6</v>
      </c>
    </row>
    <row r="6" spans="1:74" ht="36.950000000000003" customHeight="1">
      <c r="B6" s="19"/>
      <c r="C6" s="20"/>
      <c r="D6" s="26" t="s">
        <v>16</v>
      </c>
      <c r="E6" s="20"/>
      <c r="F6" s="20"/>
      <c r="G6" s="20"/>
      <c r="H6" s="20"/>
      <c r="I6" s="20"/>
      <c r="J6" s="20"/>
      <c r="K6" s="265" t="s">
        <v>17</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0"/>
      <c r="AQ6" s="20"/>
      <c r="AR6" s="18"/>
      <c r="BE6" s="234"/>
      <c r="BS6" s="15" t="s">
        <v>6</v>
      </c>
    </row>
    <row r="7" spans="1:74"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34"/>
      <c r="BS7" s="15" t="s">
        <v>6</v>
      </c>
    </row>
    <row r="8" spans="1:74"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34"/>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4"/>
      <c r="BS9" s="15" t="s">
        <v>6</v>
      </c>
    </row>
    <row r="10" spans="1:74"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34"/>
      <c r="BS10" s="15" t="s">
        <v>6</v>
      </c>
    </row>
    <row r="11" spans="1:74"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34"/>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4"/>
      <c r="BS12" s="15" t="s">
        <v>6</v>
      </c>
    </row>
    <row r="13" spans="1:74"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34"/>
      <c r="BS13" s="15" t="s">
        <v>6</v>
      </c>
    </row>
    <row r="14" spans="1:74" ht="11.25">
      <c r="B14" s="19"/>
      <c r="C14" s="20"/>
      <c r="D14" s="20"/>
      <c r="E14" s="266" t="s">
        <v>29</v>
      </c>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7" t="s">
        <v>27</v>
      </c>
      <c r="AL14" s="20"/>
      <c r="AM14" s="20"/>
      <c r="AN14" s="29" t="s">
        <v>29</v>
      </c>
      <c r="AO14" s="20"/>
      <c r="AP14" s="20"/>
      <c r="AQ14" s="20"/>
      <c r="AR14" s="18"/>
      <c r="BE14" s="234"/>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4"/>
      <c r="BS15" s="15" t="s">
        <v>4</v>
      </c>
    </row>
    <row r="16" spans="1:74"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31</v>
      </c>
      <c r="AO16" s="20"/>
      <c r="AP16" s="20"/>
      <c r="AQ16" s="20"/>
      <c r="AR16" s="18"/>
      <c r="BE16" s="234"/>
      <c r="BS16" s="15" t="s">
        <v>4</v>
      </c>
    </row>
    <row r="17" spans="2:71" ht="18.399999999999999"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34"/>
      <c r="BS17" s="15" t="s">
        <v>33</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4"/>
      <c r="BS18" s="15" t="s">
        <v>6</v>
      </c>
    </row>
    <row r="19" spans="2:71" ht="12" customHeight="1">
      <c r="B19" s="19"/>
      <c r="C19" s="20"/>
      <c r="D19" s="27"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31</v>
      </c>
      <c r="AO19" s="20"/>
      <c r="AP19" s="20"/>
      <c r="AQ19" s="20"/>
      <c r="AR19" s="18"/>
      <c r="BE19" s="234"/>
      <c r="BS19" s="15" t="s">
        <v>6</v>
      </c>
    </row>
    <row r="20" spans="2:71" ht="18.399999999999999" customHeight="1">
      <c r="B20" s="19"/>
      <c r="C20" s="20"/>
      <c r="D20" s="20"/>
      <c r="E20" s="25" t="s">
        <v>32</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34"/>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4"/>
    </row>
    <row r="22" spans="2:71" ht="12" customHeight="1">
      <c r="B22" s="19"/>
      <c r="C22" s="20"/>
      <c r="D22" s="27"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4"/>
    </row>
    <row r="23" spans="2:71" ht="16.5" customHeight="1">
      <c r="B23" s="19"/>
      <c r="C23" s="20"/>
      <c r="D23" s="20"/>
      <c r="E23" s="268" t="s">
        <v>1</v>
      </c>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0"/>
      <c r="AP23" s="20"/>
      <c r="AQ23" s="20"/>
      <c r="AR23" s="18"/>
      <c r="BE23" s="234"/>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4"/>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4"/>
    </row>
    <row r="26" spans="2:71" s="1" customFormat="1" ht="25.9" customHeight="1">
      <c r="B26" s="32"/>
      <c r="C26" s="33"/>
      <c r="D26" s="34" t="s">
        <v>36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5">
        <f>ROUND(AG54,2)</f>
        <v>0</v>
      </c>
      <c r="AL26" s="236"/>
      <c r="AM26" s="236"/>
      <c r="AN26" s="236"/>
      <c r="AO26" s="236"/>
      <c r="AP26" s="33"/>
      <c r="AQ26" s="33"/>
      <c r="AR26" s="36"/>
      <c r="BE26" s="234"/>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4"/>
    </row>
    <row r="28" spans="2:71" s="1" customFormat="1" ht="11.25">
      <c r="B28" s="32"/>
      <c r="C28" s="33"/>
      <c r="D28" s="33"/>
      <c r="E28" s="33"/>
      <c r="F28" s="33"/>
      <c r="G28" s="33"/>
      <c r="H28" s="33"/>
      <c r="I28" s="33"/>
      <c r="J28" s="33"/>
      <c r="K28" s="33"/>
      <c r="L28" s="269" t="s">
        <v>37</v>
      </c>
      <c r="M28" s="269"/>
      <c r="N28" s="269"/>
      <c r="O28" s="269"/>
      <c r="P28" s="269"/>
      <c r="Q28" s="33"/>
      <c r="R28" s="33"/>
      <c r="S28" s="33"/>
      <c r="T28" s="33"/>
      <c r="U28" s="33"/>
      <c r="V28" s="33"/>
      <c r="W28" s="269" t="s">
        <v>38</v>
      </c>
      <c r="X28" s="269"/>
      <c r="Y28" s="269"/>
      <c r="Z28" s="269"/>
      <c r="AA28" s="269"/>
      <c r="AB28" s="269"/>
      <c r="AC28" s="269"/>
      <c r="AD28" s="269"/>
      <c r="AE28" s="269"/>
      <c r="AF28" s="33"/>
      <c r="AG28" s="33"/>
      <c r="AH28" s="33"/>
      <c r="AI28" s="33"/>
      <c r="AJ28" s="33"/>
      <c r="AK28" s="269" t="s">
        <v>39</v>
      </c>
      <c r="AL28" s="269"/>
      <c r="AM28" s="269"/>
      <c r="AN28" s="269"/>
      <c r="AO28" s="269"/>
      <c r="AP28" s="33"/>
      <c r="AQ28" s="33"/>
      <c r="AR28" s="36"/>
      <c r="BE28" s="234"/>
    </row>
    <row r="29" spans="2:71" s="2" customFormat="1" ht="14.45" customHeight="1">
      <c r="B29" s="37"/>
      <c r="C29" s="38"/>
      <c r="D29" s="27" t="s">
        <v>40</v>
      </c>
      <c r="E29" s="38"/>
      <c r="F29" s="27" t="s">
        <v>41</v>
      </c>
      <c r="G29" s="38"/>
      <c r="H29" s="38"/>
      <c r="I29" s="38"/>
      <c r="J29" s="38"/>
      <c r="K29" s="38"/>
      <c r="L29" s="270">
        <v>0.21</v>
      </c>
      <c r="M29" s="232"/>
      <c r="N29" s="232"/>
      <c r="O29" s="232"/>
      <c r="P29" s="232"/>
      <c r="Q29" s="38"/>
      <c r="R29" s="38"/>
      <c r="S29" s="38"/>
      <c r="T29" s="38"/>
      <c r="U29" s="38"/>
      <c r="V29" s="38"/>
      <c r="W29" s="231">
        <f>ROUND(AZ54, 2)</f>
        <v>0</v>
      </c>
      <c r="X29" s="232"/>
      <c r="Y29" s="232"/>
      <c r="Z29" s="232"/>
      <c r="AA29" s="232"/>
      <c r="AB29" s="232"/>
      <c r="AC29" s="232"/>
      <c r="AD29" s="232"/>
      <c r="AE29" s="232"/>
      <c r="AF29" s="38"/>
      <c r="AG29" s="38"/>
      <c r="AH29" s="38"/>
      <c r="AI29" s="38"/>
      <c r="AJ29" s="38"/>
      <c r="AK29" s="231">
        <f>ROUND(AV54, 2)</f>
        <v>0</v>
      </c>
      <c r="AL29" s="232"/>
      <c r="AM29" s="232"/>
      <c r="AN29" s="232"/>
      <c r="AO29" s="232"/>
      <c r="AP29" s="38"/>
      <c r="AQ29" s="38"/>
      <c r="AR29" s="39"/>
      <c r="BE29" s="234"/>
    </row>
    <row r="30" spans="2:71" s="2" customFormat="1" ht="14.45" customHeight="1">
      <c r="B30" s="37"/>
      <c r="C30" s="38"/>
      <c r="D30" s="38"/>
      <c r="E30" s="38"/>
      <c r="F30" s="27" t="s">
        <v>42</v>
      </c>
      <c r="G30" s="38"/>
      <c r="H30" s="38"/>
      <c r="I30" s="38"/>
      <c r="J30" s="38"/>
      <c r="K30" s="38"/>
      <c r="L30" s="270">
        <v>0.15</v>
      </c>
      <c r="M30" s="232"/>
      <c r="N30" s="232"/>
      <c r="O30" s="232"/>
      <c r="P30" s="232"/>
      <c r="Q30" s="38"/>
      <c r="R30" s="38"/>
      <c r="S30" s="38"/>
      <c r="T30" s="38"/>
      <c r="U30" s="38"/>
      <c r="V30" s="38"/>
      <c r="W30" s="231">
        <f>ROUND(BA54, 2)</f>
        <v>0</v>
      </c>
      <c r="X30" s="232"/>
      <c r="Y30" s="232"/>
      <c r="Z30" s="232"/>
      <c r="AA30" s="232"/>
      <c r="AB30" s="232"/>
      <c r="AC30" s="232"/>
      <c r="AD30" s="232"/>
      <c r="AE30" s="232"/>
      <c r="AF30" s="38"/>
      <c r="AG30" s="38"/>
      <c r="AH30" s="38"/>
      <c r="AI30" s="38"/>
      <c r="AJ30" s="38"/>
      <c r="AK30" s="231">
        <f>ROUND(AW54, 2)</f>
        <v>0</v>
      </c>
      <c r="AL30" s="232"/>
      <c r="AM30" s="232"/>
      <c r="AN30" s="232"/>
      <c r="AO30" s="232"/>
      <c r="AP30" s="38"/>
      <c r="AQ30" s="38"/>
      <c r="AR30" s="39"/>
      <c r="BE30" s="234"/>
    </row>
    <row r="31" spans="2:71" s="2" customFormat="1" ht="14.45" hidden="1" customHeight="1">
      <c r="B31" s="37"/>
      <c r="C31" s="38"/>
      <c r="D31" s="38"/>
      <c r="E31" s="38"/>
      <c r="F31" s="27" t="s">
        <v>43</v>
      </c>
      <c r="G31" s="38"/>
      <c r="H31" s="38"/>
      <c r="I31" s="38"/>
      <c r="J31" s="38"/>
      <c r="K31" s="38"/>
      <c r="L31" s="270">
        <v>0.21</v>
      </c>
      <c r="M31" s="232"/>
      <c r="N31" s="232"/>
      <c r="O31" s="232"/>
      <c r="P31" s="232"/>
      <c r="Q31" s="38"/>
      <c r="R31" s="38"/>
      <c r="S31" s="38"/>
      <c r="T31" s="38"/>
      <c r="U31" s="38"/>
      <c r="V31" s="38"/>
      <c r="W31" s="231">
        <f>ROUND(BB54, 2)</f>
        <v>0</v>
      </c>
      <c r="X31" s="232"/>
      <c r="Y31" s="232"/>
      <c r="Z31" s="232"/>
      <c r="AA31" s="232"/>
      <c r="AB31" s="232"/>
      <c r="AC31" s="232"/>
      <c r="AD31" s="232"/>
      <c r="AE31" s="232"/>
      <c r="AF31" s="38"/>
      <c r="AG31" s="38"/>
      <c r="AH31" s="38"/>
      <c r="AI31" s="38"/>
      <c r="AJ31" s="38"/>
      <c r="AK31" s="231">
        <v>0</v>
      </c>
      <c r="AL31" s="232"/>
      <c r="AM31" s="232"/>
      <c r="AN31" s="232"/>
      <c r="AO31" s="232"/>
      <c r="AP31" s="38"/>
      <c r="AQ31" s="38"/>
      <c r="AR31" s="39"/>
      <c r="BE31" s="234"/>
    </row>
    <row r="32" spans="2:71" s="2" customFormat="1" ht="14.45" hidden="1" customHeight="1">
      <c r="B32" s="37"/>
      <c r="C32" s="38"/>
      <c r="D32" s="38"/>
      <c r="E32" s="38"/>
      <c r="F32" s="27" t="s">
        <v>44</v>
      </c>
      <c r="G32" s="38"/>
      <c r="H32" s="38"/>
      <c r="I32" s="38"/>
      <c r="J32" s="38"/>
      <c r="K32" s="38"/>
      <c r="L32" s="270">
        <v>0.15</v>
      </c>
      <c r="M32" s="232"/>
      <c r="N32" s="232"/>
      <c r="O32" s="232"/>
      <c r="P32" s="232"/>
      <c r="Q32" s="38"/>
      <c r="R32" s="38"/>
      <c r="S32" s="38"/>
      <c r="T32" s="38"/>
      <c r="U32" s="38"/>
      <c r="V32" s="38"/>
      <c r="W32" s="231">
        <f>ROUND(BC54, 2)</f>
        <v>0</v>
      </c>
      <c r="X32" s="232"/>
      <c r="Y32" s="232"/>
      <c r="Z32" s="232"/>
      <c r="AA32" s="232"/>
      <c r="AB32" s="232"/>
      <c r="AC32" s="232"/>
      <c r="AD32" s="232"/>
      <c r="AE32" s="232"/>
      <c r="AF32" s="38"/>
      <c r="AG32" s="38"/>
      <c r="AH32" s="38"/>
      <c r="AI32" s="38"/>
      <c r="AJ32" s="38"/>
      <c r="AK32" s="231">
        <v>0</v>
      </c>
      <c r="AL32" s="232"/>
      <c r="AM32" s="232"/>
      <c r="AN32" s="232"/>
      <c r="AO32" s="232"/>
      <c r="AP32" s="38"/>
      <c r="AQ32" s="38"/>
      <c r="AR32" s="39"/>
      <c r="BE32" s="234"/>
    </row>
    <row r="33" spans="2:57" s="2" customFormat="1" ht="14.45" hidden="1" customHeight="1">
      <c r="B33" s="37"/>
      <c r="C33" s="38"/>
      <c r="D33" s="38"/>
      <c r="E33" s="38"/>
      <c r="F33" s="27" t="s">
        <v>45</v>
      </c>
      <c r="G33" s="38"/>
      <c r="H33" s="38"/>
      <c r="I33" s="38"/>
      <c r="J33" s="38"/>
      <c r="K33" s="38"/>
      <c r="L33" s="270">
        <v>0</v>
      </c>
      <c r="M33" s="232"/>
      <c r="N33" s="232"/>
      <c r="O33" s="232"/>
      <c r="P33" s="232"/>
      <c r="Q33" s="38"/>
      <c r="R33" s="38"/>
      <c r="S33" s="38"/>
      <c r="T33" s="38"/>
      <c r="U33" s="38"/>
      <c r="V33" s="38"/>
      <c r="W33" s="231">
        <f>ROUND(BD54, 2)</f>
        <v>0</v>
      </c>
      <c r="X33" s="232"/>
      <c r="Y33" s="232"/>
      <c r="Z33" s="232"/>
      <c r="AA33" s="232"/>
      <c r="AB33" s="232"/>
      <c r="AC33" s="232"/>
      <c r="AD33" s="232"/>
      <c r="AE33" s="232"/>
      <c r="AF33" s="38"/>
      <c r="AG33" s="38"/>
      <c r="AH33" s="38"/>
      <c r="AI33" s="38"/>
      <c r="AJ33" s="38"/>
      <c r="AK33" s="231">
        <v>0</v>
      </c>
      <c r="AL33" s="232"/>
      <c r="AM33" s="232"/>
      <c r="AN33" s="232"/>
      <c r="AO33" s="232"/>
      <c r="AP33" s="38"/>
      <c r="AQ33" s="38"/>
      <c r="AR33" s="39"/>
      <c r="BE33" s="234"/>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4"/>
    </row>
    <row r="35" spans="2:57" s="1" customFormat="1" ht="25.9" customHeight="1">
      <c r="B35" s="32"/>
      <c r="C35" s="40"/>
      <c r="D35" s="41" t="s">
        <v>46</v>
      </c>
      <c r="E35" s="42"/>
      <c r="F35" s="42"/>
      <c r="G35" s="42"/>
      <c r="H35" s="42"/>
      <c r="I35" s="42"/>
      <c r="J35" s="42"/>
      <c r="K35" s="42"/>
      <c r="L35" s="42"/>
      <c r="M35" s="42"/>
      <c r="N35" s="42"/>
      <c r="O35" s="42"/>
      <c r="P35" s="42"/>
      <c r="Q35" s="42"/>
      <c r="R35" s="42"/>
      <c r="S35" s="42"/>
      <c r="T35" s="43" t="s">
        <v>47</v>
      </c>
      <c r="U35" s="42"/>
      <c r="V35" s="42"/>
      <c r="W35" s="42"/>
      <c r="X35" s="237" t="s">
        <v>48</v>
      </c>
      <c r="Y35" s="238"/>
      <c r="Z35" s="238"/>
      <c r="AA35" s="238"/>
      <c r="AB35" s="238"/>
      <c r="AC35" s="42"/>
      <c r="AD35" s="42"/>
      <c r="AE35" s="42"/>
      <c r="AF35" s="42"/>
      <c r="AG35" s="42"/>
      <c r="AH35" s="42"/>
      <c r="AI35" s="42"/>
      <c r="AJ35" s="42"/>
      <c r="AK35" s="239">
        <f>SUM(AK26:AK33)</f>
        <v>0</v>
      </c>
      <c r="AL35" s="238"/>
      <c r="AM35" s="238"/>
      <c r="AN35" s="238"/>
      <c r="AO35" s="240"/>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49</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007</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44" t="str">
        <f>K6</f>
        <v>Zateplení střešní konstrukce na BD Horní č.p.679, Ostrava-Hrabůvka</v>
      </c>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20</v>
      </c>
      <c r="D47" s="33"/>
      <c r="E47" s="33"/>
      <c r="F47" s="33"/>
      <c r="G47" s="33"/>
      <c r="H47" s="33"/>
      <c r="I47" s="33"/>
      <c r="J47" s="33"/>
      <c r="K47" s="33"/>
      <c r="L47" s="52" t="str">
        <f>IF(K8="","",K8)</f>
        <v xml:space="preserve"> </v>
      </c>
      <c r="M47" s="33"/>
      <c r="N47" s="33"/>
      <c r="O47" s="33"/>
      <c r="P47" s="33"/>
      <c r="Q47" s="33"/>
      <c r="R47" s="33"/>
      <c r="S47" s="33"/>
      <c r="T47" s="33"/>
      <c r="U47" s="33"/>
      <c r="V47" s="33"/>
      <c r="W47" s="33"/>
      <c r="X47" s="33"/>
      <c r="Y47" s="33"/>
      <c r="Z47" s="33"/>
      <c r="AA47" s="33"/>
      <c r="AB47" s="33"/>
      <c r="AC47" s="33"/>
      <c r="AD47" s="33"/>
      <c r="AE47" s="33"/>
      <c r="AF47" s="33"/>
      <c r="AG47" s="33"/>
      <c r="AH47" s="33"/>
      <c r="AI47" s="27" t="s">
        <v>22</v>
      </c>
      <c r="AJ47" s="33"/>
      <c r="AK47" s="33"/>
      <c r="AL47" s="33"/>
      <c r="AM47" s="246" t="str">
        <f>IF(AN8= "","",AN8)</f>
        <v>20. 3. 2019</v>
      </c>
      <c r="AN47" s="246"/>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24</v>
      </c>
      <c r="D49" s="33"/>
      <c r="E49" s="33"/>
      <c r="F49" s="33"/>
      <c r="G49" s="33"/>
      <c r="H49" s="33"/>
      <c r="I49" s="33"/>
      <c r="J49" s="33"/>
      <c r="K49" s="33"/>
      <c r="L49" s="33" t="str">
        <f>IF(E11= "","",E11)</f>
        <v>Městský obod Ostrava-Jih</v>
      </c>
      <c r="M49" s="33"/>
      <c r="N49" s="33"/>
      <c r="O49" s="33"/>
      <c r="P49" s="33"/>
      <c r="Q49" s="33"/>
      <c r="R49" s="33"/>
      <c r="S49" s="33"/>
      <c r="T49" s="33"/>
      <c r="U49" s="33"/>
      <c r="V49" s="33"/>
      <c r="W49" s="33"/>
      <c r="X49" s="33"/>
      <c r="Y49" s="33"/>
      <c r="Z49" s="33"/>
      <c r="AA49" s="33"/>
      <c r="AB49" s="33"/>
      <c r="AC49" s="33"/>
      <c r="AD49" s="33"/>
      <c r="AE49" s="33"/>
      <c r="AF49" s="33"/>
      <c r="AG49" s="33"/>
      <c r="AH49" s="33"/>
      <c r="AI49" s="27" t="s">
        <v>30</v>
      </c>
      <c r="AJ49" s="33"/>
      <c r="AK49" s="33"/>
      <c r="AL49" s="33"/>
      <c r="AM49" s="242" t="str">
        <f>IF(E17="","",E17)</f>
        <v>CHCI-DŮM s.r.o.</v>
      </c>
      <c r="AN49" s="243"/>
      <c r="AO49" s="243"/>
      <c r="AP49" s="243"/>
      <c r="AQ49" s="33"/>
      <c r="AR49" s="36"/>
      <c r="AS49" s="247" t="s">
        <v>50</v>
      </c>
      <c r="AT49" s="248"/>
      <c r="AU49" s="54"/>
      <c r="AV49" s="54"/>
      <c r="AW49" s="54"/>
      <c r="AX49" s="54"/>
      <c r="AY49" s="54"/>
      <c r="AZ49" s="54"/>
      <c r="BA49" s="54"/>
      <c r="BB49" s="54"/>
      <c r="BC49" s="54"/>
      <c r="BD49" s="55"/>
    </row>
    <row r="50" spans="1:91" s="1" customFormat="1" ht="13.7" customHeight="1">
      <c r="B50" s="32"/>
      <c r="C50" s="27" t="s">
        <v>28</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34</v>
      </c>
      <c r="AJ50" s="33"/>
      <c r="AK50" s="33"/>
      <c r="AL50" s="33"/>
      <c r="AM50" s="242" t="str">
        <f>IF(E20="","",E20)</f>
        <v>CHCI-DŮM s.r.o.</v>
      </c>
      <c r="AN50" s="243"/>
      <c r="AO50" s="243"/>
      <c r="AP50" s="243"/>
      <c r="AQ50" s="33"/>
      <c r="AR50" s="36"/>
      <c r="AS50" s="249"/>
      <c r="AT50" s="250"/>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51"/>
      <c r="AT51" s="252"/>
      <c r="AU51" s="58"/>
      <c r="AV51" s="58"/>
      <c r="AW51" s="58"/>
      <c r="AX51" s="58"/>
      <c r="AY51" s="58"/>
      <c r="AZ51" s="58"/>
      <c r="BA51" s="58"/>
      <c r="BB51" s="58"/>
      <c r="BC51" s="58"/>
      <c r="BD51" s="59"/>
    </row>
    <row r="52" spans="1:91" s="1" customFormat="1" ht="29.25" customHeight="1">
      <c r="B52" s="32"/>
      <c r="C52" s="253" t="s">
        <v>51</v>
      </c>
      <c r="D52" s="254"/>
      <c r="E52" s="254"/>
      <c r="F52" s="254"/>
      <c r="G52" s="254"/>
      <c r="H52" s="60"/>
      <c r="I52" s="255" t="s">
        <v>52</v>
      </c>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6" t="s">
        <v>53</v>
      </c>
      <c r="AH52" s="254"/>
      <c r="AI52" s="254"/>
      <c r="AJ52" s="254"/>
      <c r="AK52" s="254"/>
      <c r="AL52" s="254"/>
      <c r="AM52" s="254"/>
      <c r="AN52" s="255" t="s">
        <v>54</v>
      </c>
      <c r="AO52" s="254"/>
      <c r="AP52" s="257"/>
      <c r="AQ52" s="61" t="s">
        <v>55</v>
      </c>
      <c r="AR52" s="36"/>
      <c r="AS52" s="62" t="s">
        <v>56</v>
      </c>
      <c r="AT52" s="63" t="s">
        <v>57</v>
      </c>
      <c r="AU52" s="63" t="s">
        <v>58</v>
      </c>
      <c r="AV52" s="63" t="s">
        <v>59</v>
      </c>
      <c r="AW52" s="63" t="s">
        <v>60</v>
      </c>
      <c r="AX52" s="63" t="s">
        <v>61</v>
      </c>
      <c r="AY52" s="63" t="s">
        <v>62</v>
      </c>
      <c r="AZ52" s="63" t="s">
        <v>63</v>
      </c>
      <c r="BA52" s="63" t="s">
        <v>64</v>
      </c>
      <c r="BB52" s="63" t="s">
        <v>65</v>
      </c>
      <c r="BC52" s="63" t="s">
        <v>66</v>
      </c>
      <c r="BD52" s="64" t="s">
        <v>67</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68</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61">
        <f>ROUND(AG55,2)</f>
        <v>0</v>
      </c>
      <c r="AH54" s="261"/>
      <c r="AI54" s="261"/>
      <c r="AJ54" s="261"/>
      <c r="AK54" s="261"/>
      <c r="AL54" s="261"/>
      <c r="AM54" s="261"/>
      <c r="AN54" s="262">
        <f>SUM(AG54,AT54)</f>
        <v>0</v>
      </c>
      <c r="AO54" s="262"/>
      <c r="AP54" s="262"/>
      <c r="AQ54" s="72" t="s">
        <v>1</v>
      </c>
      <c r="AR54" s="73"/>
      <c r="AS54" s="74">
        <f>ROUND(AS55,2)</f>
        <v>0</v>
      </c>
      <c r="AT54" s="75">
        <f>ROUND(SUM(AV54:AW54),2)</f>
        <v>0</v>
      </c>
      <c r="AU54" s="76">
        <f>ROUND(AU55,5)</f>
        <v>0</v>
      </c>
      <c r="AV54" s="75">
        <f>ROUND(AZ54*L29,2)</f>
        <v>0</v>
      </c>
      <c r="AW54" s="75">
        <f>ROUND(BA54*L30,2)</f>
        <v>0</v>
      </c>
      <c r="AX54" s="75">
        <f>ROUND(BB54*L29,2)</f>
        <v>0</v>
      </c>
      <c r="AY54" s="75">
        <f>ROUND(BC54*L30,2)</f>
        <v>0</v>
      </c>
      <c r="AZ54" s="75">
        <f>ROUND(AZ55,2)</f>
        <v>0</v>
      </c>
      <c r="BA54" s="75">
        <f>ROUND(BA55,2)</f>
        <v>0</v>
      </c>
      <c r="BB54" s="75">
        <f>ROUND(BB55,2)</f>
        <v>0</v>
      </c>
      <c r="BC54" s="75">
        <f>ROUND(BC55,2)</f>
        <v>0</v>
      </c>
      <c r="BD54" s="77">
        <f>ROUND(BD55,2)</f>
        <v>0</v>
      </c>
      <c r="BS54" s="78" t="s">
        <v>69</v>
      </c>
      <c r="BT54" s="78" t="s">
        <v>70</v>
      </c>
      <c r="BU54" s="79" t="s">
        <v>71</v>
      </c>
      <c r="BV54" s="78" t="s">
        <v>72</v>
      </c>
      <c r="BW54" s="78" t="s">
        <v>5</v>
      </c>
      <c r="BX54" s="78" t="s">
        <v>73</v>
      </c>
      <c r="CL54" s="78" t="s">
        <v>1</v>
      </c>
    </row>
    <row r="55" spans="1:91" s="5" customFormat="1" ht="16.5" customHeight="1">
      <c r="A55" s="80" t="s">
        <v>74</v>
      </c>
      <c r="B55" s="81"/>
      <c r="C55" s="82"/>
      <c r="D55" s="260" t="s">
        <v>75</v>
      </c>
      <c r="E55" s="260"/>
      <c r="F55" s="260"/>
      <c r="G55" s="260"/>
      <c r="H55" s="260"/>
      <c r="I55" s="83"/>
      <c r="J55" s="260" t="s">
        <v>76</v>
      </c>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58">
        <f>'007-1 - Zateplení střešní...'!J30</f>
        <v>0</v>
      </c>
      <c r="AH55" s="259"/>
      <c r="AI55" s="259"/>
      <c r="AJ55" s="259"/>
      <c r="AK55" s="259"/>
      <c r="AL55" s="259"/>
      <c r="AM55" s="259"/>
      <c r="AN55" s="258">
        <f>SUM(AG55,AT55)</f>
        <v>0</v>
      </c>
      <c r="AO55" s="259"/>
      <c r="AP55" s="259"/>
      <c r="AQ55" s="84" t="s">
        <v>77</v>
      </c>
      <c r="AR55" s="85"/>
      <c r="AS55" s="86">
        <v>0</v>
      </c>
      <c r="AT55" s="87">
        <f>ROUND(SUM(AV55:AW55),2)</f>
        <v>0</v>
      </c>
      <c r="AU55" s="88">
        <f>'007-1 - Zateplení střešní...'!P97</f>
        <v>0</v>
      </c>
      <c r="AV55" s="87">
        <f>'007-1 - Zateplení střešní...'!J33</f>
        <v>0</v>
      </c>
      <c r="AW55" s="87">
        <f>'007-1 - Zateplení střešní...'!J34</f>
        <v>0</v>
      </c>
      <c r="AX55" s="87">
        <f>'007-1 - Zateplení střešní...'!J35</f>
        <v>0</v>
      </c>
      <c r="AY55" s="87">
        <f>'007-1 - Zateplení střešní...'!J36</f>
        <v>0</v>
      </c>
      <c r="AZ55" s="87">
        <f>'007-1 - Zateplení střešní...'!F33</f>
        <v>0</v>
      </c>
      <c r="BA55" s="87">
        <f>'007-1 - Zateplení střešní...'!F34</f>
        <v>0</v>
      </c>
      <c r="BB55" s="87">
        <f>'007-1 - Zateplení střešní...'!F35</f>
        <v>0</v>
      </c>
      <c r="BC55" s="87">
        <f>'007-1 - Zateplení střešní...'!F36</f>
        <v>0</v>
      </c>
      <c r="BD55" s="89">
        <f>'007-1 - Zateplení střešní...'!F37</f>
        <v>0</v>
      </c>
      <c r="BT55" s="90" t="s">
        <v>78</v>
      </c>
      <c r="BV55" s="90" t="s">
        <v>72</v>
      </c>
      <c r="BW55" s="90" t="s">
        <v>79</v>
      </c>
      <c r="BX55" s="90" t="s">
        <v>5</v>
      </c>
      <c r="CL55" s="90" t="s">
        <v>1</v>
      </c>
      <c r="CM55" s="90" t="s">
        <v>80</v>
      </c>
    </row>
    <row r="56" spans="1:91" s="1" customFormat="1" ht="30" customHeight="1">
      <c r="B56" s="3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6"/>
    </row>
    <row r="57" spans="1:91" s="1" customFormat="1" ht="6.95" customHeight="1">
      <c r="B57" s="4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36"/>
    </row>
  </sheetData>
  <sheetProtection algorithmName="SHA-512" hashValue="TaZtcrtDgaWHe4NG2ntg1UjM4+CZB5SyKpkmeBv2JGR0XrTTAJS2OApzvyQ4/+zoQVLGs3KK712tWuNJ1/Ns+A==" saltValue="bgxF9bjOQKQygV76PeCO+hY7nnsiVszFm4RCcWwpL0qTxWwXe0mZni5Cjw6G51VP9AeRgs2OsLHnp/JzFCEOOA==" spinCount="100000" sheet="1" objects="1" scenarios="1" formatColumns="0" formatRows="0"/>
  <mergeCells count="42">
    <mergeCell ref="L30:P30"/>
    <mergeCell ref="L31:P31"/>
    <mergeCell ref="L32:P32"/>
    <mergeCell ref="L33:P33"/>
    <mergeCell ref="C52:G52"/>
    <mergeCell ref="I52:AF52"/>
    <mergeCell ref="AG52:AM52"/>
    <mergeCell ref="AN52:AP52"/>
    <mergeCell ref="AN55:AP55"/>
    <mergeCell ref="AG55:AM55"/>
    <mergeCell ref="D55:H55"/>
    <mergeCell ref="J55:AF55"/>
    <mergeCell ref="AG54:AM54"/>
    <mergeCell ref="AN54:AP54"/>
    <mergeCell ref="X35:AB35"/>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007-1 - Zateplení střeš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29"/>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1"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1"/>
      <c r="M2" s="241"/>
      <c r="N2" s="241"/>
      <c r="O2" s="241"/>
      <c r="P2" s="241"/>
      <c r="Q2" s="241"/>
      <c r="R2" s="241"/>
      <c r="S2" s="241"/>
      <c r="T2" s="241"/>
      <c r="U2" s="241"/>
      <c r="V2" s="241"/>
      <c r="AT2" s="15" t="s">
        <v>79</v>
      </c>
    </row>
    <row r="3" spans="2:46" ht="6.95" customHeight="1">
      <c r="B3" s="92"/>
      <c r="C3" s="93"/>
      <c r="D3" s="93"/>
      <c r="E3" s="93"/>
      <c r="F3" s="93"/>
      <c r="G3" s="93"/>
      <c r="H3" s="93"/>
      <c r="I3" s="94"/>
      <c r="J3" s="93"/>
      <c r="K3" s="93"/>
      <c r="L3" s="18"/>
      <c r="AT3" s="15" t="s">
        <v>80</v>
      </c>
    </row>
    <row r="4" spans="2:46" ht="24.95" customHeight="1">
      <c r="B4" s="18"/>
      <c r="D4" s="95" t="s">
        <v>81</v>
      </c>
      <c r="L4" s="18"/>
      <c r="M4" s="22" t="s">
        <v>10</v>
      </c>
      <c r="AT4" s="15" t="s">
        <v>4</v>
      </c>
    </row>
    <row r="5" spans="2:46" ht="6.95" customHeight="1">
      <c r="B5" s="18"/>
      <c r="L5" s="18"/>
    </row>
    <row r="6" spans="2:46" ht="12" customHeight="1">
      <c r="B6" s="18"/>
      <c r="D6" s="96" t="s">
        <v>16</v>
      </c>
      <c r="L6" s="18"/>
    </row>
    <row r="7" spans="2:46" ht="16.5" customHeight="1">
      <c r="B7" s="18"/>
      <c r="E7" s="271" t="str">
        <f>'Rekapitulace stavby'!K6</f>
        <v>Zateplení střešní konstrukce na BD Horní č.p.679, Ostrava-Hrabůvka</v>
      </c>
      <c r="F7" s="272"/>
      <c r="G7" s="272"/>
      <c r="H7" s="272"/>
      <c r="L7" s="18"/>
    </row>
    <row r="8" spans="2:46" s="1" customFormat="1" ht="12" customHeight="1">
      <c r="B8" s="36"/>
      <c r="D8" s="96" t="s">
        <v>82</v>
      </c>
      <c r="I8" s="97"/>
      <c r="L8" s="36"/>
    </row>
    <row r="9" spans="2:46" s="1" customFormat="1" ht="36.950000000000003" customHeight="1">
      <c r="B9" s="36"/>
      <c r="E9" s="273" t="s">
        <v>76</v>
      </c>
      <c r="F9" s="274"/>
      <c r="G9" s="274"/>
      <c r="H9" s="274"/>
      <c r="I9" s="97"/>
      <c r="L9" s="36"/>
    </row>
    <row r="10" spans="2:46" s="1" customFormat="1" ht="11.25">
      <c r="B10" s="36"/>
      <c r="I10" s="97"/>
      <c r="L10" s="36"/>
    </row>
    <row r="11" spans="2:46" s="1" customFormat="1" ht="12" customHeight="1">
      <c r="B11" s="36"/>
      <c r="D11" s="96" t="s">
        <v>18</v>
      </c>
      <c r="F11" s="15" t="s">
        <v>1</v>
      </c>
      <c r="I11" s="98" t="s">
        <v>19</v>
      </c>
      <c r="J11" s="15" t="s">
        <v>1</v>
      </c>
      <c r="L11" s="36"/>
    </row>
    <row r="12" spans="2:46" s="1" customFormat="1" ht="12" customHeight="1">
      <c r="B12" s="36"/>
      <c r="D12" s="96" t="s">
        <v>20</v>
      </c>
      <c r="F12" s="15" t="s">
        <v>21</v>
      </c>
      <c r="I12" s="98" t="s">
        <v>22</v>
      </c>
      <c r="J12" s="99" t="str">
        <f>'Rekapitulace stavby'!AN8</f>
        <v>20. 3. 2019</v>
      </c>
      <c r="L12" s="36"/>
    </row>
    <row r="13" spans="2:46" s="1" customFormat="1" ht="10.9" customHeight="1">
      <c r="B13" s="36"/>
      <c r="I13" s="97"/>
      <c r="L13" s="36"/>
    </row>
    <row r="14" spans="2:46" s="1" customFormat="1" ht="12" customHeight="1">
      <c r="B14" s="36"/>
      <c r="D14" s="96" t="s">
        <v>24</v>
      </c>
      <c r="I14" s="98" t="s">
        <v>25</v>
      </c>
      <c r="J14" s="15" t="s">
        <v>1</v>
      </c>
      <c r="L14" s="36"/>
    </row>
    <row r="15" spans="2:46" s="1" customFormat="1" ht="18" customHeight="1">
      <c r="B15" s="36"/>
      <c r="E15" s="15" t="s">
        <v>26</v>
      </c>
      <c r="I15" s="98" t="s">
        <v>27</v>
      </c>
      <c r="J15" s="15" t="s">
        <v>1</v>
      </c>
      <c r="L15" s="36"/>
    </row>
    <row r="16" spans="2:46" s="1" customFormat="1" ht="6.95" customHeight="1">
      <c r="B16" s="36"/>
      <c r="I16" s="97"/>
      <c r="L16" s="36"/>
    </row>
    <row r="17" spans="2:12" s="1" customFormat="1" ht="12" customHeight="1">
      <c r="B17" s="36"/>
      <c r="D17" s="96" t="s">
        <v>28</v>
      </c>
      <c r="I17" s="98" t="s">
        <v>25</v>
      </c>
      <c r="J17" s="28" t="str">
        <f>'Rekapitulace stavby'!AN13</f>
        <v>Vyplň údaj</v>
      </c>
      <c r="L17" s="36"/>
    </row>
    <row r="18" spans="2:12" s="1" customFormat="1" ht="18" customHeight="1">
      <c r="B18" s="36"/>
      <c r="E18" s="275" t="str">
        <f>'Rekapitulace stavby'!E14</f>
        <v>Vyplň údaj</v>
      </c>
      <c r="F18" s="276"/>
      <c r="G18" s="276"/>
      <c r="H18" s="276"/>
      <c r="I18" s="98" t="s">
        <v>27</v>
      </c>
      <c r="J18" s="28" t="str">
        <f>'Rekapitulace stavby'!AN14</f>
        <v>Vyplň údaj</v>
      </c>
      <c r="L18" s="36"/>
    </row>
    <row r="19" spans="2:12" s="1" customFormat="1" ht="6.95" customHeight="1">
      <c r="B19" s="36"/>
      <c r="I19" s="97"/>
      <c r="L19" s="36"/>
    </row>
    <row r="20" spans="2:12" s="1" customFormat="1" ht="12" customHeight="1">
      <c r="B20" s="36"/>
      <c r="D20" s="96" t="s">
        <v>30</v>
      </c>
      <c r="I20" s="98" t="s">
        <v>25</v>
      </c>
      <c r="J20" s="15" t="s">
        <v>31</v>
      </c>
      <c r="L20" s="36"/>
    </row>
    <row r="21" spans="2:12" s="1" customFormat="1" ht="18" customHeight="1">
      <c r="B21" s="36"/>
      <c r="E21" s="15" t="s">
        <v>32</v>
      </c>
      <c r="I21" s="98" t="s">
        <v>27</v>
      </c>
      <c r="J21" s="15" t="s">
        <v>1</v>
      </c>
      <c r="L21" s="36"/>
    </row>
    <row r="22" spans="2:12" s="1" customFormat="1" ht="6.95" customHeight="1">
      <c r="B22" s="36"/>
      <c r="I22" s="97"/>
      <c r="L22" s="36"/>
    </row>
    <row r="23" spans="2:12" s="1" customFormat="1" ht="12" customHeight="1">
      <c r="B23" s="36"/>
      <c r="D23" s="96" t="s">
        <v>34</v>
      </c>
      <c r="I23" s="98" t="s">
        <v>25</v>
      </c>
      <c r="J23" s="15" t="s">
        <v>31</v>
      </c>
      <c r="L23" s="36"/>
    </row>
    <row r="24" spans="2:12" s="1" customFormat="1" ht="18" customHeight="1">
      <c r="B24" s="36"/>
      <c r="E24" s="15" t="s">
        <v>32</v>
      </c>
      <c r="I24" s="98" t="s">
        <v>27</v>
      </c>
      <c r="J24" s="15" t="s">
        <v>1</v>
      </c>
      <c r="L24" s="36"/>
    </row>
    <row r="25" spans="2:12" s="1" customFormat="1" ht="6.95" customHeight="1">
      <c r="B25" s="36"/>
      <c r="I25" s="97"/>
      <c r="L25" s="36"/>
    </row>
    <row r="26" spans="2:12" s="1" customFormat="1" ht="12" customHeight="1">
      <c r="B26" s="36"/>
      <c r="D26" s="96" t="s">
        <v>35</v>
      </c>
      <c r="I26" s="97"/>
      <c r="L26" s="36"/>
    </row>
    <row r="27" spans="2:12" s="6" customFormat="1" ht="16.5" customHeight="1">
      <c r="B27" s="100"/>
      <c r="E27" s="277" t="s">
        <v>1</v>
      </c>
      <c r="F27" s="277"/>
      <c r="G27" s="277"/>
      <c r="H27" s="277"/>
      <c r="I27" s="101"/>
      <c r="L27" s="100"/>
    </row>
    <row r="28" spans="2:12" s="1" customFormat="1" ht="6.95" customHeight="1">
      <c r="B28" s="36"/>
      <c r="I28" s="97"/>
      <c r="L28" s="36"/>
    </row>
    <row r="29" spans="2:12" s="1" customFormat="1" ht="6.95" customHeight="1">
      <c r="B29" s="36"/>
      <c r="D29" s="54"/>
      <c r="E29" s="54"/>
      <c r="F29" s="54"/>
      <c r="G29" s="54"/>
      <c r="H29" s="54"/>
      <c r="I29" s="102"/>
      <c r="J29" s="54"/>
      <c r="K29" s="54"/>
      <c r="L29" s="36"/>
    </row>
    <row r="30" spans="2:12" s="1" customFormat="1" ht="25.35" customHeight="1">
      <c r="B30" s="36"/>
      <c r="D30" s="103" t="s">
        <v>36</v>
      </c>
      <c r="I30" s="97"/>
      <c r="J30" s="104">
        <f>ROUND(J97, 2)</f>
        <v>0</v>
      </c>
      <c r="L30" s="36"/>
    </row>
    <row r="31" spans="2:12" s="1" customFormat="1" ht="6.95" customHeight="1">
      <c r="B31" s="36"/>
      <c r="D31" s="54"/>
      <c r="E31" s="54"/>
      <c r="F31" s="54"/>
      <c r="G31" s="54"/>
      <c r="H31" s="54"/>
      <c r="I31" s="102"/>
      <c r="J31" s="54"/>
      <c r="K31" s="54"/>
      <c r="L31" s="36"/>
    </row>
    <row r="32" spans="2:12" s="1" customFormat="1" ht="14.45" customHeight="1">
      <c r="B32" s="36"/>
      <c r="F32" s="105" t="s">
        <v>38</v>
      </c>
      <c r="I32" s="106" t="s">
        <v>37</v>
      </c>
      <c r="J32" s="105" t="s">
        <v>39</v>
      </c>
      <c r="L32" s="36"/>
    </row>
    <row r="33" spans="2:12" s="1" customFormat="1" ht="14.45" customHeight="1">
      <c r="B33" s="36"/>
      <c r="D33" s="96" t="s">
        <v>40</v>
      </c>
      <c r="E33" s="96" t="s">
        <v>41</v>
      </c>
      <c r="F33" s="107">
        <f>ROUND((SUM(BE97:BE228)),  2)</f>
        <v>0</v>
      </c>
      <c r="I33" s="108">
        <v>0.21</v>
      </c>
      <c r="J33" s="107">
        <f>ROUND(((SUM(BE97:BE228))*I33),  2)</f>
        <v>0</v>
      </c>
      <c r="L33" s="36"/>
    </row>
    <row r="34" spans="2:12" s="1" customFormat="1" ht="14.45" customHeight="1">
      <c r="B34" s="36"/>
      <c r="E34" s="96" t="s">
        <v>42</v>
      </c>
      <c r="F34" s="107">
        <f>ROUND((SUM(BF97:BF228)),  2)</f>
        <v>0</v>
      </c>
      <c r="I34" s="108">
        <v>0.15</v>
      </c>
      <c r="J34" s="107">
        <f>ROUND(((SUM(BF97:BF228))*I34),  2)</f>
        <v>0</v>
      </c>
      <c r="L34" s="36"/>
    </row>
    <row r="35" spans="2:12" s="1" customFormat="1" ht="14.45" hidden="1" customHeight="1">
      <c r="B35" s="36"/>
      <c r="E35" s="96" t="s">
        <v>43</v>
      </c>
      <c r="F35" s="107">
        <f>ROUND((SUM(BG97:BG228)),  2)</f>
        <v>0</v>
      </c>
      <c r="I35" s="108">
        <v>0.21</v>
      </c>
      <c r="J35" s="107">
        <f>0</f>
        <v>0</v>
      </c>
      <c r="L35" s="36"/>
    </row>
    <row r="36" spans="2:12" s="1" customFormat="1" ht="14.45" hidden="1" customHeight="1">
      <c r="B36" s="36"/>
      <c r="E36" s="96" t="s">
        <v>44</v>
      </c>
      <c r="F36" s="107">
        <f>ROUND((SUM(BH97:BH228)),  2)</f>
        <v>0</v>
      </c>
      <c r="I36" s="108">
        <v>0.15</v>
      </c>
      <c r="J36" s="107">
        <f>0</f>
        <v>0</v>
      </c>
      <c r="L36" s="36"/>
    </row>
    <row r="37" spans="2:12" s="1" customFormat="1" ht="14.45" hidden="1" customHeight="1">
      <c r="B37" s="36"/>
      <c r="E37" s="96" t="s">
        <v>45</v>
      </c>
      <c r="F37" s="107">
        <f>ROUND((SUM(BI97:BI228)),  2)</f>
        <v>0</v>
      </c>
      <c r="I37" s="108">
        <v>0</v>
      </c>
      <c r="J37" s="107">
        <f>0</f>
        <v>0</v>
      </c>
      <c r="L37" s="36"/>
    </row>
    <row r="38" spans="2:12" s="1" customFormat="1" ht="6.95" customHeight="1">
      <c r="B38" s="36"/>
      <c r="I38" s="97"/>
      <c r="L38" s="36"/>
    </row>
    <row r="39" spans="2:12" s="1" customFormat="1" ht="25.35" customHeight="1">
      <c r="B39" s="36"/>
      <c r="C39" s="109"/>
      <c r="D39" s="110" t="s">
        <v>46</v>
      </c>
      <c r="E39" s="111"/>
      <c r="F39" s="111"/>
      <c r="G39" s="112" t="s">
        <v>47</v>
      </c>
      <c r="H39" s="113" t="s">
        <v>48</v>
      </c>
      <c r="I39" s="114"/>
      <c r="J39" s="115">
        <f>SUM(J30:J37)</f>
        <v>0</v>
      </c>
      <c r="K39" s="116"/>
      <c r="L39" s="36"/>
    </row>
    <row r="40" spans="2:12" s="1" customFormat="1" ht="14.45" customHeight="1">
      <c r="B40" s="117"/>
      <c r="C40" s="118"/>
      <c r="D40" s="118"/>
      <c r="E40" s="118"/>
      <c r="F40" s="118"/>
      <c r="G40" s="118"/>
      <c r="H40" s="118"/>
      <c r="I40" s="119"/>
      <c r="J40" s="118"/>
      <c r="K40" s="118"/>
      <c r="L40" s="36"/>
    </row>
    <row r="44" spans="2:12" s="1" customFormat="1" ht="6.95" customHeight="1">
      <c r="B44" s="120"/>
      <c r="C44" s="121"/>
      <c r="D44" s="121"/>
      <c r="E44" s="121"/>
      <c r="F44" s="121"/>
      <c r="G44" s="121"/>
      <c r="H44" s="121"/>
      <c r="I44" s="122"/>
      <c r="J44" s="121"/>
      <c r="K44" s="121"/>
      <c r="L44" s="36"/>
    </row>
    <row r="45" spans="2:12" s="1" customFormat="1" ht="24.95" customHeight="1">
      <c r="B45" s="32"/>
      <c r="C45" s="21" t="s">
        <v>83</v>
      </c>
      <c r="D45" s="33"/>
      <c r="E45" s="33"/>
      <c r="F45" s="33"/>
      <c r="G45" s="33"/>
      <c r="H45" s="33"/>
      <c r="I45" s="97"/>
      <c r="J45" s="33"/>
      <c r="K45" s="33"/>
      <c r="L45" s="36"/>
    </row>
    <row r="46" spans="2:12" s="1" customFormat="1" ht="6.95" customHeight="1">
      <c r="B46" s="32"/>
      <c r="C46" s="33"/>
      <c r="D46" s="33"/>
      <c r="E46" s="33"/>
      <c r="F46" s="33"/>
      <c r="G46" s="33"/>
      <c r="H46" s="33"/>
      <c r="I46" s="97"/>
      <c r="J46" s="33"/>
      <c r="K46" s="33"/>
      <c r="L46" s="36"/>
    </row>
    <row r="47" spans="2:12" s="1" customFormat="1" ht="12" customHeight="1">
      <c r="B47" s="32"/>
      <c r="C47" s="27" t="s">
        <v>16</v>
      </c>
      <c r="D47" s="33"/>
      <c r="E47" s="33"/>
      <c r="F47" s="33"/>
      <c r="G47" s="33"/>
      <c r="H47" s="33"/>
      <c r="I47" s="97"/>
      <c r="J47" s="33"/>
      <c r="K47" s="33"/>
      <c r="L47" s="36"/>
    </row>
    <row r="48" spans="2:12" s="1" customFormat="1" ht="16.5" customHeight="1">
      <c r="B48" s="32"/>
      <c r="C48" s="33"/>
      <c r="D48" s="33"/>
      <c r="E48" s="278" t="str">
        <f>E7</f>
        <v>Zateplení střešní konstrukce na BD Horní č.p.679, Ostrava-Hrabůvka</v>
      </c>
      <c r="F48" s="279"/>
      <c r="G48" s="279"/>
      <c r="H48" s="279"/>
      <c r="I48" s="97"/>
      <c r="J48" s="33"/>
      <c r="K48" s="33"/>
      <c r="L48" s="36"/>
    </row>
    <row r="49" spans="2:47" s="1" customFormat="1" ht="12" customHeight="1">
      <c r="B49" s="32"/>
      <c r="C49" s="27" t="s">
        <v>82</v>
      </c>
      <c r="D49" s="33"/>
      <c r="E49" s="33"/>
      <c r="F49" s="33"/>
      <c r="G49" s="33"/>
      <c r="H49" s="33"/>
      <c r="I49" s="97"/>
      <c r="J49" s="33"/>
      <c r="K49" s="33"/>
      <c r="L49" s="36"/>
    </row>
    <row r="50" spans="2:47" s="1" customFormat="1" ht="16.5" customHeight="1">
      <c r="B50" s="32"/>
      <c r="C50" s="33"/>
      <c r="D50" s="33"/>
      <c r="E50" s="244" t="str">
        <f>E9</f>
        <v>Zateplení střešní konstrukce  2.ETAPA</v>
      </c>
      <c r="F50" s="243"/>
      <c r="G50" s="243"/>
      <c r="H50" s="243"/>
      <c r="I50" s="97"/>
      <c r="J50" s="33"/>
      <c r="K50" s="33"/>
      <c r="L50" s="36"/>
    </row>
    <row r="51" spans="2:47" s="1" customFormat="1" ht="6.95" customHeight="1">
      <c r="B51" s="32"/>
      <c r="C51" s="33"/>
      <c r="D51" s="33"/>
      <c r="E51" s="33"/>
      <c r="F51" s="33"/>
      <c r="G51" s="33"/>
      <c r="H51" s="33"/>
      <c r="I51" s="97"/>
      <c r="J51" s="33"/>
      <c r="K51" s="33"/>
      <c r="L51" s="36"/>
    </row>
    <row r="52" spans="2:47" s="1" customFormat="1" ht="12" customHeight="1">
      <c r="B52" s="32"/>
      <c r="C52" s="27" t="s">
        <v>20</v>
      </c>
      <c r="D52" s="33"/>
      <c r="E52" s="33"/>
      <c r="F52" s="25" t="str">
        <f>F12</f>
        <v xml:space="preserve"> </v>
      </c>
      <c r="G52" s="33"/>
      <c r="H52" s="33"/>
      <c r="I52" s="98" t="s">
        <v>22</v>
      </c>
      <c r="J52" s="53" t="str">
        <f>IF(J12="","",J12)</f>
        <v>20. 3. 2019</v>
      </c>
      <c r="K52" s="33"/>
      <c r="L52" s="36"/>
    </row>
    <row r="53" spans="2:47" s="1" customFormat="1" ht="6.95" customHeight="1">
      <c r="B53" s="32"/>
      <c r="C53" s="33"/>
      <c r="D53" s="33"/>
      <c r="E53" s="33"/>
      <c r="F53" s="33"/>
      <c r="G53" s="33"/>
      <c r="H53" s="33"/>
      <c r="I53" s="97"/>
      <c r="J53" s="33"/>
      <c r="K53" s="33"/>
      <c r="L53" s="36"/>
    </row>
    <row r="54" spans="2:47" s="1" customFormat="1" ht="13.7" customHeight="1">
      <c r="B54" s="32"/>
      <c r="C54" s="27" t="s">
        <v>24</v>
      </c>
      <c r="D54" s="33"/>
      <c r="E54" s="33"/>
      <c r="F54" s="25" t="str">
        <f>E15</f>
        <v>Městský obod Ostrava-Jih</v>
      </c>
      <c r="G54" s="33"/>
      <c r="H54" s="33"/>
      <c r="I54" s="98" t="s">
        <v>30</v>
      </c>
      <c r="J54" s="30" t="str">
        <f>E21</f>
        <v>CHCI-DŮM s.r.o.</v>
      </c>
      <c r="K54" s="33"/>
      <c r="L54" s="36"/>
    </row>
    <row r="55" spans="2:47" s="1" customFormat="1" ht="13.7" customHeight="1">
      <c r="B55" s="32"/>
      <c r="C55" s="27" t="s">
        <v>28</v>
      </c>
      <c r="D55" s="33"/>
      <c r="E55" s="33"/>
      <c r="F55" s="25" t="str">
        <f>IF(E18="","",E18)</f>
        <v>Vyplň údaj</v>
      </c>
      <c r="G55" s="33"/>
      <c r="H55" s="33"/>
      <c r="I55" s="98" t="s">
        <v>34</v>
      </c>
      <c r="J55" s="30" t="str">
        <f>E24</f>
        <v>CHCI-DŮM s.r.o.</v>
      </c>
      <c r="K55" s="33"/>
      <c r="L55" s="36"/>
    </row>
    <row r="56" spans="2:47" s="1" customFormat="1" ht="10.35" customHeight="1">
      <c r="B56" s="32"/>
      <c r="C56" s="33"/>
      <c r="D56" s="33"/>
      <c r="E56" s="33"/>
      <c r="F56" s="33"/>
      <c r="G56" s="33"/>
      <c r="H56" s="33"/>
      <c r="I56" s="97"/>
      <c r="J56" s="33"/>
      <c r="K56" s="33"/>
      <c r="L56" s="36"/>
    </row>
    <row r="57" spans="2:47" s="1" customFormat="1" ht="29.25" customHeight="1">
      <c r="B57" s="32"/>
      <c r="C57" s="123" t="s">
        <v>84</v>
      </c>
      <c r="D57" s="124"/>
      <c r="E57" s="124"/>
      <c r="F57" s="124"/>
      <c r="G57" s="124"/>
      <c r="H57" s="124"/>
      <c r="I57" s="125"/>
      <c r="J57" s="126" t="s">
        <v>85</v>
      </c>
      <c r="K57" s="124"/>
      <c r="L57" s="36"/>
    </row>
    <row r="58" spans="2:47" s="1" customFormat="1" ht="10.35" customHeight="1">
      <c r="B58" s="32"/>
      <c r="C58" s="33"/>
      <c r="D58" s="33"/>
      <c r="E58" s="33"/>
      <c r="F58" s="33"/>
      <c r="G58" s="33"/>
      <c r="H58" s="33"/>
      <c r="I58" s="97"/>
      <c r="J58" s="33"/>
      <c r="K58" s="33"/>
      <c r="L58" s="36"/>
    </row>
    <row r="59" spans="2:47" s="1" customFormat="1" ht="22.9" customHeight="1">
      <c r="B59" s="32"/>
      <c r="C59" s="127" t="s">
        <v>86</v>
      </c>
      <c r="D59" s="33"/>
      <c r="E59" s="33"/>
      <c r="F59" s="33"/>
      <c r="G59" s="33"/>
      <c r="H59" s="33"/>
      <c r="I59" s="97"/>
      <c r="J59" s="71">
        <f>J97</f>
        <v>0</v>
      </c>
      <c r="K59" s="33"/>
      <c r="L59" s="36"/>
      <c r="AU59" s="15" t="s">
        <v>87</v>
      </c>
    </row>
    <row r="60" spans="2:47" s="7" customFormat="1" ht="24.95" customHeight="1">
      <c r="B60" s="128"/>
      <c r="C60" s="129"/>
      <c r="D60" s="130" t="s">
        <v>88</v>
      </c>
      <c r="E60" s="131"/>
      <c r="F60" s="131"/>
      <c r="G60" s="131"/>
      <c r="H60" s="131"/>
      <c r="I60" s="132"/>
      <c r="J60" s="133">
        <f>J98</f>
        <v>0</v>
      </c>
      <c r="K60" s="129"/>
      <c r="L60" s="134"/>
    </row>
    <row r="61" spans="2:47" s="8" customFormat="1" ht="19.899999999999999" customHeight="1">
      <c r="B61" s="135"/>
      <c r="C61" s="136"/>
      <c r="D61" s="137" t="s">
        <v>89</v>
      </c>
      <c r="E61" s="138"/>
      <c r="F61" s="138"/>
      <c r="G61" s="138"/>
      <c r="H61" s="138"/>
      <c r="I61" s="139"/>
      <c r="J61" s="140">
        <f>J99</f>
        <v>0</v>
      </c>
      <c r="K61" s="136"/>
      <c r="L61" s="141"/>
    </row>
    <row r="62" spans="2:47" s="8" customFormat="1" ht="19.899999999999999" customHeight="1">
      <c r="B62" s="135"/>
      <c r="C62" s="136"/>
      <c r="D62" s="137" t="s">
        <v>90</v>
      </c>
      <c r="E62" s="138"/>
      <c r="F62" s="138"/>
      <c r="G62" s="138"/>
      <c r="H62" s="138"/>
      <c r="I62" s="139"/>
      <c r="J62" s="140">
        <f>J101</f>
        <v>0</v>
      </c>
      <c r="K62" s="136"/>
      <c r="L62" s="141"/>
    </row>
    <row r="63" spans="2:47" s="8" customFormat="1" ht="19.899999999999999" customHeight="1">
      <c r="B63" s="135"/>
      <c r="C63" s="136"/>
      <c r="D63" s="137" t="s">
        <v>91</v>
      </c>
      <c r="E63" s="138"/>
      <c r="F63" s="138"/>
      <c r="G63" s="138"/>
      <c r="H63" s="138"/>
      <c r="I63" s="139"/>
      <c r="J63" s="140">
        <f>J103</f>
        <v>0</v>
      </c>
      <c r="K63" s="136"/>
      <c r="L63" s="141"/>
    </row>
    <row r="64" spans="2:47" s="8" customFormat="1" ht="19.899999999999999" customHeight="1">
      <c r="B64" s="135"/>
      <c r="C64" s="136"/>
      <c r="D64" s="137" t="s">
        <v>92</v>
      </c>
      <c r="E64" s="138"/>
      <c r="F64" s="138"/>
      <c r="G64" s="138"/>
      <c r="H64" s="138"/>
      <c r="I64" s="139"/>
      <c r="J64" s="140">
        <f>J105</f>
        <v>0</v>
      </c>
      <c r="K64" s="136"/>
      <c r="L64" s="141"/>
    </row>
    <row r="65" spans="2:12" s="8" customFormat="1" ht="19.899999999999999" customHeight="1">
      <c r="B65" s="135"/>
      <c r="C65" s="136"/>
      <c r="D65" s="137" t="s">
        <v>93</v>
      </c>
      <c r="E65" s="138"/>
      <c r="F65" s="138"/>
      <c r="G65" s="138"/>
      <c r="H65" s="138"/>
      <c r="I65" s="139"/>
      <c r="J65" s="140">
        <f>J117</f>
        <v>0</v>
      </c>
      <c r="K65" s="136"/>
      <c r="L65" s="141"/>
    </row>
    <row r="66" spans="2:12" s="8" customFormat="1" ht="19.899999999999999" customHeight="1">
      <c r="B66" s="135"/>
      <c r="C66" s="136"/>
      <c r="D66" s="137" t="s">
        <v>94</v>
      </c>
      <c r="E66" s="138"/>
      <c r="F66" s="138"/>
      <c r="G66" s="138"/>
      <c r="H66" s="138"/>
      <c r="I66" s="139"/>
      <c r="J66" s="140">
        <f>J131</f>
        <v>0</v>
      </c>
      <c r="K66" s="136"/>
      <c r="L66" s="141"/>
    </row>
    <row r="67" spans="2:12" s="8" customFormat="1" ht="19.899999999999999" customHeight="1">
      <c r="B67" s="135"/>
      <c r="C67" s="136"/>
      <c r="D67" s="137" t="s">
        <v>95</v>
      </c>
      <c r="E67" s="138"/>
      <c r="F67" s="138"/>
      <c r="G67" s="138"/>
      <c r="H67" s="138"/>
      <c r="I67" s="139"/>
      <c r="J67" s="140">
        <f>J143</f>
        <v>0</v>
      </c>
      <c r="K67" s="136"/>
      <c r="L67" s="141"/>
    </row>
    <row r="68" spans="2:12" s="7" customFormat="1" ht="24.95" customHeight="1">
      <c r="B68" s="128"/>
      <c r="C68" s="129"/>
      <c r="D68" s="130" t="s">
        <v>96</v>
      </c>
      <c r="E68" s="131"/>
      <c r="F68" s="131"/>
      <c r="G68" s="131"/>
      <c r="H68" s="131"/>
      <c r="I68" s="132"/>
      <c r="J68" s="133">
        <f>J146</f>
        <v>0</v>
      </c>
      <c r="K68" s="129"/>
      <c r="L68" s="134"/>
    </row>
    <row r="69" spans="2:12" s="8" customFormat="1" ht="19.899999999999999" customHeight="1">
      <c r="B69" s="135"/>
      <c r="C69" s="136"/>
      <c r="D69" s="137" t="s">
        <v>97</v>
      </c>
      <c r="E69" s="138"/>
      <c r="F69" s="138"/>
      <c r="G69" s="138"/>
      <c r="H69" s="138"/>
      <c r="I69" s="139"/>
      <c r="J69" s="140">
        <f>J147</f>
        <v>0</v>
      </c>
      <c r="K69" s="136"/>
      <c r="L69" s="141"/>
    </row>
    <row r="70" spans="2:12" s="8" customFormat="1" ht="19.899999999999999" customHeight="1">
      <c r="B70" s="135"/>
      <c r="C70" s="136"/>
      <c r="D70" s="137" t="s">
        <v>98</v>
      </c>
      <c r="E70" s="138"/>
      <c r="F70" s="138"/>
      <c r="G70" s="138"/>
      <c r="H70" s="138"/>
      <c r="I70" s="139"/>
      <c r="J70" s="140">
        <f>J163</f>
        <v>0</v>
      </c>
      <c r="K70" s="136"/>
      <c r="L70" s="141"/>
    </row>
    <row r="71" spans="2:12" s="8" customFormat="1" ht="19.899999999999999" customHeight="1">
      <c r="B71" s="135"/>
      <c r="C71" s="136"/>
      <c r="D71" s="137" t="s">
        <v>99</v>
      </c>
      <c r="E71" s="138"/>
      <c r="F71" s="138"/>
      <c r="G71" s="138"/>
      <c r="H71" s="138"/>
      <c r="I71" s="139"/>
      <c r="J71" s="140">
        <f>J171</f>
        <v>0</v>
      </c>
      <c r="K71" s="136"/>
      <c r="L71" s="141"/>
    </row>
    <row r="72" spans="2:12" s="8" customFormat="1" ht="19.899999999999999" customHeight="1">
      <c r="B72" s="135"/>
      <c r="C72" s="136"/>
      <c r="D72" s="137" t="s">
        <v>100</v>
      </c>
      <c r="E72" s="138"/>
      <c r="F72" s="138"/>
      <c r="G72" s="138"/>
      <c r="H72" s="138"/>
      <c r="I72" s="139"/>
      <c r="J72" s="140">
        <f>J200</f>
        <v>0</v>
      </c>
      <c r="K72" s="136"/>
      <c r="L72" s="141"/>
    </row>
    <row r="73" spans="2:12" s="8" customFormat="1" ht="19.899999999999999" customHeight="1">
      <c r="B73" s="135"/>
      <c r="C73" s="136"/>
      <c r="D73" s="137" t="s">
        <v>101</v>
      </c>
      <c r="E73" s="138"/>
      <c r="F73" s="138"/>
      <c r="G73" s="138"/>
      <c r="H73" s="138"/>
      <c r="I73" s="139"/>
      <c r="J73" s="140">
        <f>J206</f>
        <v>0</v>
      </c>
      <c r="K73" s="136"/>
      <c r="L73" s="141"/>
    </row>
    <row r="74" spans="2:12" s="8" customFormat="1" ht="19.899999999999999" customHeight="1">
      <c r="B74" s="135"/>
      <c r="C74" s="136"/>
      <c r="D74" s="137" t="s">
        <v>102</v>
      </c>
      <c r="E74" s="138"/>
      <c r="F74" s="138"/>
      <c r="G74" s="138"/>
      <c r="H74" s="138"/>
      <c r="I74" s="139"/>
      <c r="J74" s="140">
        <f>J213</f>
        <v>0</v>
      </c>
      <c r="K74" s="136"/>
      <c r="L74" s="141"/>
    </row>
    <row r="75" spans="2:12" s="8" customFormat="1" ht="19.899999999999999" customHeight="1">
      <c r="B75" s="135"/>
      <c r="C75" s="136"/>
      <c r="D75" s="137" t="s">
        <v>103</v>
      </c>
      <c r="E75" s="138"/>
      <c r="F75" s="138"/>
      <c r="G75" s="138"/>
      <c r="H75" s="138"/>
      <c r="I75" s="139"/>
      <c r="J75" s="140">
        <f>J223</f>
        <v>0</v>
      </c>
      <c r="K75" s="136"/>
      <c r="L75" s="141"/>
    </row>
    <row r="76" spans="2:12" s="7" customFormat="1" ht="24.95" customHeight="1">
      <c r="B76" s="128"/>
      <c r="C76" s="129"/>
      <c r="D76" s="130" t="s">
        <v>104</v>
      </c>
      <c r="E76" s="131"/>
      <c r="F76" s="131"/>
      <c r="G76" s="131"/>
      <c r="H76" s="131"/>
      <c r="I76" s="132"/>
      <c r="J76" s="133">
        <f>J226</f>
        <v>0</v>
      </c>
      <c r="K76" s="129"/>
      <c r="L76" s="134"/>
    </row>
    <row r="77" spans="2:12" s="8" customFormat="1" ht="19.899999999999999" customHeight="1">
      <c r="B77" s="135"/>
      <c r="C77" s="136"/>
      <c r="D77" s="137" t="s">
        <v>105</v>
      </c>
      <c r="E77" s="138"/>
      <c r="F77" s="138"/>
      <c r="G77" s="138"/>
      <c r="H77" s="138"/>
      <c r="I77" s="139"/>
      <c r="J77" s="140">
        <f>J227</f>
        <v>0</v>
      </c>
      <c r="K77" s="136"/>
      <c r="L77" s="141"/>
    </row>
    <row r="78" spans="2:12" s="1" customFormat="1" ht="21.75" customHeight="1">
      <c r="B78" s="32"/>
      <c r="C78" s="33"/>
      <c r="D78" s="33"/>
      <c r="E78" s="33"/>
      <c r="F78" s="33"/>
      <c r="G78" s="33"/>
      <c r="H78" s="33"/>
      <c r="I78" s="97"/>
      <c r="J78" s="33"/>
      <c r="K78" s="33"/>
      <c r="L78" s="36"/>
    </row>
    <row r="79" spans="2:12" s="1" customFormat="1" ht="6.95" customHeight="1">
      <c r="B79" s="44"/>
      <c r="C79" s="45"/>
      <c r="D79" s="45"/>
      <c r="E79" s="45"/>
      <c r="F79" s="45"/>
      <c r="G79" s="45"/>
      <c r="H79" s="45"/>
      <c r="I79" s="119"/>
      <c r="J79" s="45"/>
      <c r="K79" s="45"/>
      <c r="L79" s="36"/>
    </row>
    <row r="83" spans="2:20" s="1" customFormat="1" ht="6.95" customHeight="1">
      <c r="B83" s="46"/>
      <c r="C83" s="47"/>
      <c r="D83" s="47"/>
      <c r="E83" s="47"/>
      <c r="F83" s="47"/>
      <c r="G83" s="47"/>
      <c r="H83" s="47"/>
      <c r="I83" s="122"/>
      <c r="J83" s="47"/>
      <c r="K83" s="47"/>
      <c r="L83" s="36"/>
    </row>
    <row r="84" spans="2:20" s="1" customFormat="1" ht="24.95" customHeight="1">
      <c r="B84" s="32"/>
      <c r="C84" s="21" t="s">
        <v>106</v>
      </c>
      <c r="D84" s="33"/>
      <c r="E84" s="33"/>
      <c r="F84" s="33"/>
      <c r="G84" s="33"/>
      <c r="H84" s="33"/>
      <c r="I84" s="97"/>
      <c r="J84" s="33"/>
      <c r="K84" s="33"/>
      <c r="L84" s="36"/>
    </row>
    <row r="85" spans="2:20" s="1" customFormat="1" ht="6.95" customHeight="1">
      <c r="B85" s="32"/>
      <c r="C85" s="33"/>
      <c r="D85" s="33"/>
      <c r="E85" s="33"/>
      <c r="F85" s="33"/>
      <c r="G85" s="33"/>
      <c r="H85" s="33"/>
      <c r="I85" s="97"/>
      <c r="J85" s="33"/>
      <c r="K85" s="33"/>
      <c r="L85" s="36"/>
    </row>
    <row r="86" spans="2:20" s="1" customFormat="1" ht="12" customHeight="1">
      <c r="B86" s="32"/>
      <c r="C86" s="27" t="s">
        <v>16</v>
      </c>
      <c r="D86" s="33"/>
      <c r="E86" s="33"/>
      <c r="F86" s="33"/>
      <c r="G86" s="33"/>
      <c r="H86" s="33"/>
      <c r="I86" s="97"/>
      <c r="J86" s="33"/>
      <c r="K86" s="33"/>
      <c r="L86" s="36"/>
    </row>
    <row r="87" spans="2:20" s="1" customFormat="1" ht="16.5" customHeight="1">
      <c r="B87" s="32"/>
      <c r="C87" s="33"/>
      <c r="D87" s="33"/>
      <c r="E87" s="278" t="str">
        <f>E7</f>
        <v>Zateplení střešní konstrukce na BD Horní č.p.679, Ostrava-Hrabůvka</v>
      </c>
      <c r="F87" s="279"/>
      <c r="G87" s="279"/>
      <c r="H87" s="279"/>
      <c r="I87" s="97"/>
      <c r="J87" s="33"/>
      <c r="K87" s="33"/>
      <c r="L87" s="36"/>
    </row>
    <row r="88" spans="2:20" s="1" customFormat="1" ht="12" customHeight="1">
      <c r="B88" s="32"/>
      <c r="C88" s="27" t="s">
        <v>82</v>
      </c>
      <c r="D88" s="33"/>
      <c r="E88" s="33"/>
      <c r="F88" s="33"/>
      <c r="G88" s="33"/>
      <c r="H88" s="33"/>
      <c r="I88" s="97"/>
      <c r="J88" s="33"/>
      <c r="K88" s="33"/>
      <c r="L88" s="36"/>
    </row>
    <row r="89" spans="2:20" s="1" customFormat="1" ht="16.5" customHeight="1">
      <c r="B89" s="32"/>
      <c r="C89" s="33"/>
      <c r="D89" s="33"/>
      <c r="E89" s="244" t="str">
        <f>E9</f>
        <v>Zateplení střešní konstrukce  2.ETAPA</v>
      </c>
      <c r="F89" s="243"/>
      <c r="G89" s="243"/>
      <c r="H89" s="243"/>
      <c r="I89" s="97"/>
      <c r="J89" s="33"/>
      <c r="K89" s="33"/>
      <c r="L89" s="36"/>
    </row>
    <row r="90" spans="2:20" s="1" customFormat="1" ht="6.95" customHeight="1">
      <c r="B90" s="32"/>
      <c r="C90" s="33"/>
      <c r="D90" s="33"/>
      <c r="E90" s="33"/>
      <c r="F90" s="33"/>
      <c r="G90" s="33"/>
      <c r="H90" s="33"/>
      <c r="I90" s="97"/>
      <c r="J90" s="33"/>
      <c r="K90" s="33"/>
      <c r="L90" s="36"/>
    </row>
    <row r="91" spans="2:20" s="1" customFormat="1" ht="12" customHeight="1">
      <c r="B91" s="32"/>
      <c r="C91" s="27" t="s">
        <v>20</v>
      </c>
      <c r="D91" s="33"/>
      <c r="E91" s="33"/>
      <c r="F91" s="25" t="str">
        <f>F12</f>
        <v xml:space="preserve"> </v>
      </c>
      <c r="G91" s="33"/>
      <c r="H91" s="33"/>
      <c r="I91" s="98" t="s">
        <v>22</v>
      </c>
      <c r="J91" s="53" t="str">
        <f>IF(J12="","",J12)</f>
        <v>20. 3. 2019</v>
      </c>
      <c r="K91" s="33"/>
      <c r="L91" s="36"/>
    </row>
    <row r="92" spans="2:20" s="1" customFormat="1" ht="6.95" customHeight="1">
      <c r="B92" s="32"/>
      <c r="C92" s="33"/>
      <c r="D92" s="33"/>
      <c r="E92" s="33"/>
      <c r="F92" s="33"/>
      <c r="G92" s="33"/>
      <c r="H92" s="33"/>
      <c r="I92" s="97"/>
      <c r="J92" s="33"/>
      <c r="K92" s="33"/>
      <c r="L92" s="36"/>
    </row>
    <row r="93" spans="2:20" s="1" customFormat="1" ht="13.7" customHeight="1">
      <c r="B93" s="32"/>
      <c r="C93" s="27" t="s">
        <v>24</v>
      </c>
      <c r="D93" s="33"/>
      <c r="E93" s="33"/>
      <c r="F93" s="25" t="str">
        <f>E15</f>
        <v>Městský obod Ostrava-Jih</v>
      </c>
      <c r="G93" s="33"/>
      <c r="H93" s="33"/>
      <c r="I93" s="98" t="s">
        <v>30</v>
      </c>
      <c r="J93" s="30" t="str">
        <f>E21</f>
        <v>CHCI-DŮM s.r.o.</v>
      </c>
      <c r="K93" s="33"/>
      <c r="L93" s="36"/>
    </row>
    <row r="94" spans="2:20" s="1" customFormat="1" ht="13.7" customHeight="1">
      <c r="B94" s="32"/>
      <c r="C94" s="27" t="s">
        <v>28</v>
      </c>
      <c r="D94" s="33"/>
      <c r="E94" s="33"/>
      <c r="F94" s="25" t="str">
        <f>IF(E18="","",E18)</f>
        <v>Vyplň údaj</v>
      </c>
      <c r="G94" s="33"/>
      <c r="H94" s="33"/>
      <c r="I94" s="98" t="s">
        <v>34</v>
      </c>
      <c r="J94" s="30" t="str">
        <f>E24</f>
        <v>CHCI-DŮM s.r.o.</v>
      </c>
      <c r="K94" s="33"/>
      <c r="L94" s="36"/>
    </row>
    <row r="95" spans="2:20" s="1" customFormat="1" ht="10.35" customHeight="1">
      <c r="B95" s="32"/>
      <c r="C95" s="33"/>
      <c r="D95" s="33"/>
      <c r="E95" s="33"/>
      <c r="F95" s="33"/>
      <c r="G95" s="33"/>
      <c r="H95" s="33"/>
      <c r="I95" s="97"/>
      <c r="J95" s="33"/>
      <c r="K95" s="33"/>
      <c r="L95" s="36"/>
    </row>
    <row r="96" spans="2:20" s="9" customFormat="1" ht="29.25" customHeight="1">
      <c r="B96" s="142"/>
      <c r="C96" s="143" t="s">
        <v>107</v>
      </c>
      <c r="D96" s="144" t="s">
        <v>55</v>
      </c>
      <c r="E96" s="144" t="s">
        <v>51</v>
      </c>
      <c r="F96" s="144" t="s">
        <v>52</v>
      </c>
      <c r="G96" s="144" t="s">
        <v>108</v>
      </c>
      <c r="H96" s="144" t="s">
        <v>109</v>
      </c>
      <c r="I96" s="145" t="s">
        <v>110</v>
      </c>
      <c r="J96" s="146" t="s">
        <v>85</v>
      </c>
      <c r="K96" s="147" t="s">
        <v>111</v>
      </c>
      <c r="L96" s="148"/>
      <c r="M96" s="62" t="s">
        <v>1</v>
      </c>
      <c r="N96" s="63" t="s">
        <v>40</v>
      </c>
      <c r="O96" s="63" t="s">
        <v>112</v>
      </c>
      <c r="P96" s="63" t="s">
        <v>113</v>
      </c>
      <c r="Q96" s="63" t="s">
        <v>114</v>
      </c>
      <c r="R96" s="63" t="s">
        <v>115</v>
      </c>
      <c r="S96" s="63" t="s">
        <v>116</v>
      </c>
      <c r="T96" s="64" t="s">
        <v>117</v>
      </c>
    </row>
    <row r="97" spans="2:65" s="1" customFormat="1" ht="22.9" customHeight="1">
      <c r="B97" s="32"/>
      <c r="C97" s="69" t="s">
        <v>118</v>
      </c>
      <c r="D97" s="33"/>
      <c r="E97" s="33"/>
      <c r="F97" s="33"/>
      <c r="G97" s="33"/>
      <c r="H97" s="33"/>
      <c r="I97" s="97"/>
      <c r="J97" s="149">
        <f>BK97</f>
        <v>0</v>
      </c>
      <c r="K97" s="33"/>
      <c r="L97" s="36"/>
      <c r="M97" s="65"/>
      <c r="N97" s="66"/>
      <c r="O97" s="66"/>
      <c r="P97" s="150">
        <f>P98+P146+P226</f>
        <v>0</v>
      </c>
      <c r="Q97" s="66"/>
      <c r="R97" s="150">
        <f>R98+R146+R226</f>
        <v>6.9473769799999996</v>
      </c>
      <c r="S97" s="66"/>
      <c r="T97" s="151">
        <f>T98+T146+T226</f>
        <v>2.5069562800000003</v>
      </c>
      <c r="AT97" s="15" t="s">
        <v>69</v>
      </c>
      <c r="AU97" s="15" t="s">
        <v>87</v>
      </c>
      <c r="BK97" s="152">
        <f>BK98+BK146+BK226</f>
        <v>0</v>
      </c>
    </row>
    <row r="98" spans="2:65" s="10" customFormat="1" ht="25.9" customHeight="1">
      <c r="B98" s="153"/>
      <c r="C98" s="154"/>
      <c r="D98" s="155" t="s">
        <v>69</v>
      </c>
      <c r="E98" s="156" t="s">
        <v>119</v>
      </c>
      <c r="F98" s="156" t="s">
        <v>120</v>
      </c>
      <c r="G98" s="154"/>
      <c r="H98" s="154"/>
      <c r="I98" s="157"/>
      <c r="J98" s="158">
        <f>BK98</f>
        <v>0</v>
      </c>
      <c r="K98" s="154"/>
      <c r="L98" s="159"/>
      <c r="M98" s="160"/>
      <c r="N98" s="161"/>
      <c r="O98" s="161"/>
      <c r="P98" s="162">
        <f>P99+P101+P103+P105+P117+P131+P143</f>
        <v>0</v>
      </c>
      <c r="Q98" s="161"/>
      <c r="R98" s="162">
        <f>R99+R101+R103+R105+R117+R131+R143</f>
        <v>2.2406503999999998</v>
      </c>
      <c r="S98" s="161"/>
      <c r="T98" s="163">
        <f>T99+T101+T103+T105+T117+T131+T143</f>
        <v>0.72</v>
      </c>
      <c r="AR98" s="164" t="s">
        <v>78</v>
      </c>
      <c r="AT98" s="165" t="s">
        <v>69</v>
      </c>
      <c r="AU98" s="165" t="s">
        <v>70</v>
      </c>
      <c r="AY98" s="164" t="s">
        <v>121</v>
      </c>
      <c r="BK98" s="166">
        <f>BK99+BK101+BK103+BK105+BK117+BK131+BK143</f>
        <v>0</v>
      </c>
    </row>
    <row r="99" spans="2:65" s="10" customFormat="1" ht="22.9" customHeight="1">
      <c r="B99" s="153"/>
      <c r="C99" s="154"/>
      <c r="D99" s="155" t="s">
        <v>69</v>
      </c>
      <c r="E99" s="167" t="s">
        <v>78</v>
      </c>
      <c r="F99" s="167" t="s">
        <v>122</v>
      </c>
      <c r="G99" s="154"/>
      <c r="H99" s="154"/>
      <c r="I99" s="157"/>
      <c r="J99" s="168">
        <f>BK99</f>
        <v>0</v>
      </c>
      <c r="K99" s="154"/>
      <c r="L99" s="159"/>
      <c r="M99" s="160"/>
      <c r="N99" s="161"/>
      <c r="O99" s="161"/>
      <c r="P99" s="162">
        <f>P100</f>
        <v>0</v>
      </c>
      <c r="Q99" s="161"/>
      <c r="R99" s="162">
        <f>R100</f>
        <v>0</v>
      </c>
      <c r="S99" s="161"/>
      <c r="T99" s="163">
        <f>T100</f>
        <v>0.52</v>
      </c>
      <c r="AR99" s="164" t="s">
        <v>78</v>
      </c>
      <c r="AT99" s="165" t="s">
        <v>69</v>
      </c>
      <c r="AU99" s="165" t="s">
        <v>78</v>
      </c>
      <c r="AY99" s="164" t="s">
        <v>121</v>
      </c>
      <c r="BK99" s="166">
        <f>BK100</f>
        <v>0</v>
      </c>
    </row>
    <row r="100" spans="2:65" s="1" customFormat="1" ht="22.5" customHeight="1">
      <c r="B100" s="32"/>
      <c r="C100" s="169" t="s">
        <v>123</v>
      </c>
      <c r="D100" s="169" t="s">
        <v>124</v>
      </c>
      <c r="E100" s="170" t="s">
        <v>125</v>
      </c>
      <c r="F100" s="171" t="s">
        <v>126</v>
      </c>
      <c r="G100" s="172" t="s">
        <v>127</v>
      </c>
      <c r="H100" s="173">
        <v>2</v>
      </c>
      <c r="I100" s="174"/>
      <c r="J100" s="175">
        <f>ROUND(I100*H100,2)</f>
        <v>0</v>
      </c>
      <c r="K100" s="171" t="s">
        <v>128</v>
      </c>
      <c r="L100" s="36"/>
      <c r="M100" s="176" t="s">
        <v>1</v>
      </c>
      <c r="N100" s="177" t="s">
        <v>41</v>
      </c>
      <c r="O100" s="58"/>
      <c r="P100" s="178">
        <f>O100*H100</f>
        <v>0</v>
      </c>
      <c r="Q100" s="178">
        <v>0</v>
      </c>
      <c r="R100" s="178">
        <f>Q100*H100</f>
        <v>0</v>
      </c>
      <c r="S100" s="178">
        <v>0.26</v>
      </c>
      <c r="T100" s="179">
        <f>S100*H100</f>
        <v>0.52</v>
      </c>
      <c r="AR100" s="15" t="s">
        <v>129</v>
      </c>
      <c r="AT100" s="15" t="s">
        <v>124</v>
      </c>
      <c r="AU100" s="15" t="s">
        <v>80</v>
      </c>
      <c r="AY100" s="15" t="s">
        <v>121</v>
      </c>
      <c r="BE100" s="180">
        <f>IF(N100="základní",J100,0)</f>
        <v>0</v>
      </c>
      <c r="BF100" s="180">
        <f>IF(N100="snížená",J100,0)</f>
        <v>0</v>
      </c>
      <c r="BG100" s="180">
        <f>IF(N100="zákl. přenesená",J100,0)</f>
        <v>0</v>
      </c>
      <c r="BH100" s="180">
        <f>IF(N100="sníž. přenesená",J100,0)</f>
        <v>0</v>
      </c>
      <c r="BI100" s="180">
        <f>IF(N100="nulová",J100,0)</f>
        <v>0</v>
      </c>
      <c r="BJ100" s="15" t="s">
        <v>78</v>
      </c>
      <c r="BK100" s="180">
        <f>ROUND(I100*H100,2)</f>
        <v>0</v>
      </c>
      <c r="BL100" s="15" t="s">
        <v>129</v>
      </c>
      <c r="BM100" s="15" t="s">
        <v>130</v>
      </c>
    </row>
    <row r="101" spans="2:65" s="10" customFormat="1" ht="22.9" customHeight="1">
      <c r="B101" s="153"/>
      <c r="C101" s="154"/>
      <c r="D101" s="155" t="s">
        <v>69</v>
      </c>
      <c r="E101" s="167" t="s">
        <v>129</v>
      </c>
      <c r="F101" s="167" t="s">
        <v>131</v>
      </c>
      <c r="G101" s="154"/>
      <c r="H101" s="154"/>
      <c r="I101" s="157"/>
      <c r="J101" s="168">
        <f>BK101</f>
        <v>0</v>
      </c>
      <c r="K101" s="154"/>
      <c r="L101" s="159"/>
      <c r="M101" s="160"/>
      <c r="N101" s="161"/>
      <c r="O101" s="161"/>
      <c r="P101" s="162">
        <f>P102</f>
        <v>0</v>
      </c>
      <c r="Q101" s="161"/>
      <c r="R101" s="162">
        <f>R102</f>
        <v>0</v>
      </c>
      <c r="S101" s="161"/>
      <c r="T101" s="163">
        <f>T102</f>
        <v>0</v>
      </c>
      <c r="AR101" s="164" t="s">
        <v>78</v>
      </c>
      <c r="AT101" s="165" t="s">
        <v>69</v>
      </c>
      <c r="AU101" s="165" t="s">
        <v>78</v>
      </c>
      <c r="AY101" s="164" t="s">
        <v>121</v>
      </c>
      <c r="BK101" s="166">
        <f>BK102</f>
        <v>0</v>
      </c>
    </row>
    <row r="102" spans="2:65" s="1" customFormat="1" ht="22.5" customHeight="1">
      <c r="B102" s="32"/>
      <c r="C102" s="169" t="s">
        <v>132</v>
      </c>
      <c r="D102" s="169" t="s">
        <v>124</v>
      </c>
      <c r="E102" s="170" t="s">
        <v>133</v>
      </c>
      <c r="F102" s="171" t="s">
        <v>134</v>
      </c>
      <c r="G102" s="172" t="s">
        <v>127</v>
      </c>
      <c r="H102" s="173">
        <v>2</v>
      </c>
      <c r="I102" s="174"/>
      <c r="J102" s="175">
        <f>ROUND(I102*H102,2)</f>
        <v>0</v>
      </c>
      <c r="K102" s="171" t="s">
        <v>128</v>
      </c>
      <c r="L102" s="36"/>
      <c r="M102" s="176" t="s">
        <v>1</v>
      </c>
      <c r="N102" s="177" t="s">
        <v>41</v>
      </c>
      <c r="O102" s="58"/>
      <c r="P102" s="178">
        <f>O102*H102</f>
        <v>0</v>
      </c>
      <c r="Q102" s="178">
        <v>0</v>
      </c>
      <c r="R102" s="178">
        <f>Q102*H102</f>
        <v>0</v>
      </c>
      <c r="S102" s="178">
        <v>0</v>
      </c>
      <c r="T102" s="179">
        <f>S102*H102</f>
        <v>0</v>
      </c>
      <c r="AR102" s="15" t="s">
        <v>129</v>
      </c>
      <c r="AT102" s="15" t="s">
        <v>124</v>
      </c>
      <c r="AU102" s="15" t="s">
        <v>80</v>
      </c>
      <c r="AY102" s="15" t="s">
        <v>121</v>
      </c>
      <c r="BE102" s="180">
        <f>IF(N102="základní",J102,0)</f>
        <v>0</v>
      </c>
      <c r="BF102" s="180">
        <f>IF(N102="snížená",J102,0)</f>
        <v>0</v>
      </c>
      <c r="BG102" s="180">
        <f>IF(N102="zákl. přenesená",J102,0)</f>
        <v>0</v>
      </c>
      <c r="BH102" s="180">
        <f>IF(N102="sníž. přenesená",J102,0)</f>
        <v>0</v>
      </c>
      <c r="BI102" s="180">
        <f>IF(N102="nulová",J102,0)</f>
        <v>0</v>
      </c>
      <c r="BJ102" s="15" t="s">
        <v>78</v>
      </c>
      <c r="BK102" s="180">
        <f>ROUND(I102*H102,2)</f>
        <v>0</v>
      </c>
      <c r="BL102" s="15" t="s">
        <v>129</v>
      </c>
      <c r="BM102" s="15" t="s">
        <v>135</v>
      </c>
    </row>
    <row r="103" spans="2:65" s="10" customFormat="1" ht="22.9" customHeight="1">
      <c r="B103" s="153"/>
      <c r="C103" s="154"/>
      <c r="D103" s="155" t="s">
        <v>69</v>
      </c>
      <c r="E103" s="167" t="s">
        <v>136</v>
      </c>
      <c r="F103" s="167" t="s">
        <v>137</v>
      </c>
      <c r="G103" s="154"/>
      <c r="H103" s="154"/>
      <c r="I103" s="157"/>
      <c r="J103" s="168">
        <f>BK103</f>
        <v>0</v>
      </c>
      <c r="K103" s="154"/>
      <c r="L103" s="159"/>
      <c r="M103" s="160"/>
      <c r="N103" s="161"/>
      <c r="O103" s="161"/>
      <c r="P103" s="162">
        <f>P104</f>
        <v>0</v>
      </c>
      <c r="Q103" s="161"/>
      <c r="R103" s="162">
        <f>R104</f>
        <v>0.16850000000000001</v>
      </c>
      <c r="S103" s="161"/>
      <c r="T103" s="163">
        <f>T104</f>
        <v>0</v>
      </c>
      <c r="AR103" s="164" t="s">
        <v>78</v>
      </c>
      <c r="AT103" s="165" t="s">
        <v>69</v>
      </c>
      <c r="AU103" s="165" t="s">
        <v>78</v>
      </c>
      <c r="AY103" s="164" t="s">
        <v>121</v>
      </c>
      <c r="BK103" s="166">
        <f>BK104</f>
        <v>0</v>
      </c>
    </row>
    <row r="104" spans="2:65" s="1" customFormat="1" ht="33.75" customHeight="1">
      <c r="B104" s="32"/>
      <c r="C104" s="169" t="s">
        <v>138</v>
      </c>
      <c r="D104" s="169" t="s">
        <v>124</v>
      </c>
      <c r="E104" s="170" t="s">
        <v>139</v>
      </c>
      <c r="F104" s="171" t="s">
        <v>140</v>
      </c>
      <c r="G104" s="172" t="s">
        <v>127</v>
      </c>
      <c r="H104" s="173">
        <v>2</v>
      </c>
      <c r="I104" s="174"/>
      <c r="J104" s="175">
        <f>ROUND(I104*H104,2)</f>
        <v>0</v>
      </c>
      <c r="K104" s="171" t="s">
        <v>128</v>
      </c>
      <c r="L104" s="36"/>
      <c r="M104" s="176" t="s">
        <v>1</v>
      </c>
      <c r="N104" s="177" t="s">
        <v>41</v>
      </c>
      <c r="O104" s="58"/>
      <c r="P104" s="178">
        <f>O104*H104</f>
        <v>0</v>
      </c>
      <c r="Q104" s="178">
        <v>8.4250000000000005E-2</v>
      </c>
      <c r="R104" s="178">
        <f>Q104*H104</f>
        <v>0.16850000000000001</v>
      </c>
      <c r="S104" s="178">
        <v>0</v>
      </c>
      <c r="T104" s="179">
        <f>S104*H104</f>
        <v>0</v>
      </c>
      <c r="AR104" s="15" t="s">
        <v>129</v>
      </c>
      <c r="AT104" s="15" t="s">
        <v>124</v>
      </c>
      <c r="AU104" s="15" t="s">
        <v>80</v>
      </c>
      <c r="AY104" s="15" t="s">
        <v>121</v>
      </c>
      <c r="BE104" s="180">
        <f>IF(N104="základní",J104,0)</f>
        <v>0</v>
      </c>
      <c r="BF104" s="180">
        <f>IF(N104="snížená",J104,0)</f>
        <v>0</v>
      </c>
      <c r="BG104" s="180">
        <f>IF(N104="zákl. přenesená",J104,0)</f>
        <v>0</v>
      </c>
      <c r="BH104" s="180">
        <f>IF(N104="sníž. přenesená",J104,0)</f>
        <v>0</v>
      </c>
      <c r="BI104" s="180">
        <f>IF(N104="nulová",J104,0)</f>
        <v>0</v>
      </c>
      <c r="BJ104" s="15" t="s">
        <v>78</v>
      </c>
      <c r="BK104" s="180">
        <f>ROUND(I104*H104,2)</f>
        <v>0</v>
      </c>
      <c r="BL104" s="15" t="s">
        <v>129</v>
      </c>
      <c r="BM104" s="15" t="s">
        <v>141</v>
      </c>
    </row>
    <row r="105" spans="2:65" s="10" customFormat="1" ht="22.9" customHeight="1">
      <c r="B105" s="153"/>
      <c r="C105" s="154"/>
      <c r="D105" s="155" t="s">
        <v>69</v>
      </c>
      <c r="E105" s="167" t="s">
        <v>142</v>
      </c>
      <c r="F105" s="167" t="s">
        <v>143</v>
      </c>
      <c r="G105" s="154"/>
      <c r="H105" s="154"/>
      <c r="I105" s="157"/>
      <c r="J105" s="168">
        <f>BK105</f>
        <v>0</v>
      </c>
      <c r="K105" s="154"/>
      <c r="L105" s="159"/>
      <c r="M105" s="160"/>
      <c r="N105" s="161"/>
      <c r="O105" s="161"/>
      <c r="P105" s="162">
        <f>SUM(P106:P116)</f>
        <v>0</v>
      </c>
      <c r="Q105" s="161"/>
      <c r="R105" s="162">
        <f>SUM(R106:R116)</f>
        <v>1.8206039999999999</v>
      </c>
      <c r="S105" s="161"/>
      <c r="T105" s="163">
        <f>SUM(T106:T116)</f>
        <v>0</v>
      </c>
      <c r="AR105" s="164" t="s">
        <v>78</v>
      </c>
      <c r="AT105" s="165" t="s">
        <v>69</v>
      </c>
      <c r="AU105" s="165" t="s">
        <v>78</v>
      </c>
      <c r="AY105" s="164" t="s">
        <v>121</v>
      </c>
      <c r="BK105" s="166">
        <f>SUM(BK106:BK116)</f>
        <v>0</v>
      </c>
    </row>
    <row r="106" spans="2:65" s="1" customFormat="1" ht="22.5" customHeight="1">
      <c r="B106" s="32"/>
      <c r="C106" s="169" t="s">
        <v>78</v>
      </c>
      <c r="D106" s="169" t="s">
        <v>124</v>
      </c>
      <c r="E106" s="170" t="s">
        <v>144</v>
      </c>
      <c r="F106" s="171" t="s">
        <v>145</v>
      </c>
      <c r="G106" s="172" t="s">
        <v>127</v>
      </c>
      <c r="H106" s="173">
        <v>73.2</v>
      </c>
      <c r="I106" s="174"/>
      <c r="J106" s="175">
        <f>ROUND(I106*H106,2)</f>
        <v>0</v>
      </c>
      <c r="K106" s="171" t="s">
        <v>146</v>
      </c>
      <c r="L106" s="36"/>
      <c r="M106" s="176" t="s">
        <v>1</v>
      </c>
      <c r="N106" s="177" t="s">
        <v>41</v>
      </c>
      <c r="O106" s="58"/>
      <c r="P106" s="178">
        <f>O106*H106</f>
        <v>0</v>
      </c>
      <c r="Q106" s="178">
        <v>9.4699999999999993E-3</v>
      </c>
      <c r="R106" s="178">
        <f>Q106*H106</f>
        <v>0.69320399999999993</v>
      </c>
      <c r="S106" s="178">
        <v>0</v>
      </c>
      <c r="T106" s="179">
        <f>S106*H106</f>
        <v>0</v>
      </c>
      <c r="AR106" s="15" t="s">
        <v>129</v>
      </c>
      <c r="AT106" s="15" t="s">
        <v>124</v>
      </c>
      <c r="AU106" s="15" t="s">
        <v>80</v>
      </c>
      <c r="AY106" s="15" t="s">
        <v>121</v>
      </c>
      <c r="BE106" s="180">
        <f>IF(N106="základní",J106,0)</f>
        <v>0</v>
      </c>
      <c r="BF106" s="180">
        <f>IF(N106="snížená",J106,0)</f>
        <v>0</v>
      </c>
      <c r="BG106" s="180">
        <f>IF(N106="zákl. přenesená",J106,0)</f>
        <v>0</v>
      </c>
      <c r="BH106" s="180">
        <f>IF(N106="sníž. přenesená",J106,0)</f>
        <v>0</v>
      </c>
      <c r="BI106" s="180">
        <f>IF(N106="nulová",J106,0)</f>
        <v>0</v>
      </c>
      <c r="BJ106" s="15" t="s">
        <v>78</v>
      </c>
      <c r="BK106" s="180">
        <f>ROUND(I106*H106,2)</f>
        <v>0</v>
      </c>
      <c r="BL106" s="15" t="s">
        <v>129</v>
      </c>
      <c r="BM106" s="15" t="s">
        <v>80</v>
      </c>
    </row>
    <row r="107" spans="2:65" s="1" customFormat="1" ht="97.5">
      <c r="B107" s="32"/>
      <c r="C107" s="33"/>
      <c r="D107" s="181" t="s">
        <v>147</v>
      </c>
      <c r="E107" s="33"/>
      <c r="F107" s="182" t="s">
        <v>148</v>
      </c>
      <c r="G107" s="33"/>
      <c r="H107" s="33"/>
      <c r="I107" s="97"/>
      <c r="J107" s="33"/>
      <c r="K107" s="33"/>
      <c r="L107" s="36"/>
      <c r="M107" s="183"/>
      <c r="N107" s="58"/>
      <c r="O107" s="58"/>
      <c r="P107" s="58"/>
      <c r="Q107" s="58"/>
      <c r="R107" s="58"/>
      <c r="S107" s="58"/>
      <c r="T107" s="59"/>
      <c r="AT107" s="15" t="s">
        <v>147</v>
      </c>
      <c r="AU107" s="15" t="s">
        <v>80</v>
      </c>
    </row>
    <row r="108" spans="2:65" s="11" customFormat="1" ht="11.25">
      <c r="B108" s="184"/>
      <c r="C108" s="185"/>
      <c r="D108" s="181" t="s">
        <v>149</v>
      </c>
      <c r="E108" s="186" t="s">
        <v>1</v>
      </c>
      <c r="F108" s="187" t="s">
        <v>150</v>
      </c>
      <c r="G108" s="185"/>
      <c r="H108" s="186" t="s">
        <v>1</v>
      </c>
      <c r="I108" s="188"/>
      <c r="J108" s="185"/>
      <c r="K108" s="185"/>
      <c r="L108" s="189"/>
      <c r="M108" s="190"/>
      <c r="N108" s="191"/>
      <c r="O108" s="191"/>
      <c r="P108" s="191"/>
      <c r="Q108" s="191"/>
      <c r="R108" s="191"/>
      <c r="S108" s="191"/>
      <c r="T108" s="192"/>
      <c r="AT108" s="193" t="s">
        <v>149</v>
      </c>
      <c r="AU108" s="193" t="s">
        <v>80</v>
      </c>
      <c r="AV108" s="11" t="s">
        <v>78</v>
      </c>
      <c r="AW108" s="11" t="s">
        <v>33</v>
      </c>
      <c r="AX108" s="11" t="s">
        <v>70</v>
      </c>
      <c r="AY108" s="193" t="s">
        <v>121</v>
      </c>
    </row>
    <row r="109" spans="2:65" s="12" customFormat="1" ht="11.25">
      <c r="B109" s="194"/>
      <c r="C109" s="195"/>
      <c r="D109" s="181" t="s">
        <v>149</v>
      </c>
      <c r="E109" s="196" t="s">
        <v>1</v>
      </c>
      <c r="F109" s="197" t="s">
        <v>151</v>
      </c>
      <c r="G109" s="195"/>
      <c r="H109" s="198">
        <v>73.2</v>
      </c>
      <c r="I109" s="199"/>
      <c r="J109" s="195"/>
      <c r="K109" s="195"/>
      <c r="L109" s="200"/>
      <c r="M109" s="201"/>
      <c r="N109" s="202"/>
      <c r="O109" s="202"/>
      <c r="P109" s="202"/>
      <c r="Q109" s="202"/>
      <c r="R109" s="202"/>
      <c r="S109" s="202"/>
      <c r="T109" s="203"/>
      <c r="AT109" s="204" t="s">
        <v>149</v>
      </c>
      <c r="AU109" s="204" t="s">
        <v>80</v>
      </c>
      <c r="AV109" s="12" t="s">
        <v>80</v>
      </c>
      <c r="AW109" s="12" t="s">
        <v>33</v>
      </c>
      <c r="AX109" s="12" t="s">
        <v>70</v>
      </c>
      <c r="AY109" s="204" t="s">
        <v>121</v>
      </c>
    </row>
    <row r="110" spans="2:65" s="13" customFormat="1" ht="11.25">
      <c r="B110" s="205"/>
      <c r="C110" s="206"/>
      <c r="D110" s="181" t="s">
        <v>149</v>
      </c>
      <c r="E110" s="207" t="s">
        <v>1</v>
      </c>
      <c r="F110" s="208" t="s">
        <v>152</v>
      </c>
      <c r="G110" s="206"/>
      <c r="H110" s="209">
        <v>73.2</v>
      </c>
      <c r="I110" s="210"/>
      <c r="J110" s="206"/>
      <c r="K110" s="206"/>
      <c r="L110" s="211"/>
      <c r="M110" s="212"/>
      <c r="N110" s="213"/>
      <c r="O110" s="213"/>
      <c r="P110" s="213"/>
      <c r="Q110" s="213"/>
      <c r="R110" s="213"/>
      <c r="S110" s="213"/>
      <c r="T110" s="214"/>
      <c r="AT110" s="215" t="s">
        <v>149</v>
      </c>
      <c r="AU110" s="215" t="s">
        <v>80</v>
      </c>
      <c r="AV110" s="13" t="s">
        <v>129</v>
      </c>
      <c r="AW110" s="13" t="s">
        <v>33</v>
      </c>
      <c r="AX110" s="13" t="s">
        <v>78</v>
      </c>
      <c r="AY110" s="215" t="s">
        <v>121</v>
      </c>
    </row>
    <row r="111" spans="2:65" s="1" customFormat="1" ht="16.5" customHeight="1">
      <c r="B111" s="32"/>
      <c r="C111" s="216" t="s">
        <v>80</v>
      </c>
      <c r="D111" s="216" t="s">
        <v>153</v>
      </c>
      <c r="E111" s="217" t="s">
        <v>154</v>
      </c>
      <c r="F111" s="218" t="s">
        <v>155</v>
      </c>
      <c r="G111" s="219" t="s">
        <v>127</v>
      </c>
      <c r="H111" s="220">
        <v>74.664000000000001</v>
      </c>
      <c r="I111" s="221"/>
      <c r="J111" s="222">
        <f>ROUND(I111*H111,2)</f>
        <v>0</v>
      </c>
      <c r="K111" s="218" t="s">
        <v>146</v>
      </c>
      <c r="L111" s="223"/>
      <c r="M111" s="224" t="s">
        <v>1</v>
      </c>
      <c r="N111" s="225" t="s">
        <v>41</v>
      </c>
      <c r="O111" s="58"/>
      <c r="P111" s="178">
        <f>O111*H111</f>
        <v>0</v>
      </c>
      <c r="Q111" s="178">
        <v>1.4999999999999999E-2</v>
      </c>
      <c r="R111" s="178">
        <f>Q111*H111</f>
        <v>1.1199600000000001</v>
      </c>
      <c r="S111" s="178">
        <v>0</v>
      </c>
      <c r="T111" s="179">
        <f>S111*H111</f>
        <v>0</v>
      </c>
      <c r="AR111" s="15" t="s">
        <v>156</v>
      </c>
      <c r="AT111" s="15" t="s">
        <v>153</v>
      </c>
      <c r="AU111" s="15" t="s">
        <v>80</v>
      </c>
      <c r="AY111" s="15" t="s">
        <v>121</v>
      </c>
      <c r="BE111" s="180">
        <f>IF(N111="základní",J111,0)</f>
        <v>0</v>
      </c>
      <c r="BF111" s="180">
        <f>IF(N111="snížená",J111,0)</f>
        <v>0</v>
      </c>
      <c r="BG111" s="180">
        <f>IF(N111="zákl. přenesená",J111,0)</f>
        <v>0</v>
      </c>
      <c r="BH111" s="180">
        <f>IF(N111="sníž. přenesená",J111,0)</f>
        <v>0</v>
      </c>
      <c r="BI111" s="180">
        <f>IF(N111="nulová",J111,0)</f>
        <v>0</v>
      </c>
      <c r="BJ111" s="15" t="s">
        <v>78</v>
      </c>
      <c r="BK111" s="180">
        <f>ROUND(I111*H111,2)</f>
        <v>0</v>
      </c>
      <c r="BL111" s="15" t="s">
        <v>129</v>
      </c>
      <c r="BM111" s="15" t="s">
        <v>129</v>
      </c>
    </row>
    <row r="112" spans="2:65" s="12" customFormat="1" ht="11.25">
      <c r="B112" s="194"/>
      <c r="C112" s="195"/>
      <c r="D112" s="181" t="s">
        <v>149</v>
      </c>
      <c r="E112" s="196" t="s">
        <v>1</v>
      </c>
      <c r="F112" s="197" t="s">
        <v>157</v>
      </c>
      <c r="G112" s="195"/>
      <c r="H112" s="198">
        <v>74.664000000000001</v>
      </c>
      <c r="I112" s="199"/>
      <c r="J112" s="195"/>
      <c r="K112" s="195"/>
      <c r="L112" s="200"/>
      <c r="M112" s="201"/>
      <c r="N112" s="202"/>
      <c r="O112" s="202"/>
      <c r="P112" s="202"/>
      <c r="Q112" s="202"/>
      <c r="R112" s="202"/>
      <c r="S112" s="202"/>
      <c r="T112" s="203"/>
      <c r="AT112" s="204" t="s">
        <v>149</v>
      </c>
      <c r="AU112" s="204" t="s">
        <v>80</v>
      </c>
      <c r="AV112" s="12" t="s">
        <v>80</v>
      </c>
      <c r="AW112" s="12" t="s">
        <v>33</v>
      </c>
      <c r="AX112" s="12" t="s">
        <v>70</v>
      </c>
      <c r="AY112" s="204" t="s">
        <v>121</v>
      </c>
    </row>
    <row r="113" spans="2:65" s="13" customFormat="1" ht="11.25">
      <c r="B113" s="205"/>
      <c r="C113" s="206"/>
      <c r="D113" s="181" t="s">
        <v>149</v>
      </c>
      <c r="E113" s="207" t="s">
        <v>1</v>
      </c>
      <c r="F113" s="208" t="s">
        <v>152</v>
      </c>
      <c r="G113" s="206"/>
      <c r="H113" s="209">
        <v>74.664000000000001</v>
      </c>
      <c r="I113" s="210"/>
      <c r="J113" s="206"/>
      <c r="K113" s="206"/>
      <c r="L113" s="211"/>
      <c r="M113" s="212"/>
      <c r="N113" s="213"/>
      <c r="O113" s="213"/>
      <c r="P113" s="213"/>
      <c r="Q113" s="213"/>
      <c r="R113" s="213"/>
      <c r="S113" s="213"/>
      <c r="T113" s="214"/>
      <c r="AT113" s="215" t="s">
        <v>149</v>
      </c>
      <c r="AU113" s="215" t="s">
        <v>80</v>
      </c>
      <c r="AV113" s="13" t="s">
        <v>129</v>
      </c>
      <c r="AW113" s="13" t="s">
        <v>33</v>
      </c>
      <c r="AX113" s="13" t="s">
        <v>78</v>
      </c>
      <c r="AY113" s="215" t="s">
        <v>121</v>
      </c>
    </row>
    <row r="114" spans="2:65" s="1" customFormat="1" ht="16.5" customHeight="1">
      <c r="B114" s="32"/>
      <c r="C114" s="169" t="s">
        <v>158</v>
      </c>
      <c r="D114" s="169" t="s">
        <v>124</v>
      </c>
      <c r="E114" s="170" t="s">
        <v>159</v>
      </c>
      <c r="F114" s="171" t="s">
        <v>160</v>
      </c>
      <c r="G114" s="172" t="s">
        <v>161</v>
      </c>
      <c r="H114" s="173">
        <v>124</v>
      </c>
      <c r="I114" s="174"/>
      <c r="J114" s="175">
        <f>ROUND(I114*H114,2)</f>
        <v>0</v>
      </c>
      <c r="K114" s="171" t="s">
        <v>146</v>
      </c>
      <c r="L114" s="36"/>
      <c r="M114" s="176" t="s">
        <v>1</v>
      </c>
      <c r="N114" s="177" t="s">
        <v>41</v>
      </c>
      <c r="O114" s="58"/>
      <c r="P114" s="178">
        <f>O114*H114</f>
        <v>0</v>
      </c>
      <c r="Q114" s="178">
        <v>0</v>
      </c>
      <c r="R114" s="178">
        <f>Q114*H114</f>
        <v>0</v>
      </c>
      <c r="S114" s="178">
        <v>0</v>
      </c>
      <c r="T114" s="179">
        <f>S114*H114</f>
        <v>0</v>
      </c>
      <c r="AR114" s="15" t="s">
        <v>129</v>
      </c>
      <c r="AT114" s="15" t="s">
        <v>124</v>
      </c>
      <c r="AU114" s="15" t="s">
        <v>80</v>
      </c>
      <c r="AY114" s="15" t="s">
        <v>121</v>
      </c>
      <c r="BE114" s="180">
        <f>IF(N114="základní",J114,0)</f>
        <v>0</v>
      </c>
      <c r="BF114" s="180">
        <f>IF(N114="snížená",J114,0)</f>
        <v>0</v>
      </c>
      <c r="BG114" s="180">
        <f>IF(N114="zákl. přenesená",J114,0)</f>
        <v>0</v>
      </c>
      <c r="BH114" s="180">
        <f>IF(N114="sníž. přenesená",J114,0)</f>
        <v>0</v>
      </c>
      <c r="BI114" s="180">
        <f>IF(N114="nulová",J114,0)</f>
        <v>0</v>
      </c>
      <c r="BJ114" s="15" t="s">
        <v>78</v>
      </c>
      <c r="BK114" s="180">
        <f>ROUND(I114*H114,2)</f>
        <v>0</v>
      </c>
      <c r="BL114" s="15" t="s">
        <v>129</v>
      </c>
      <c r="BM114" s="15" t="s">
        <v>142</v>
      </c>
    </row>
    <row r="115" spans="2:65" s="1" customFormat="1" ht="19.5">
      <c r="B115" s="32"/>
      <c r="C115" s="33"/>
      <c r="D115" s="181" t="s">
        <v>147</v>
      </c>
      <c r="E115" s="33"/>
      <c r="F115" s="182" t="s">
        <v>162</v>
      </c>
      <c r="G115" s="33"/>
      <c r="H115" s="33"/>
      <c r="I115" s="97"/>
      <c r="J115" s="33"/>
      <c r="K115" s="33"/>
      <c r="L115" s="36"/>
      <c r="M115" s="183"/>
      <c r="N115" s="58"/>
      <c r="O115" s="58"/>
      <c r="P115" s="58"/>
      <c r="Q115" s="58"/>
      <c r="R115" s="58"/>
      <c r="S115" s="58"/>
      <c r="T115" s="59"/>
      <c r="AT115" s="15" t="s">
        <v>147</v>
      </c>
      <c r="AU115" s="15" t="s">
        <v>80</v>
      </c>
    </row>
    <row r="116" spans="2:65" s="1" customFormat="1" ht="16.5" customHeight="1">
      <c r="B116" s="32"/>
      <c r="C116" s="216" t="s">
        <v>129</v>
      </c>
      <c r="D116" s="216" t="s">
        <v>153</v>
      </c>
      <c r="E116" s="217" t="s">
        <v>163</v>
      </c>
      <c r="F116" s="218" t="s">
        <v>164</v>
      </c>
      <c r="G116" s="219" t="s">
        <v>161</v>
      </c>
      <c r="H116" s="220">
        <v>124</v>
      </c>
      <c r="I116" s="221"/>
      <c r="J116" s="222">
        <f>ROUND(I116*H116,2)</f>
        <v>0</v>
      </c>
      <c r="K116" s="218" t="s">
        <v>146</v>
      </c>
      <c r="L116" s="223"/>
      <c r="M116" s="224" t="s">
        <v>1</v>
      </c>
      <c r="N116" s="225" t="s">
        <v>41</v>
      </c>
      <c r="O116" s="58"/>
      <c r="P116" s="178">
        <f>O116*H116</f>
        <v>0</v>
      </c>
      <c r="Q116" s="178">
        <v>6.0000000000000002E-5</v>
      </c>
      <c r="R116" s="178">
        <f>Q116*H116</f>
        <v>7.4400000000000004E-3</v>
      </c>
      <c r="S116" s="178">
        <v>0</v>
      </c>
      <c r="T116" s="179">
        <f>S116*H116</f>
        <v>0</v>
      </c>
      <c r="AR116" s="15" t="s">
        <v>156</v>
      </c>
      <c r="AT116" s="15" t="s">
        <v>153</v>
      </c>
      <c r="AU116" s="15" t="s">
        <v>80</v>
      </c>
      <c r="AY116" s="15" t="s">
        <v>121</v>
      </c>
      <c r="BE116" s="180">
        <f>IF(N116="základní",J116,0)</f>
        <v>0</v>
      </c>
      <c r="BF116" s="180">
        <f>IF(N116="snížená",J116,0)</f>
        <v>0</v>
      </c>
      <c r="BG116" s="180">
        <f>IF(N116="zákl. přenesená",J116,0)</f>
        <v>0</v>
      </c>
      <c r="BH116" s="180">
        <f>IF(N116="sníž. přenesená",J116,0)</f>
        <v>0</v>
      </c>
      <c r="BI116" s="180">
        <f>IF(N116="nulová",J116,0)</f>
        <v>0</v>
      </c>
      <c r="BJ116" s="15" t="s">
        <v>78</v>
      </c>
      <c r="BK116" s="180">
        <f>ROUND(I116*H116,2)</f>
        <v>0</v>
      </c>
      <c r="BL116" s="15" t="s">
        <v>129</v>
      </c>
      <c r="BM116" s="15" t="s">
        <v>156</v>
      </c>
    </row>
    <row r="117" spans="2:65" s="10" customFormat="1" ht="22.9" customHeight="1">
      <c r="B117" s="153"/>
      <c r="C117" s="154"/>
      <c r="D117" s="155" t="s">
        <v>69</v>
      </c>
      <c r="E117" s="167" t="s">
        <v>165</v>
      </c>
      <c r="F117" s="167" t="s">
        <v>166</v>
      </c>
      <c r="G117" s="154"/>
      <c r="H117" s="154"/>
      <c r="I117" s="157"/>
      <c r="J117" s="168">
        <f>BK117</f>
        <v>0</v>
      </c>
      <c r="K117" s="154"/>
      <c r="L117" s="159"/>
      <c r="M117" s="160"/>
      <c r="N117" s="161"/>
      <c r="O117" s="161"/>
      <c r="P117" s="162">
        <f>SUM(P118:P130)</f>
        <v>0</v>
      </c>
      <c r="Q117" s="161"/>
      <c r="R117" s="162">
        <f>SUM(R118:R130)</f>
        <v>0.2515464</v>
      </c>
      <c r="S117" s="161"/>
      <c r="T117" s="163">
        <f>SUM(T118:T130)</f>
        <v>0.2</v>
      </c>
      <c r="AR117" s="164" t="s">
        <v>78</v>
      </c>
      <c r="AT117" s="165" t="s">
        <v>69</v>
      </c>
      <c r="AU117" s="165" t="s">
        <v>78</v>
      </c>
      <c r="AY117" s="164" t="s">
        <v>121</v>
      </c>
      <c r="BK117" s="166">
        <f>SUM(BK118:BK130)</f>
        <v>0</v>
      </c>
    </row>
    <row r="118" spans="2:65" s="1" customFormat="1" ht="22.5" customHeight="1">
      <c r="B118" s="32"/>
      <c r="C118" s="169" t="s">
        <v>167</v>
      </c>
      <c r="D118" s="169" t="s">
        <v>124</v>
      </c>
      <c r="E118" s="170" t="s">
        <v>168</v>
      </c>
      <c r="F118" s="171" t="s">
        <v>169</v>
      </c>
      <c r="G118" s="172" t="s">
        <v>127</v>
      </c>
      <c r="H118" s="173">
        <v>300</v>
      </c>
      <c r="I118" s="174"/>
      <c r="J118" s="175">
        <f>ROUND(I118*H118,2)</f>
        <v>0</v>
      </c>
      <c r="K118" s="171" t="s">
        <v>128</v>
      </c>
      <c r="L118" s="36"/>
      <c r="M118" s="176" t="s">
        <v>1</v>
      </c>
      <c r="N118" s="177" t="s">
        <v>41</v>
      </c>
      <c r="O118" s="58"/>
      <c r="P118" s="178">
        <f>O118*H118</f>
        <v>0</v>
      </c>
      <c r="Q118" s="178">
        <v>0</v>
      </c>
      <c r="R118" s="178">
        <f>Q118*H118</f>
        <v>0</v>
      </c>
      <c r="S118" s="178">
        <v>0</v>
      </c>
      <c r="T118" s="179">
        <f>S118*H118</f>
        <v>0</v>
      </c>
      <c r="AR118" s="15" t="s">
        <v>129</v>
      </c>
      <c r="AT118" s="15" t="s">
        <v>124</v>
      </c>
      <c r="AU118" s="15" t="s">
        <v>80</v>
      </c>
      <c r="AY118" s="15" t="s">
        <v>121</v>
      </c>
      <c r="BE118" s="180">
        <f>IF(N118="základní",J118,0)</f>
        <v>0</v>
      </c>
      <c r="BF118" s="180">
        <f>IF(N118="snížená",J118,0)</f>
        <v>0</v>
      </c>
      <c r="BG118" s="180">
        <f>IF(N118="zákl. přenesená",J118,0)</f>
        <v>0</v>
      </c>
      <c r="BH118" s="180">
        <f>IF(N118="sníž. přenesená",J118,0)</f>
        <v>0</v>
      </c>
      <c r="BI118" s="180">
        <f>IF(N118="nulová",J118,0)</f>
        <v>0</v>
      </c>
      <c r="BJ118" s="15" t="s">
        <v>78</v>
      </c>
      <c r="BK118" s="180">
        <f>ROUND(I118*H118,2)</f>
        <v>0</v>
      </c>
      <c r="BL118" s="15" t="s">
        <v>129</v>
      </c>
      <c r="BM118" s="15" t="s">
        <v>170</v>
      </c>
    </row>
    <row r="119" spans="2:65" s="12" customFormat="1" ht="11.25">
      <c r="B119" s="194"/>
      <c r="C119" s="195"/>
      <c r="D119" s="181" t="s">
        <v>149</v>
      </c>
      <c r="E119" s="196" t="s">
        <v>1</v>
      </c>
      <c r="F119" s="197" t="s">
        <v>171</v>
      </c>
      <c r="G119" s="195"/>
      <c r="H119" s="198">
        <v>300</v>
      </c>
      <c r="I119" s="199"/>
      <c r="J119" s="195"/>
      <c r="K119" s="195"/>
      <c r="L119" s="200"/>
      <c r="M119" s="201"/>
      <c r="N119" s="202"/>
      <c r="O119" s="202"/>
      <c r="P119" s="202"/>
      <c r="Q119" s="202"/>
      <c r="R119" s="202"/>
      <c r="S119" s="202"/>
      <c r="T119" s="203"/>
      <c r="AT119" s="204" t="s">
        <v>149</v>
      </c>
      <c r="AU119" s="204" t="s">
        <v>80</v>
      </c>
      <c r="AV119" s="12" t="s">
        <v>80</v>
      </c>
      <c r="AW119" s="12" t="s">
        <v>33</v>
      </c>
      <c r="AX119" s="12" t="s">
        <v>78</v>
      </c>
      <c r="AY119" s="204" t="s">
        <v>121</v>
      </c>
    </row>
    <row r="120" spans="2:65" s="1" customFormat="1" ht="22.5" customHeight="1">
      <c r="B120" s="32"/>
      <c r="C120" s="169" t="s">
        <v>172</v>
      </c>
      <c r="D120" s="169" t="s">
        <v>124</v>
      </c>
      <c r="E120" s="170" t="s">
        <v>173</v>
      </c>
      <c r="F120" s="171" t="s">
        <v>174</v>
      </c>
      <c r="G120" s="172" t="s">
        <v>127</v>
      </c>
      <c r="H120" s="173">
        <v>4200</v>
      </c>
      <c r="I120" s="174"/>
      <c r="J120" s="175">
        <f>ROUND(I120*H120,2)</f>
        <v>0</v>
      </c>
      <c r="K120" s="171" t="s">
        <v>128</v>
      </c>
      <c r="L120" s="36"/>
      <c r="M120" s="176" t="s">
        <v>1</v>
      </c>
      <c r="N120" s="177" t="s">
        <v>41</v>
      </c>
      <c r="O120" s="58"/>
      <c r="P120" s="178">
        <f>O120*H120</f>
        <v>0</v>
      </c>
      <c r="Q120" s="178">
        <v>0</v>
      </c>
      <c r="R120" s="178">
        <f>Q120*H120</f>
        <v>0</v>
      </c>
      <c r="S120" s="178">
        <v>0</v>
      </c>
      <c r="T120" s="179">
        <f>S120*H120</f>
        <v>0</v>
      </c>
      <c r="AR120" s="15" t="s">
        <v>129</v>
      </c>
      <c r="AT120" s="15" t="s">
        <v>124</v>
      </c>
      <c r="AU120" s="15" t="s">
        <v>80</v>
      </c>
      <c r="AY120" s="15" t="s">
        <v>121</v>
      </c>
      <c r="BE120" s="180">
        <f>IF(N120="základní",J120,0)</f>
        <v>0</v>
      </c>
      <c r="BF120" s="180">
        <f>IF(N120="snížená",J120,0)</f>
        <v>0</v>
      </c>
      <c r="BG120" s="180">
        <f>IF(N120="zákl. přenesená",J120,0)</f>
        <v>0</v>
      </c>
      <c r="BH120" s="180">
        <f>IF(N120="sníž. přenesená",J120,0)</f>
        <v>0</v>
      </c>
      <c r="BI120" s="180">
        <f>IF(N120="nulová",J120,0)</f>
        <v>0</v>
      </c>
      <c r="BJ120" s="15" t="s">
        <v>78</v>
      </c>
      <c r="BK120" s="180">
        <f>ROUND(I120*H120,2)</f>
        <v>0</v>
      </c>
      <c r="BL120" s="15" t="s">
        <v>129</v>
      </c>
      <c r="BM120" s="15" t="s">
        <v>175</v>
      </c>
    </row>
    <row r="121" spans="2:65" s="12" customFormat="1" ht="11.25">
      <c r="B121" s="194"/>
      <c r="C121" s="195"/>
      <c r="D121" s="181" t="s">
        <v>149</v>
      </c>
      <c r="E121" s="196" t="s">
        <v>1</v>
      </c>
      <c r="F121" s="197" t="s">
        <v>176</v>
      </c>
      <c r="G121" s="195"/>
      <c r="H121" s="198">
        <v>4200</v>
      </c>
      <c r="I121" s="199"/>
      <c r="J121" s="195"/>
      <c r="K121" s="195"/>
      <c r="L121" s="200"/>
      <c r="M121" s="201"/>
      <c r="N121" s="202"/>
      <c r="O121" s="202"/>
      <c r="P121" s="202"/>
      <c r="Q121" s="202"/>
      <c r="R121" s="202"/>
      <c r="S121" s="202"/>
      <c r="T121" s="203"/>
      <c r="AT121" s="204" t="s">
        <v>149</v>
      </c>
      <c r="AU121" s="204" t="s">
        <v>80</v>
      </c>
      <c r="AV121" s="12" t="s">
        <v>80</v>
      </c>
      <c r="AW121" s="12" t="s">
        <v>33</v>
      </c>
      <c r="AX121" s="12" t="s">
        <v>78</v>
      </c>
      <c r="AY121" s="204" t="s">
        <v>121</v>
      </c>
    </row>
    <row r="122" spans="2:65" s="1" customFormat="1" ht="22.5" customHeight="1">
      <c r="B122" s="32"/>
      <c r="C122" s="169" t="s">
        <v>177</v>
      </c>
      <c r="D122" s="169" t="s">
        <v>124</v>
      </c>
      <c r="E122" s="170" t="s">
        <v>178</v>
      </c>
      <c r="F122" s="171" t="s">
        <v>179</v>
      </c>
      <c r="G122" s="172" t="s">
        <v>127</v>
      </c>
      <c r="H122" s="173">
        <v>300</v>
      </c>
      <c r="I122" s="174"/>
      <c r="J122" s="175">
        <f>ROUND(I122*H122,2)</f>
        <v>0</v>
      </c>
      <c r="K122" s="171" t="s">
        <v>128</v>
      </c>
      <c r="L122" s="36"/>
      <c r="M122" s="176" t="s">
        <v>1</v>
      </c>
      <c r="N122" s="177" t="s">
        <v>41</v>
      </c>
      <c r="O122" s="58"/>
      <c r="P122" s="178">
        <f>O122*H122</f>
        <v>0</v>
      </c>
      <c r="Q122" s="178">
        <v>0</v>
      </c>
      <c r="R122" s="178">
        <f>Q122*H122</f>
        <v>0</v>
      </c>
      <c r="S122" s="178">
        <v>0</v>
      </c>
      <c r="T122" s="179">
        <f>S122*H122</f>
        <v>0</v>
      </c>
      <c r="AR122" s="15" t="s">
        <v>129</v>
      </c>
      <c r="AT122" s="15" t="s">
        <v>124</v>
      </c>
      <c r="AU122" s="15" t="s">
        <v>80</v>
      </c>
      <c r="AY122" s="15" t="s">
        <v>121</v>
      </c>
      <c r="BE122" s="180">
        <f>IF(N122="základní",J122,0)</f>
        <v>0</v>
      </c>
      <c r="BF122" s="180">
        <f>IF(N122="snížená",J122,0)</f>
        <v>0</v>
      </c>
      <c r="BG122" s="180">
        <f>IF(N122="zákl. přenesená",J122,0)</f>
        <v>0</v>
      </c>
      <c r="BH122" s="180">
        <f>IF(N122="sníž. přenesená",J122,0)</f>
        <v>0</v>
      </c>
      <c r="BI122" s="180">
        <f>IF(N122="nulová",J122,0)</f>
        <v>0</v>
      </c>
      <c r="BJ122" s="15" t="s">
        <v>78</v>
      </c>
      <c r="BK122" s="180">
        <f>ROUND(I122*H122,2)</f>
        <v>0</v>
      </c>
      <c r="BL122" s="15" t="s">
        <v>129</v>
      </c>
      <c r="BM122" s="15" t="s">
        <v>180</v>
      </c>
    </row>
    <row r="123" spans="2:65" s="12" customFormat="1" ht="11.25">
      <c r="B123" s="194"/>
      <c r="C123" s="195"/>
      <c r="D123" s="181" t="s">
        <v>149</v>
      </c>
      <c r="E123" s="196" t="s">
        <v>1</v>
      </c>
      <c r="F123" s="197" t="s">
        <v>181</v>
      </c>
      <c r="G123" s="195"/>
      <c r="H123" s="198">
        <v>300</v>
      </c>
      <c r="I123" s="199"/>
      <c r="J123" s="195"/>
      <c r="K123" s="195"/>
      <c r="L123" s="200"/>
      <c r="M123" s="201"/>
      <c r="N123" s="202"/>
      <c r="O123" s="202"/>
      <c r="P123" s="202"/>
      <c r="Q123" s="202"/>
      <c r="R123" s="202"/>
      <c r="S123" s="202"/>
      <c r="T123" s="203"/>
      <c r="AT123" s="204" t="s">
        <v>149</v>
      </c>
      <c r="AU123" s="204" t="s">
        <v>80</v>
      </c>
      <c r="AV123" s="12" t="s">
        <v>80</v>
      </c>
      <c r="AW123" s="12" t="s">
        <v>33</v>
      </c>
      <c r="AX123" s="12" t="s">
        <v>78</v>
      </c>
      <c r="AY123" s="204" t="s">
        <v>121</v>
      </c>
    </row>
    <row r="124" spans="2:65" s="1" customFormat="1" ht="16.5" customHeight="1">
      <c r="B124" s="32"/>
      <c r="C124" s="169" t="s">
        <v>136</v>
      </c>
      <c r="D124" s="169" t="s">
        <v>124</v>
      </c>
      <c r="E124" s="170" t="s">
        <v>182</v>
      </c>
      <c r="F124" s="171" t="s">
        <v>183</v>
      </c>
      <c r="G124" s="172" t="s">
        <v>184</v>
      </c>
      <c r="H124" s="173">
        <v>52.08</v>
      </c>
      <c r="I124" s="174"/>
      <c r="J124" s="175">
        <f>ROUND(I124*H124,2)</f>
        <v>0</v>
      </c>
      <c r="K124" s="171" t="s">
        <v>146</v>
      </c>
      <c r="L124" s="36"/>
      <c r="M124" s="176" t="s">
        <v>1</v>
      </c>
      <c r="N124" s="177" t="s">
        <v>41</v>
      </c>
      <c r="O124" s="58"/>
      <c r="P124" s="178">
        <f>O124*H124</f>
        <v>0</v>
      </c>
      <c r="Q124" s="178">
        <v>4.8300000000000001E-3</v>
      </c>
      <c r="R124" s="178">
        <f>Q124*H124</f>
        <v>0.2515464</v>
      </c>
      <c r="S124" s="178">
        <v>0</v>
      </c>
      <c r="T124" s="179">
        <f>S124*H124</f>
        <v>0</v>
      </c>
      <c r="AR124" s="15" t="s">
        <v>129</v>
      </c>
      <c r="AT124" s="15" t="s">
        <v>124</v>
      </c>
      <c r="AU124" s="15" t="s">
        <v>80</v>
      </c>
      <c r="AY124" s="15" t="s">
        <v>121</v>
      </c>
      <c r="BE124" s="180">
        <f>IF(N124="základní",J124,0)</f>
        <v>0</v>
      </c>
      <c r="BF124" s="180">
        <f>IF(N124="snížená",J124,0)</f>
        <v>0</v>
      </c>
      <c r="BG124" s="180">
        <f>IF(N124="zákl. přenesená",J124,0)</f>
        <v>0</v>
      </c>
      <c r="BH124" s="180">
        <f>IF(N124="sníž. přenesená",J124,0)</f>
        <v>0</v>
      </c>
      <c r="BI124" s="180">
        <f>IF(N124="nulová",J124,0)</f>
        <v>0</v>
      </c>
      <c r="BJ124" s="15" t="s">
        <v>78</v>
      </c>
      <c r="BK124" s="180">
        <f>ROUND(I124*H124,2)</f>
        <v>0</v>
      </c>
      <c r="BL124" s="15" t="s">
        <v>129</v>
      </c>
      <c r="BM124" s="15" t="s">
        <v>185</v>
      </c>
    </row>
    <row r="125" spans="2:65" s="11" customFormat="1" ht="11.25">
      <c r="B125" s="184"/>
      <c r="C125" s="185"/>
      <c r="D125" s="181" t="s">
        <v>149</v>
      </c>
      <c r="E125" s="186" t="s">
        <v>1</v>
      </c>
      <c r="F125" s="187" t="s">
        <v>186</v>
      </c>
      <c r="G125" s="185"/>
      <c r="H125" s="186" t="s">
        <v>1</v>
      </c>
      <c r="I125" s="188"/>
      <c r="J125" s="185"/>
      <c r="K125" s="185"/>
      <c r="L125" s="189"/>
      <c r="M125" s="190"/>
      <c r="N125" s="191"/>
      <c r="O125" s="191"/>
      <c r="P125" s="191"/>
      <c r="Q125" s="191"/>
      <c r="R125" s="191"/>
      <c r="S125" s="191"/>
      <c r="T125" s="192"/>
      <c r="AT125" s="193" t="s">
        <v>149</v>
      </c>
      <c r="AU125" s="193" t="s">
        <v>80</v>
      </c>
      <c r="AV125" s="11" t="s">
        <v>78</v>
      </c>
      <c r="AW125" s="11" t="s">
        <v>33</v>
      </c>
      <c r="AX125" s="11" t="s">
        <v>70</v>
      </c>
      <c r="AY125" s="193" t="s">
        <v>121</v>
      </c>
    </row>
    <row r="126" spans="2:65" s="12" customFormat="1" ht="11.25">
      <c r="B126" s="194"/>
      <c r="C126" s="195"/>
      <c r="D126" s="181" t="s">
        <v>149</v>
      </c>
      <c r="E126" s="196" t="s">
        <v>1</v>
      </c>
      <c r="F126" s="197" t="s">
        <v>187</v>
      </c>
      <c r="G126" s="195"/>
      <c r="H126" s="198">
        <v>52.08</v>
      </c>
      <c r="I126" s="199"/>
      <c r="J126" s="195"/>
      <c r="K126" s="195"/>
      <c r="L126" s="200"/>
      <c r="M126" s="201"/>
      <c r="N126" s="202"/>
      <c r="O126" s="202"/>
      <c r="P126" s="202"/>
      <c r="Q126" s="202"/>
      <c r="R126" s="202"/>
      <c r="S126" s="202"/>
      <c r="T126" s="203"/>
      <c r="AT126" s="204" t="s">
        <v>149</v>
      </c>
      <c r="AU126" s="204" t="s">
        <v>80</v>
      </c>
      <c r="AV126" s="12" t="s">
        <v>80</v>
      </c>
      <c r="AW126" s="12" t="s">
        <v>33</v>
      </c>
      <c r="AX126" s="12" t="s">
        <v>70</v>
      </c>
      <c r="AY126" s="204" t="s">
        <v>121</v>
      </c>
    </row>
    <row r="127" spans="2:65" s="13" customFormat="1" ht="11.25">
      <c r="B127" s="205"/>
      <c r="C127" s="206"/>
      <c r="D127" s="181" t="s">
        <v>149</v>
      </c>
      <c r="E127" s="207" t="s">
        <v>1</v>
      </c>
      <c r="F127" s="208" t="s">
        <v>152</v>
      </c>
      <c r="G127" s="206"/>
      <c r="H127" s="209">
        <v>52.08</v>
      </c>
      <c r="I127" s="210"/>
      <c r="J127" s="206"/>
      <c r="K127" s="206"/>
      <c r="L127" s="211"/>
      <c r="M127" s="212"/>
      <c r="N127" s="213"/>
      <c r="O127" s="213"/>
      <c r="P127" s="213"/>
      <c r="Q127" s="213"/>
      <c r="R127" s="213"/>
      <c r="S127" s="213"/>
      <c r="T127" s="214"/>
      <c r="AT127" s="215" t="s">
        <v>149</v>
      </c>
      <c r="AU127" s="215" t="s">
        <v>80</v>
      </c>
      <c r="AV127" s="13" t="s">
        <v>129</v>
      </c>
      <c r="AW127" s="13" t="s">
        <v>33</v>
      </c>
      <c r="AX127" s="13" t="s">
        <v>78</v>
      </c>
      <c r="AY127" s="215" t="s">
        <v>121</v>
      </c>
    </row>
    <row r="128" spans="2:65" s="1" customFormat="1" ht="22.5" customHeight="1">
      <c r="B128" s="32"/>
      <c r="C128" s="169" t="s">
        <v>142</v>
      </c>
      <c r="D128" s="169" t="s">
        <v>124</v>
      </c>
      <c r="E128" s="170" t="s">
        <v>188</v>
      </c>
      <c r="F128" s="171" t="s">
        <v>189</v>
      </c>
      <c r="G128" s="172" t="s">
        <v>161</v>
      </c>
      <c r="H128" s="173">
        <v>25</v>
      </c>
      <c r="I128" s="174"/>
      <c r="J128" s="175">
        <f>ROUND(I128*H128,2)</f>
        <v>0</v>
      </c>
      <c r="K128" s="171" t="s">
        <v>146</v>
      </c>
      <c r="L128" s="36"/>
      <c r="M128" s="176" t="s">
        <v>1</v>
      </c>
      <c r="N128" s="177" t="s">
        <v>41</v>
      </c>
      <c r="O128" s="58"/>
      <c r="P128" s="178">
        <f>O128*H128</f>
        <v>0</v>
      </c>
      <c r="Q128" s="178">
        <v>0</v>
      </c>
      <c r="R128" s="178">
        <f>Q128*H128</f>
        <v>0</v>
      </c>
      <c r="S128" s="178">
        <v>8.0000000000000002E-3</v>
      </c>
      <c r="T128" s="179">
        <f>S128*H128</f>
        <v>0.2</v>
      </c>
      <c r="AR128" s="15" t="s">
        <v>129</v>
      </c>
      <c r="AT128" s="15" t="s">
        <v>124</v>
      </c>
      <c r="AU128" s="15" t="s">
        <v>80</v>
      </c>
      <c r="AY128" s="15" t="s">
        <v>121</v>
      </c>
      <c r="BE128" s="180">
        <f>IF(N128="základní",J128,0)</f>
        <v>0</v>
      </c>
      <c r="BF128" s="180">
        <f>IF(N128="snížená",J128,0)</f>
        <v>0</v>
      </c>
      <c r="BG128" s="180">
        <f>IF(N128="zákl. přenesená",J128,0)</f>
        <v>0</v>
      </c>
      <c r="BH128" s="180">
        <f>IF(N128="sníž. přenesená",J128,0)</f>
        <v>0</v>
      </c>
      <c r="BI128" s="180">
        <f>IF(N128="nulová",J128,0)</f>
        <v>0</v>
      </c>
      <c r="BJ128" s="15" t="s">
        <v>78</v>
      </c>
      <c r="BK128" s="180">
        <f>ROUND(I128*H128,2)</f>
        <v>0</v>
      </c>
      <c r="BL128" s="15" t="s">
        <v>129</v>
      </c>
      <c r="BM128" s="15" t="s">
        <v>190</v>
      </c>
    </row>
    <row r="129" spans="2:65" s="11" customFormat="1" ht="11.25">
      <c r="B129" s="184"/>
      <c r="C129" s="185"/>
      <c r="D129" s="181" t="s">
        <v>149</v>
      </c>
      <c r="E129" s="186" t="s">
        <v>1</v>
      </c>
      <c r="F129" s="187" t="s">
        <v>191</v>
      </c>
      <c r="G129" s="185"/>
      <c r="H129" s="186" t="s">
        <v>1</v>
      </c>
      <c r="I129" s="188"/>
      <c r="J129" s="185"/>
      <c r="K129" s="185"/>
      <c r="L129" s="189"/>
      <c r="M129" s="190"/>
      <c r="N129" s="191"/>
      <c r="O129" s="191"/>
      <c r="P129" s="191"/>
      <c r="Q129" s="191"/>
      <c r="R129" s="191"/>
      <c r="S129" s="191"/>
      <c r="T129" s="192"/>
      <c r="AT129" s="193" t="s">
        <v>149</v>
      </c>
      <c r="AU129" s="193" t="s">
        <v>80</v>
      </c>
      <c r="AV129" s="11" t="s">
        <v>78</v>
      </c>
      <c r="AW129" s="11" t="s">
        <v>33</v>
      </c>
      <c r="AX129" s="11" t="s">
        <v>70</v>
      </c>
      <c r="AY129" s="193" t="s">
        <v>121</v>
      </c>
    </row>
    <row r="130" spans="2:65" s="12" customFormat="1" ht="11.25">
      <c r="B130" s="194"/>
      <c r="C130" s="195"/>
      <c r="D130" s="181" t="s">
        <v>149</v>
      </c>
      <c r="E130" s="196" t="s">
        <v>1</v>
      </c>
      <c r="F130" s="197" t="s">
        <v>192</v>
      </c>
      <c r="G130" s="195"/>
      <c r="H130" s="198">
        <v>25</v>
      </c>
      <c r="I130" s="199"/>
      <c r="J130" s="195"/>
      <c r="K130" s="195"/>
      <c r="L130" s="200"/>
      <c r="M130" s="201"/>
      <c r="N130" s="202"/>
      <c r="O130" s="202"/>
      <c r="P130" s="202"/>
      <c r="Q130" s="202"/>
      <c r="R130" s="202"/>
      <c r="S130" s="202"/>
      <c r="T130" s="203"/>
      <c r="AT130" s="204" t="s">
        <v>149</v>
      </c>
      <c r="AU130" s="204" t="s">
        <v>80</v>
      </c>
      <c r="AV130" s="12" t="s">
        <v>80</v>
      </c>
      <c r="AW130" s="12" t="s">
        <v>33</v>
      </c>
      <c r="AX130" s="12" t="s">
        <v>78</v>
      </c>
      <c r="AY130" s="204" t="s">
        <v>121</v>
      </c>
    </row>
    <row r="131" spans="2:65" s="10" customFormat="1" ht="22.9" customHeight="1">
      <c r="B131" s="153"/>
      <c r="C131" s="154"/>
      <c r="D131" s="155" t="s">
        <v>69</v>
      </c>
      <c r="E131" s="167" t="s">
        <v>193</v>
      </c>
      <c r="F131" s="167" t="s">
        <v>194</v>
      </c>
      <c r="G131" s="154"/>
      <c r="H131" s="154"/>
      <c r="I131" s="157"/>
      <c r="J131" s="168">
        <f>BK131</f>
        <v>0</v>
      </c>
      <c r="K131" s="154"/>
      <c r="L131" s="159"/>
      <c r="M131" s="160"/>
      <c r="N131" s="161"/>
      <c r="O131" s="161"/>
      <c r="P131" s="162">
        <f>SUM(P132:P142)</f>
        <v>0</v>
      </c>
      <c r="Q131" s="161"/>
      <c r="R131" s="162">
        <f>SUM(R132:R142)</f>
        <v>0</v>
      </c>
      <c r="S131" s="161"/>
      <c r="T131" s="163">
        <f>SUM(T132:T142)</f>
        <v>0</v>
      </c>
      <c r="AR131" s="164" t="s">
        <v>78</v>
      </c>
      <c r="AT131" s="165" t="s">
        <v>69</v>
      </c>
      <c r="AU131" s="165" t="s">
        <v>78</v>
      </c>
      <c r="AY131" s="164" t="s">
        <v>121</v>
      </c>
      <c r="BK131" s="166">
        <f>SUM(BK132:BK142)</f>
        <v>0</v>
      </c>
    </row>
    <row r="132" spans="2:65" s="1" customFormat="1" ht="22.5" customHeight="1">
      <c r="B132" s="32"/>
      <c r="C132" s="169" t="s">
        <v>195</v>
      </c>
      <c r="D132" s="169" t="s">
        <v>124</v>
      </c>
      <c r="E132" s="170" t="s">
        <v>196</v>
      </c>
      <c r="F132" s="171" t="s">
        <v>197</v>
      </c>
      <c r="G132" s="172" t="s">
        <v>198</v>
      </c>
      <c r="H132" s="173">
        <v>2.5070000000000001</v>
      </c>
      <c r="I132" s="174"/>
      <c r="J132" s="175">
        <f>ROUND(I132*H132,2)</f>
        <v>0</v>
      </c>
      <c r="K132" s="171" t="s">
        <v>146</v>
      </c>
      <c r="L132" s="36"/>
      <c r="M132" s="176" t="s">
        <v>1</v>
      </c>
      <c r="N132" s="177" t="s">
        <v>41</v>
      </c>
      <c r="O132" s="58"/>
      <c r="P132" s="178">
        <f>O132*H132</f>
        <v>0</v>
      </c>
      <c r="Q132" s="178">
        <v>0</v>
      </c>
      <c r="R132" s="178">
        <f>Q132*H132</f>
        <v>0</v>
      </c>
      <c r="S132" s="178">
        <v>0</v>
      </c>
      <c r="T132" s="179">
        <f>S132*H132</f>
        <v>0</v>
      </c>
      <c r="AR132" s="15" t="s">
        <v>129</v>
      </c>
      <c r="AT132" s="15" t="s">
        <v>124</v>
      </c>
      <c r="AU132" s="15" t="s">
        <v>80</v>
      </c>
      <c r="AY132" s="15" t="s">
        <v>121</v>
      </c>
      <c r="BE132" s="180">
        <f>IF(N132="základní",J132,0)</f>
        <v>0</v>
      </c>
      <c r="BF132" s="180">
        <f>IF(N132="snížená",J132,0)</f>
        <v>0</v>
      </c>
      <c r="BG132" s="180">
        <f>IF(N132="zákl. přenesená",J132,0)</f>
        <v>0</v>
      </c>
      <c r="BH132" s="180">
        <f>IF(N132="sníž. přenesená",J132,0)</f>
        <v>0</v>
      </c>
      <c r="BI132" s="180">
        <f>IF(N132="nulová",J132,0)</f>
        <v>0</v>
      </c>
      <c r="BJ132" s="15" t="s">
        <v>78</v>
      </c>
      <c r="BK132" s="180">
        <f>ROUND(I132*H132,2)</f>
        <v>0</v>
      </c>
      <c r="BL132" s="15" t="s">
        <v>129</v>
      </c>
      <c r="BM132" s="15" t="s">
        <v>199</v>
      </c>
    </row>
    <row r="133" spans="2:65" s="1" customFormat="1" ht="68.25">
      <c r="B133" s="32"/>
      <c r="C133" s="33"/>
      <c r="D133" s="181" t="s">
        <v>147</v>
      </c>
      <c r="E133" s="33"/>
      <c r="F133" s="182" t="s">
        <v>200</v>
      </c>
      <c r="G133" s="33"/>
      <c r="H133" s="33"/>
      <c r="I133" s="97"/>
      <c r="J133" s="33"/>
      <c r="K133" s="33"/>
      <c r="L133" s="36"/>
      <c r="M133" s="183"/>
      <c r="N133" s="58"/>
      <c r="O133" s="58"/>
      <c r="P133" s="58"/>
      <c r="Q133" s="58"/>
      <c r="R133" s="58"/>
      <c r="S133" s="58"/>
      <c r="T133" s="59"/>
      <c r="AT133" s="15" t="s">
        <v>147</v>
      </c>
      <c r="AU133" s="15" t="s">
        <v>80</v>
      </c>
    </row>
    <row r="134" spans="2:65" s="1" customFormat="1" ht="16.5" customHeight="1">
      <c r="B134" s="32"/>
      <c r="C134" s="169" t="s">
        <v>156</v>
      </c>
      <c r="D134" s="169" t="s">
        <v>124</v>
      </c>
      <c r="E134" s="170" t="s">
        <v>201</v>
      </c>
      <c r="F134" s="171" t="s">
        <v>202</v>
      </c>
      <c r="G134" s="172" t="s">
        <v>198</v>
      </c>
      <c r="H134" s="173">
        <v>2.5070000000000001</v>
      </c>
      <c r="I134" s="174"/>
      <c r="J134" s="175">
        <f>ROUND(I134*H134,2)</f>
        <v>0</v>
      </c>
      <c r="K134" s="171" t="s">
        <v>146</v>
      </c>
      <c r="L134" s="36"/>
      <c r="M134" s="176" t="s">
        <v>1</v>
      </c>
      <c r="N134" s="177" t="s">
        <v>41</v>
      </c>
      <c r="O134" s="58"/>
      <c r="P134" s="178">
        <f>O134*H134</f>
        <v>0</v>
      </c>
      <c r="Q134" s="178">
        <v>0</v>
      </c>
      <c r="R134" s="178">
        <f>Q134*H134</f>
        <v>0</v>
      </c>
      <c r="S134" s="178">
        <v>0</v>
      </c>
      <c r="T134" s="179">
        <f>S134*H134</f>
        <v>0</v>
      </c>
      <c r="AR134" s="15" t="s">
        <v>129</v>
      </c>
      <c r="AT134" s="15" t="s">
        <v>124</v>
      </c>
      <c r="AU134" s="15" t="s">
        <v>80</v>
      </c>
      <c r="AY134" s="15" t="s">
        <v>121</v>
      </c>
      <c r="BE134" s="180">
        <f>IF(N134="základní",J134,0)</f>
        <v>0</v>
      </c>
      <c r="BF134" s="180">
        <f>IF(N134="snížená",J134,0)</f>
        <v>0</v>
      </c>
      <c r="BG134" s="180">
        <f>IF(N134="zákl. přenesená",J134,0)</f>
        <v>0</v>
      </c>
      <c r="BH134" s="180">
        <f>IF(N134="sníž. přenesená",J134,0)</f>
        <v>0</v>
      </c>
      <c r="BI134" s="180">
        <f>IF(N134="nulová",J134,0)</f>
        <v>0</v>
      </c>
      <c r="BJ134" s="15" t="s">
        <v>78</v>
      </c>
      <c r="BK134" s="180">
        <f>ROUND(I134*H134,2)</f>
        <v>0</v>
      </c>
      <c r="BL134" s="15" t="s">
        <v>129</v>
      </c>
      <c r="BM134" s="15" t="s">
        <v>203</v>
      </c>
    </row>
    <row r="135" spans="2:65" s="1" customFormat="1" ht="48.75">
      <c r="B135" s="32"/>
      <c r="C135" s="33"/>
      <c r="D135" s="181" t="s">
        <v>147</v>
      </c>
      <c r="E135" s="33"/>
      <c r="F135" s="182" t="s">
        <v>204</v>
      </c>
      <c r="G135" s="33"/>
      <c r="H135" s="33"/>
      <c r="I135" s="97"/>
      <c r="J135" s="33"/>
      <c r="K135" s="33"/>
      <c r="L135" s="36"/>
      <c r="M135" s="183"/>
      <c r="N135" s="58"/>
      <c r="O135" s="58"/>
      <c r="P135" s="58"/>
      <c r="Q135" s="58"/>
      <c r="R135" s="58"/>
      <c r="S135" s="58"/>
      <c r="T135" s="59"/>
      <c r="AT135" s="15" t="s">
        <v>147</v>
      </c>
      <c r="AU135" s="15" t="s">
        <v>80</v>
      </c>
    </row>
    <row r="136" spans="2:65" s="1" customFormat="1" ht="22.5" customHeight="1">
      <c r="B136" s="32"/>
      <c r="C136" s="169" t="s">
        <v>165</v>
      </c>
      <c r="D136" s="169" t="s">
        <v>124</v>
      </c>
      <c r="E136" s="170" t="s">
        <v>205</v>
      </c>
      <c r="F136" s="171" t="s">
        <v>206</v>
      </c>
      <c r="G136" s="172" t="s">
        <v>198</v>
      </c>
      <c r="H136" s="173">
        <v>37.753</v>
      </c>
      <c r="I136" s="174"/>
      <c r="J136" s="175">
        <f>ROUND(I136*H136,2)</f>
        <v>0</v>
      </c>
      <c r="K136" s="171" t="s">
        <v>146</v>
      </c>
      <c r="L136" s="36"/>
      <c r="M136" s="176" t="s">
        <v>1</v>
      </c>
      <c r="N136" s="177" t="s">
        <v>41</v>
      </c>
      <c r="O136" s="58"/>
      <c r="P136" s="178">
        <f>O136*H136</f>
        <v>0</v>
      </c>
      <c r="Q136" s="178">
        <v>0</v>
      </c>
      <c r="R136" s="178">
        <f>Q136*H136</f>
        <v>0</v>
      </c>
      <c r="S136" s="178">
        <v>0</v>
      </c>
      <c r="T136" s="179">
        <f>S136*H136</f>
        <v>0</v>
      </c>
      <c r="AR136" s="15" t="s">
        <v>129</v>
      </c>
      <c r="AT136" s="15" t="s">
        <v>124</v>
      </c>
      <c r="AU136" s="15" t="s">
        <v>80</v>
      </c>
      <c r="AY136" s="15" t="s">
        <v>121</v>
      </c>
      <c r="BE136" s="180">
        <f>IF(N136="základní",J136,0)</f>
        <v>0</v>
      </c>
      <c r="BF136" s="180">
        <f>IF(N136="snížená",J136,0)</f>
        <v>0</v>
      </c>
      <c r="BG136" s="180">
        <f>IF(N136="zákl. přenesená",J136,0)</f>
        <v>0</v>
      </c>
      <c r="BH136" s="180">
        <f>IF(N136="sníž. přenesená",J136,0)</f>
        <v>0</v>
      </c>
      <c r="BI136" s="180">
        <f>IF(N136="nulová",J136,0)</f>
        <v>0</v>
      </c>
      <c r="BJ136" s="15" t="s">
        <v>78</v>
      </c>
      <c r="BK136" s="180">
        <f>ROUND(I136*H136,2)</f>
        <v>0</v>
      </c>
      <c r="BL136" s="15" t="s">
        <v>129</v>
      </c>
      <c r="BM136" s="15" t="s">
        <v>207</v>
      </c>
    </row>
    <row r="137" spans="2:65" s="1" customFormat="1" ht="48.75">
      <c r="B137" s="32"/>
      <c r="C137" s="33"/>
      <c r="D137" s="181" t="s">
        <v>147</v>
      </c>
      <c r="E137" s="33"/>
      <c r="F137" s="182" t="s">
        <v>204</v>
      </c>
      <c r="G137" s="33"/>
      <c r="H137" s="33"/>
      <c r="I137" s="97"/>
      <c r="J137" s="33"/>
      <c r="K137" s="33"/>
      <c r="L137" s="36"/>
      <c r="M137" s="183"/>
      <c r="N137" s="58"/>
      <c r="O137" s="58"/>
      <c r="P137" s="58"/>
      <c r="Q137" s="58"/>
      <c r="R137" s="58"/>
      <c r="S137" s="58"/>
      <c r="T137" s="59"/>
      <c r="AT137" s="15" t="s">
        <v>147</v>
      </c>
      <c r="AU137" s="15" t="s">
        <v>80</v>
      </c>
    </row>
    <row r="138" spans="2:65" s="12" customFormat="1" ht="11.25">
      <c r="B138" s="194"/>
      <c r="C138" s="195"/>
      <c r="D138" s="181" t="s">
        <v>149</v>
      </c>
      <c r="E138" s="196" t="s">
        <v>1</v>
      </c>
      <c r="F138" s="197" t="s">
        <v>208</v>
      </c>
      <c r="G138" s="195"/>
      <c r="H138" s="198">
        <v>37.753</v>
      </c>
      <c r="I138" s="199"/>
      <c r="J138" s="195"/>
      <c r="K138" s="195"/>
      <c r="L138" s="200"/>
      <c r="M138" s="201"/>
      <c r="N138" s="202"/>
      <c r="O138" s="202"/>
      <c r="P138" s="202"/>
      <c r="Q138" s="202"/>
      <c r="R138" s="202"/>
      <c r="S138" s="202"/>
      <c r="T138" s="203"/>
      <c r="AT138" s="204" t="s">
        <v>149</v>
      </c>
      <c r="AU138" s="204" t="s">
        <v>80</v>
      </c>
      <c r="AV138" s="12" t="s">
        <v>80</v>
      </c>
      <c r="AW138" s="12" t="s">
        <v>33</v>
      </c>
      <c r="AX138" s="12" t="s">
        <v>78</v>
      </c>
      <c r="AY138" s="204" t="s">
        <v>121</v>
      </c>
    </row>
    <row r="139" spans="2:65" s="1" customFormat="1" ht="22.5" customHeight="1">
      <c r="B139" s="32"/>
      <c r="C139" s="169" t="s">
        <v>185</v>
      </c>
      <c r="D139" s="169" t="s">
        <v>124</v>
      </c>
      <c r="E139" s="170" t="s">
        <v>209</v>
      </c>
      <c r="F139" s="171" t="s">
        <v>210</v>
      </c>
      <c r="G139" s="172" t="s">
        <v>198</v>
      </c>
      <c r="H139" s="173">
        <v>0.2</v>
      </c>
      <c r="I139" s="174"/>
      <c r="J139" s="175">
        <f>ROUND(I139*H139,2)</f>
        <v>0</v>
      </c>
      <c r="K139" s="171" t="s">
        <v>146</v>
      </c>
      <c r="L139" s="36"/>
      <c r="M139" s="176" t="s">
        <v>1</v>
      </c>
      <c r="N139" s="177" t="s">
        <v>41</v>
      </c>
      <c r="O139" s="58"/>
      <c r="P139" s="178">
        <f>O139*H139</f>
        <v>0</v>
      </c>
      <c r="Q139" s="178">
        <v>0</v>
      </c>
      <c r="R139" s="178">
        <f>Q139*H139</f>
        <v>0</v>
      </c>
      <c r="S139" s="178">
        <v>0</v>
      </c>
      <c r="T139" s="179">
        <f>S139*H139</f>
        <v>0</v>
      </c>
      <c r="AR139" s="15" t="s">
        <v>129</v>
      </c>
      <c r="AT139" s="15" t="s">
        <v>124</v>
      </c>
      <c r="AU139" s="15" t="s">
        <v>80</v>
      </c>
      <c r="AY139" s="15" t="s">
        <v>121</v>
      </c>
      <c r="BE139" s="180">
        <f>IF(N139="základní",J139,0)</f>
        <v>0</v>
      </c>
      <c r="BF139" s="180">
        <f>IF(N139="snížená",J139,0)</f>
        <v>0</v>
      </c>
      <c r="BG139" s="180">
        <f>IF(N139="zákl. přenesená",J139,0)</f>
        <v>0</v>
      </c>
      <c r="BH139" s="180">
        <f>IF(N139="sníž. přenesená",J139,0)</f>
        <v>0</v>
      </c>
      <c r="BI139" s="180">
        <f>IF(N139="nulová",J139,0)</f>
        <v>0</v>
      </c>
      <c r="BJ139" s="15" t="s">
        <v>78</v>
      </c>
      <c r="BK139" s="180">
        <f>ROUND(I139*H139,2)</f>
        <v>0</v>
      </c>
      <c r="BL139" s="15" t="s">
        <v>129</v>
      </c>
      <c r="BM139" s="15" t="s">
        <v>211</v>
      </c>
    </row>
    <row r="140" spans="2:65" s="1" customFormat="1" ht="48.75">
      <c r="B140" s="32"/>
      <c r="C140" s="33"/>
      <c r="D140" s="181" t="s">
        <v>147</v>
      </c>
      <c r="E140" s="33"/>
      <c r="F140" s="182" t="s">
        <v>212</v>
      </c>
      <c r="G140" s="33"/>
      <c r="H140" s="33"/>
      <c r="I140" s="97"/>
      <c r="J140" s="33"/>
      <c r="K140" s="33"/>
      <c r="L140" s="36"/>
      <c r="M140" s="183"/>
      <c r="N140" s="58"/>
      <c r="O140" s="58"/>
      <c r="P140" s="58"/>
      <c r="Q140" s="58"/>
      <c r="R140" s="58"/>
      <c r="S140" s="58"/>
      <c r="T140" s="59"/>
      <c r="AT140" s="15" t="s">
        <v>147</v>
      </c>
      <c r="AU140" s="15" t="s">
        <v>80</v>
      </c>
    </row>
    <row r="141" spans="2:65" s="1" customFormat="1" ht="22.5" customHeight="1">
      <c r="B141" s="32"/>
      <c r="C141" s="169" t="s">
        <v>213</v>
      </c>
      <c r="D141" s="169" t="s">
        <v>124</v>
      </c>
      <c r="E141" s="170" t="s">
        <v>214</v>
      </c>
      <c r="F141" s="171" t="s">
        <v>215</v>
      </c>
      <c r="G141" s="172" t="s">
        <v>198</v>
      </c>
      <c r="H141" s="173">
        <v>1.615</v>
      </c>
      <c r="I141" s="174"/>
      <c r="J141" s="175">
        <f>ROUND(I141*H141,2)</f>
        <v>0</v>
      </c>
      <c r="K141" s="171" t="s">
        <v>146</v>
      </c>
      <c r="L141" s="36"/>
      <c r="M141" s="176" t="s">
        <v>1</v>
      </c>
      <c r="N141" s="177" t="s">
        <v>41</v>
      </c>
      <c r="O141" s="58"/>
      <c r="P141" s="178">
        <f>O141*H141</f>
        <v>0</v>
      </c>
      <c r="Q141" s="178">
        <v>0</v>
      </c>
      <c r="R141" s="178">
        <f>Q141*H141</f>
        <v>0</v>
      </c>
      <c r="S141" s="178">
        <v>0</v>
      </c>
      <c r="T141" s="179">
        <f>S141*H141</f>
        <v>0</v>
      </c>
      <c r="AR141" s="15" t="s">
        <v>129</v>
      </c>
      <c r="AT141" s="15" t="s">
        <v>124</v>
      </c>
      <c r="AU141" s="15" t="s">
        <v>80</v>
      </c>
      <c r="AY141" s="15" t="s">
        <v>121</v>
      </c>
      <c r="BE141" s="180">
        <f>IF(N141="základní",J141,0)</f>
        <v>0</v>
      </c>
      <c r="BF141" s="180">
        <f>IF(N141="snížená",J141,0)</f>
        <v>0</v>
      </c>
      <c r="BG141" s="180">
        <f>IF(N141="zákl. přenesená",J141,0)</f>
        <v>0</v>
      </c>
      <c r="BH141" s="180">
        <f>IF(N141="sníž. přenesená",J141,0)</f>
        <v>0</v>
      </c>
      <c r="BI141" s="180">
        <f>IF(N141="nulová",J141,0)</f>
        <v>0</v>
      </c>
      <c r="BJ141" s="15" t="s">
        <v>78</v>
      </c>
      <c r="BK141" s="180">
        <f>ROUND(I141*H141,2)</f>
        <v>0</v>
      </c>
      <c r="BL141" s="15" t="s">
        <v>129</v>
      </c>
      <c r="BM141" s="15" t="s">
        <v>216</v>
      </c>
    </row>
    <row r="142" spans="2:65" s="1" customFormat="1" ht="48.75">
      <c r="B142" s="32"/>
      <c r="C142" s="33"/>
      <c r="D142" s="181" t="s">
        <v>147</v>
      </c>
      <c r="E142" s="33"/>
      <c r="F142" s="182" t="s">
        <v>212</v>
      </c>
      <c r="G142" s="33"/>
      <c r="H142" s="33"/>
      <c r="I142" s="97"/>
      <c r="J142" s="33"/>
      <c r="K142" s="33"/>
      <c r="L142" s="36"/>
      <c r="M142" s="183"/>
      <c r="N142" s="58"/>
      <c r="O142" s="58"/>
      <c r="P142" s="58"/>
      <c r="Q142" s="58"/>
      <c r="R142" s="58"/>
      <c r="S142" s="58"/>
      <c r="T142" s="59"/>
      <c r="AT142" s="15" t="s">
        <v>147</v>
      </c>
      <c r="AU142" s="15" t="s">
        <v>80</v>
      </c>
    </row>
    <row r="143" spans="2:65" s="10" customFormat="1" ht="22.9" customHeight="1">
      <c r="B143" s="153"/>
      <c r="C143" s="154"/>
      <c r="D143" s="155" t="s">
        <v>69</v>
      </c>
      <c r="E143" s="167" t="s">
        <v>217</v>
      </c>
      <c r="F143" s="167" t="s">
        <v>218</v>
      </c>
      <c r="G143" s="154"/>
      <c r="H143" s="154"/>
      <c r="I143" s="157"/>
      <c r="J143" s="168">
        <f>BK143</f>
        <v>0</v>
      </c>
      <c r="K143" s="154"/>
      <c r="L143" s="159"/>
      <c r="M143" s="160"/>
      <c r="N143" s="161"/>
      <c r="O143" s="161"/>
      <c r="P143" s="162">
        <f>SUM(P144:P145)</f>
        <v>0</v>
      </c>
      <c r="Q143" s="161"/>
      <c r="R143" s="162">
        <f>SUM(R144:R145)</f>
        <v>0</v>
      </c>
      <c r="S143" s="161"/>
      <c r="T143" s="163">
        <f>SUM(T144:T145)</f>
        <v>0</v>
      </c>
      <c r="AR143" s="164" t="s">
        <v>78</v>
      </c>
      <c r="AT143" s="165" t="s">
        <v>69</v>
      </c>
      <c r="AU143" s="165" t="s">
        <v>78</v>
      </c>
      <c r="AY143" s="164" t="s">
        <v>121</v>
      </c>
      <c r="BK143" s="166">
        <f>SUM(BK144:BK145)</f>
        <v>0</v>
      </c>
    </row>
    <row r="144" spans="2:65" s="1" customFormat="1" ht="22.5" customHeight="1">
      <c r="B144" s="32"/>
      <c r="C144" s="169" t="s">
        <v>190</v>
      </c>
      <c r="D144" s="169" t="s">
        <v>124</v>
      </c>
      <c r="E144" s="170" t="s">
        <v>219</v>
      </c>
      <c r="F144" s="171" t="s">
        <v>220</v>
      </c>
      <c r="G144" s="172" t="s">
        <v>198</v>
      </c>
      <c r="H144" s="173">
        <v>2.2410000000000001</v>
      </c>
      <c r="I144" s="174"/>
      <c r="J144" s="175">
        <f>ROUND(I144*H144,2)</f>
        <v>0</v>
      </c>
      <c r="K144" s="171" t="s">
        <v>146</v>
      </c>
      <c r="L144" s="36"/>
      <c r="M144" s="176" t="s">
        <v>1</v>
      </c>
      <c r="N144" s="177" t="s">
        <v>41</v>
      </c>
      <c r="O144" s="58"/>
      <c r="P144" s="178">
        <f>O144*H144</f>
        <v>0</v>
      </c>
      <c r="Q144" s="178">
        <v>0</v>
      </c>
      <c r="R144" s="178">
        <f>Q144*H144</f>
        <v>0</v>
      </c>
      <c r="S144" s="178">
        <v>0</v>
      </c>
      <c r="T144" s="179">
        <f>S144*H144</f>
        <v>0</v>
      </c>
      <c r="AR144" s="15" t="s">
        <v>129</v>
      </c>
      <c r="AT144" s="15" t="s">
        <v>124</v>
      </c>
      <c r="AU144" s="15" t="s">
        <v>80</v>
      </c>
      <c r="AY144" s="15" t="s">
        <v>121</v>
      </c>
      <c r="BE144" s="180">
        <f>IF(N144="základní",J144,0)</f>
        <v>0</v>
      </c>
      <c r="BF144" s="180">
        <f>IF(N144="snížená",J144,0)</f>
        <v>0</v>
      </c>
      <c r="BG144" s="180">
        <f>IF(N144="zákl. přenesená",J144,0)</f>
        <v>0</v>
      </c>
      <c r="BH144" s="180">
        <f>IF(N144="sníž. přenesená",J144,0)</f>
        <v>0</v>
      </c>
      <c r="BI144" s="180">
        <f>IF(N144="nulová",J144,0)</f>
        <v>0</v>
      </c>
      <c r="BJ144" s="15" t="s">
        <v>78</v>
      </c>
      <c r="BK144" s="180">
        <f>ROUND(I144*H144,2)</f>
        <v>0</v>
      </c>
      <c r="BL144" s="15" t="s">
        <v>129</v>
      </c>
      <c r="BM144" s="15" t="s">
        <v>221</v>
      </c>
    </row>
    <row r="145" spans="2:65" s="1" customFormat="1" ht="48.75">
      <c r="B145" s="32"/>
      <c r="C145" s="33"/>
      <c r="D145" s="181" t="s">
        <v>147</v>
      </c>
      <c r="E145" s="33"/>
      <c r="F145" s="182" t="s">
        <v>222</v>
      </c>
      <c r="G145" s="33"/>
      <c r="H145" s="33"/>
      <c r="I145" s="97"/>
      <c r="J145" s="33"/>
      <c r="K145" s="33"/>
      <c r="L145" s="36"/>
      <c r="M145" s="183"/>
      <c r="N145" s="58"/>
      <c r="O145" s="58"/>
      <c r="P145" s="58"/>
      <c r="Q145" s="58"/>
      <c r="R145" s="58"/>
      <c r="S145" s="58"/>
      <c r="T145" s="59"/>
      <c r="AT145" s="15" t="s">
        <v>147</v>
      </c>
      <c r="AU145" s="15" t="s">
        <v>80</v>
      </c>
    </row>
    <row r="146" spans="2:65" s="10" customFormat="1" ht="25.9" customHeight="1">
      <c r="B146" s="153"/>
      <c r="C146" s="154"/>
      <c r="D146" s="155" t="s">
        <v>69</v>
      </c>
      <c r="E146" s="156" t="s">
        <v>223</v>
      </c>
      <c r="F146" s="156" t="s">
        <v>224</v>
      </c>
      <c r="G146" s="154"/>
      <c r="H146" s="154"/>
      <c r="I146" s="157"/>
      <c r="J146" s="158">
        <f>BK146</f>
        <v>0</v>
      </c>
      <c r="K146" s="154"/>
      <c r="L146" s="159"/>
      <c r="M146" s="160"/>
      <c r="N146" s="161"/>
      <c r="O146" s="161"/>
      <c r="P146" s="162">
        <f>P147+P163+P171+P200+P206+P213+P223</f>
        <v>0</v>
      </c>
      <c r="Q146" s="161"/>
      <c r="R146" s="162">
        <f>R147+R163+R171+R200+R206+R213+R223</f>
        <v>4.7067265799999998</v>
      </c>
      <c r="S146" s="161"/>
      <c r="T146" s="163">
        <f>T147+T163+T171+T200+T206+T213+T223</f>
        <v>1.7869562800000003</v>
      </c>
      <c r="AR146" s="164" t="s">
        <v>80</v>
      </c>
      <c r="AT146" s="165" t="s">
        <v>69</v>
      </c>
      <c r="AU146" s="165" t="s">
        <v>70</v>
      </c>
      <c r="AY146" s="164" t="s">
        <v>121</v>
      </c>
      <c r="BK146" s="166">
        <f>BK147+BK163+BK171+BK200+BK206+BK213+BK223</f>
        <v>0</v>
      </c>
    </row>
    <row r="147" spans="2:65" s="10" customFormat="1" ht="22.9" customHeight="1">
      <c r="B147" s="153"/>
      <c r="C147" s="154"/>
      <c r="D147" s="155" t="s">
        <v>69</v>
      </c>
      <c r="E147" s="167" t="s">
        <v>225</v>
      </c>
      <c r="F147" s="167" t="s">
        <v>226</v>
      </c>
      <c r="G147" s="154"/>
      <c r="H147" s="154"/>
      <c r="I147" s="157"/>
      <c r="J147" s="168">
        <f>BK147</f>
        <v>0</v>
      </c>
      <c r="K147" s="154"/>
      <c r="L147" s="159"/>
      <c r="M147" s="160"/>
      <c r="N147" s="161"/>
      <c r="O147" s="161"/>
      <c r="P147" s="162">
        <f>SUM(P148:P162)</f>
        <v>0</v>
      </c>
      <c r="Q147" s="161"/>
      <c r="R147" s="162">
        <f>SUM(R148:R162)</f>
        <v>4.5334268</v>
      </c>
      <c r="S147" s="161"/>
      <c r="T147" s="163">
        <f>SUM(T148:T162)</f>
        <v>0</v>
      </c>
      <c r="AR147" s="164" t="s">
        <v>80</v>
      </c>
      <c r="AT147" s="165" t="s">
        <v>69</v>
      </c>
      <c r="AU147" s="165" t="s">
        <v>78</v>
      </c>
      <c r="AY147" s="164" t="s">
        <v>121</v>
      </c>
      <c r="BK147" s="166">
        <f>SUM(BK148:BK162)</f>
        <v>0</v>
      </c>
    </row>
    <row r="148" spans="2:65" s="1" customFormat="1" ht="22.5" customHeight="1">
      <c r="B148" s="32"/>
      <c r="C148" s="169" t="s">
        <v>227</v>
      </c>
      <c r="D148" s="169" t="s">
        <v>124</v>
      </c>
      <c r="E148" s="170" t="s">
        <v>228</v>
      </c>
      <c r="F148" s="171" t="s">
        <v>229</v>
      </c>
      <c r="G148" s="172" t="s">
        <v>127</v>
      </c>
      <c r="H148" s="173">
        <v>595.36</v>
      </c>
      <c r="I148" s="174"/>
      <c r="J148" s="175">
        <f>ROUND(I148*H148,2)</f>
        <v>0</v>
      </c>
      <c r="K148" s="171" t="s">
        <v>146</v>
      </c>
      <c r="L148" s="36"/>
      <c r="M148" s="176" t="s">
        <v>1</v>
      </c>
      <c r="N148" s="177" t="s">
        <v>41</v>
      </c>
      <c r="O148" s="58"/>
      <c r="P148" s="178">
        <f>O148*H148</f>
        <v>0</v>
      </c>
      <c r="Q148" s="178">
        <v>0</v>
      </c>
      <c r="R148" s="178">
        <f>Q148*H148</f>
        <v>0</v>
      </c>
      <c r="S148" s="178">
        <v>0</v>
      </c>
      <c r="T148" s="179">
        <f>S148*H148</f>
        <v>0</v>
      </c>
      <c r="AR148" s="15" t="s">
        <v>203</v>
      </c>
      <c r="AT148" s="15" t="s">
        <v>124</v>
      </c>
      <c r="AU148" s="15" t="s">
        <v>80</v>
      </c>
      <c r="AY148" s="15" t="s">
        <v>121</v>
      </c>
      <c r="BE148" s="180">
        <f>IF(N148="základní",J148,0)</f>
        <v>0</v>
      </c>
      <c r="BF148" s="180">
        <f>IF(N148="snížená",J148,0)</f>
        <v>0</v>
      </c>
      <c r="BG148" s="180">
        <f>IF(N148="zákl. přenesená",J148,0)</f>
        <v>0</v>
      </c>
      <c r="BH148" s="180">
        <f>IF(N148="sníž. přenesená",J148,0)</f>
        <v>0</v>
      </c>
      <c r="BI148" s="180">
        <f>IF(N148="nulová",J148,0)</f>
        <v>0</v>
      </c>
      <c r="BJ148" s="15" t="s">
        <v>78</v>
      </c>
      <c r="BK148" s="180">
        <f>ROUND(I148*H148,2)</f>
        <v>0</v>
      </c>
      <c r="BL148" s="15" t="s">
        <v>203</v>
      </c>
      <c r="BM148" s="15" t="s">
        <v>230</v>
      </c>
    </row>
    <row r="149" spans="2:65" s="1" customFormat="1" ht="29.25">
      <c r="B149" s="32"/>
      <c r="C149" s="33"/>
      <c r="D149" s="181" t="s">
        <v>147</v>
      </c>
      <c r="E149" s="33"/>
      <c r="F149" s="182" t="s">
        <v>231</v>
      </c>
      <c r="G149" s="33"/>
      <c r="H149" s="33"/>
      <c r="I149" s="97"/>
      <c r="J149" s="33"/>
      <c r="K149" s="33"/>
      <c r="L149" s="36"/>
      <c r="M149" s="183"/>
      <c r="N149" s="58"/>
      <c r="O149" s="58"/>
      <c r="P149" s="58"/>
      <c r="Q149" s="58"/>
      <c r="R149" s="58"/>
      <c r="S149" s="58"/>
      <c r="T149" s="59"/>
      <c r="AT149" s="15" t="s">
        <v>147</v>
      </c>
      <c r="AU149" s="15" t="s">
        <v>80</v>
      </c>
    </row>
    <row r="150" spans="2:65" s="12" customFormat="1" ht="11.25">
      <c r="B150" s="194"/>
      <c r="C150" s="195"/>
      <c r="D150" s="181" t="s">
        <v>149</v>
      </c>
      <c r="E150" s="196" t="s">
        <v>1</v>
      </c>
      <c r="F150" s="197" t="s">
        <v>232</v>
      </c>
      <c r="G150" s="195"/>
      <c r="H150" s="198">
        <v>595.36</v>
      </c>
      <c r="I150" s="199"/>
      <c r="J150" s="195"/>
      <c r="K150" s="195"/>
      <c r="L150" s="200"/>
      <c r="M150" s="201"/>
      <c r="N150" s="202"/>
      <c r="O150" s="202"/>
      <c r="P150" s="202"/>
      <c r="Q150" s="202"/>
      <c r="R150" s="202"/>
      <c r="S150" s="202"/>
      <c r="T150" s="203"/>
      <c r="AT150" s="204" t="s">
        <v>149</v>
      </c>
      <c r="AU150" s="204" t="s">
        <v>80</v>
      </c>
      <c r="AV150" s="12" t="s">
        <v>80</v>
      </c>
      <c r="AW150" s="12" t="s">
        <v>33</v>
      </c>
      <c r="AX150" s="12" t="s">
        <v>70</v>
      </c>
      <c r="AY150" s="204" t="s">
        <v>121</v>
      </c>
    </row>
    <row r="151" spans="2:65" s="13" customFormat="1" ht="11.25">
      <c r="B151" s="205"/>
      <c r="C151" s="206"/>
      <c r="D151" s="181" t="s">
        <v>149</v>
      </c>
      <c r="E151" s="207" t="s">
        <v>1</v>
      </c>
      <c r="F151" s="208" t="s">
        <v>152</v>
      </c>
      <c r="G151" s="206"/>
      <c r="H151" s="209">
        <v>595.36</v>
      </c>
      <c r="I151" s="210"/>
      <c r="J151" s="206"/>
      <c r="K151" s="206"/>
      <c r="L151" s="211"/>
      <c r="M151" s="212"/>
      <c r="N151" s="213"/>
      <c r="O151" s="213"/>
      <c r="P151" s="213"/>
      <c r="Q151" s="213"/>
      <c r="R151" s="213"/>
      <c r="S151" s="213"/>
      <c r="T151" s="214"/>
      <c r="AT151" s="215" t="s">
        <v>149</v>
      </c>
      <c r="AU151" s="215" t="s">
        <v>80</v>
      </c>
      <c r="AV151" s="13" t="s">
        <v>129</v>
      </c>
      <c r="AW151" s="13" t="s">
        <v>33</v>
      </c>
      <c r="AX151" s="13" t="s">
        <v>78</v>
      </c>
      <c r="AY151" s="215" t="s">
        <v>121</v>
      </c>
    </row>
    <row r="152" spans="2:65" s="1" customFormat="1" ht="16.5" customHeight="1">
      <c r="B152" s="32"/>
      <c r="C152" s="216" t="s">
        <v>199</v>
      </c>
      <c r="D152" s="216" t="s">
        <v>153</v>
      </c>
      <c r="E152" s="217" t="s">
        <v>233</v>
      </c>
      <c r="F152" s="218" t="s">
        <v>234</v>
      </c>
      <c r="G152" s="219" t="s">
        <v>127</v>
      </c>
      <c r="H152" s="220">
        <v>607.26700000000005</v>
      </c>
      <c r="I152" s="221"/>
      <c r="J152" s="222">
        <f>ROUND(I152*H152,2)</f>
        <v>0</v>
      </c>
      <c r="K152" s="218" t="s">
        <v>146</v>
      </c>
      <c r="L152" s="223"/>
      <c r="M152" s="224" t="s">
        <v>1</v>
      </c>
      <c r="N152" s="225" t="s">
        <v>41</v>
      </c>
      <c r="O152" s="58"/>
      <c r="P152" s="178">
        <f>O152*H152</f>
        <v>0</v>
      </c>
      <c r="Q152" s="178">
        <v>2.8E-3</v>
      </c>
      <c r="R152" s="178">
        <f>Q152*H152</f>
        <v>1.7003476000000002</v>
      </c>
      <c r="S152" s="178">
        <v>0</v>
      </c>
      <c r="T152" s="179">
        <f>S152*H152</f>
        <v>0</v>
      </c>
      <c r="AR152" s="15" t="s">
        <v>235</v>
      </c>
      <c r="AT152" s="15" t="s">
        <v>153</v>
      </c>
      <c r="AU152" s="15" t="s">
        <v>80</v>
      </c>
      <c r="AY152" s="15" t="s">
        <v>121</v>
      </c>
      <c r="BE152" s="180">
        <f>IF(N152="základní",J152,0)</f>
        <v>0</v>
      </c>
      <c r="BF152" s="180">
        <f>IF(N152="snížená",J152,0)</f>
        <v>0</v>
      </c>
      <c r="BG152" s="180">
        <f>IF(N152="zákl. přenesená",J152,0)</f>
        <v>0</v>
      </c>
      <c r="BH152" s="180">
        <f>IF(N152="sníž. přenesená",J152,0)</f>
        <v>0</v>
      </c>
      <c r="BI152" s="180">
        <f>IF(N152="nulová",J152,0)</f>
        <v>0</v>
      </c>
      <c r="BJ152" s="15" t="s">
        <v>78</v>
      </c>
      <c r="BK152" s="180">
        <f>ROUND(I152*H152,2)</f>
        <v>0</v>
      </c>
      <c r="BL152" s="15" t="s">
        <v>203</v>
      </c>
      <c r="BM152" s="15" t="s">
        <v>236</v>
      </c>
    </row>
    <row r="153" spans="2:65" s="11" customFormat="1" ht="11.25">
      <c r="B153" s="184"/>
      <c r="C153" s="185"/>
      <c r="D153" s="181" t="s">
        <v>149</v>
      </c>
      <c r="E153" s="186" t="s">
        <v>1</v>
      </c>
      <c r="F153" s="187" t="s">
        <v>237</v>
      </c>
      <c r="G153" s="185"/>
      <c r="H153" s="186" t="s">
        <v>1</v>
      </c>
      <c r="I153" s="188"/>
      <c r="J153" s="185"/>
      <c r="K153" s="185"/>
      <c r="L153" s="189"/>
      <c r="M153" s="190"/>
      <c r="N153" s="191"/>
      <c r="O153" s="191"/>
      <c r="P153" s="191"/>
      <c r="Q153" s="191"/>
      <c r="R153" s="191"/>
      <c r="S153" s="191"/>
      <c r="T153" s="192"/>
      <c r="AT153" s="193" t="s">
        <v>149</v>
      </c>
      <c r="AU153" s="193" t="s">
        <v>80</v>
      </c>
      <c r="AV153" s="11" t="s">
        <v>78</v>
      </c>
      <c r="AW153" s="11" t="s">
        <v>33</v>
      </c>
      <c r="AX153" s="11" t="s">
        <v>70</v>
      </c>
      <c r="AY153" s="193" t="s">
        <v>121</v>
      </c>
    </row>
    <row r="154" spans="2:65" s="12" customFormat="1" ht="11.25">
      <c r="B154" s="194"/>
      <c r="C154" s="195"/>
      <c r="D154" s="181" t="s">
        <v>149</v>
      </c>
      <c r="E154" s="196" t="s">
        <v>1</v>
      </c>
      <c r="F154" s="197" t="s">
        <v>238</v>
      </c>
      <c r="G154" s="195"/>
      <c r="H154" s="198">
        <v>607.26700000000005</v>
      </c>
      <c r="I154" s="199"/>
      <c r="J154" s="195"/>
      <c r="K154" s="195"/>
      <c r="L154" s="200"/>
      <c r="M154" s="201"/>
      <c r="N154" s="202"/>
      <c r="O154" s="202"/>
      <c r="P154" s="202"/>
      <c r="Q154" s="202"/>
      <c r="R154" s="202"/>
      <c r="S154" s="202"/>
      <c r="T154" s="203"/>
      <c r="AT154" s="204" t="s">
        <v>149</v>
      </c>
      <c r="AU154" s="204" t="s">
        <v>80</v>
      </c>
      <c r="AV154" s="12" t="s">
        <v>80</v>
      </c>
      <c r="AW154" s="12" t="s">
        <v>33</v>
      </c>
      <c r="AX154" s="12" t="s">
        <v>78</v>
      </c>
      <c r="AY154" s="204" t="s">
        <v>121</v>
      </c>
    </row>
    <row r="155" spans="2:65" s="1" customFormat="1" ht="16.5" customHeight="1">
      <c r="B155" s="32"/>
      <c r="C155" s="216" t="s">
        <v>8</v>
      </c>
      <c r="D155" s="216" t="s">
        <v>153</v>
      </c>
      <c r="E155" s="217" t="s">
        <v>239</v>
      </c>
      <c r="F155" s="218" t="s">
        <v>240</v>
      </c>
      <c r="G155" s="219" t="s">
        <v>127</v>
      </c>
      <c r="H155" s="220">
        <v>607.26700000000005</v>
      </c>
      <c r="I155" s="221"/>
      <c r="J155" s="222">
        <f>ROUND(I155*H155,2)</f>
        <v>0</v>
      </c>
      <c r="K155" s="218" t="s">
        <v>146</v>
      </c>
      <c r="L155" s="223"/>
      <c r="M155" s="224" t="s">
        <v>1</v>
      </c>
      <c r="N155" s="225" t="s">
        <v>41</v>
      </c>
      <c r="O155" s="58"/>
      <c r="P155" s="178">
        <f>O155*H155</f>
        <v>0</v>
      </c>
      <c r="Q155" s="178">
        <v>4.4799999999999996E-3</v>
      </c>
      <c r="R155" s="178">
        <f>Q155*H155</f>
        <v>2.7205561600000001</v>
      </c>
      <c r="S155" s="178">
        <v>0</v>
      </c>
      <c r="T155" s="179">
        <f>S155*H155</f>
        <v>0</v>
      </c>
      <c r="AR155" s="15" t="s">
        <v>235</v>
      </c>
      <c r="AT155" s="15" t="s">
        <v>153</v>
      </c>
      <c r="AU155" s="15" t="s">
        <v>80</v>
      </c>
      <c r="AY155" s="15" t="s">
        <v>121</v>
      </c>
      <c r="BE155" s="180">
        <f>IF(N155="základní",J155,0)</f>
        <v>0</v>
      </c>
      <c r="BF155" s="180">
        <f>IF(N155="snížená",J155,0)</f>
        <v>0</v>
      </c>
      <c r="BG155" s="180">
        <f>IF(N155="zákl. přenesená",J155,0)</f>
        <v>0</v>
      </c>
      <c r="BH155" s="180">
        <f>IF(N155="sníž. přenesená",J155,0)</f>
        <v>0</v>
      </c>
      <c r="BI155" s="180">
        <f>IF(N155="nulová",J155,0)</f>
        <v>0</v>
      </c>
      <c r="BJ155" s="15" t="s">
        <v>78</v>
      </c>
      <c r="BK155" s="180">
        <f>ROUND(I155*H155,2)</f>
        <v>0</v>
      </c>
      <c r="BL155" s="15" t="s">
        <v>203</v>
      </c>
      <c r="BM155" s="15" t="s">
        <v>241</v>
      </c>
    </row>
    <row r="156" spans="2:65" s="12" customFormat="1" ht="11.25">
      <c r="B156" s="194"/>
      <c r="C156" s="195"/>
      <c r="D156" s="181" t="s">
        <v>149</v>
      </c>
      <c r="E156" s="196" t="s">
        <v>1</v>
      </c>
      <c r="F156" s="197" t="s">
        <v>238</v>
      </c>
      <c r="G156" s="195"/>
      <c r="H156" s="198">
        <v>607.26700000000005</v>
      </c>
      <c r="I156" s="199"/>
      <c r="J156" s="195"/>
      <c r="K156" s="195"/>
      <c r="L156" s="200"/>
      <c r="M156" s="201"/>
      <c r="N156" s="202"/>
      <c r="O156" s="202"/>
      <c r="P156" s="202"/>
      <c r="Q156" s="202"/>
      <c r="R156" s="202"/>
      <c r="S156" s="202"/>
      <c r="T156" s="203"/>
      <c r="AT156" s="204" t="s">
        <v>149</v>
      </c>
      <c r="AU156" s="204" t="s">
        <v>80</v>
      </c>
      <c r="AV156" s="12" t="s">
        <v>80</v>
      </c>
      <c r="AW156" s="12" t="s">
        <v>33</v>
      </c>
      <c r="AX156" s="12" t="s">
        <v>78</v>
      </c>
      <c r="AY156" s="204" t="s">
        <v>121</v>
      </c>
    </row>
    <row r="157" spans="2:65" s="1" customFormat="1" ht="16.5" customHeight="1">
      <c r="B157" s="32"/>
      <c r="C157" s="169" t="s">
        <v>203</v>
      </c>
      <c r="D157" s="169" t="s">
        <v>124</v>
      </c>
      <c r="E157" s="170" t="s">
        <v>242</v>
      </c>
      <c r="F157" s="171" t="s">
        <v>243</v>
      </c>
      <c r="G157" s="172" t="s">
        <v>127</v>
      </c>
      <c r="H157" s="173">
        <v>595.36</v>
      </c>
      <c r="I157" s="174"/>
      <c r="J157" s="175">
        <f>ROUND(I157*H157,2)</f>
        <v>0</v>
      </c>
      <c r="K157" s="171" t="s">
        <v>146</v>
      </c>
      <c r="L157" s="36"/>
      <c r="M157" s="176" t="s">
        <v>1</v>
      </c>
      <c r="N157" s="177" t="s">
        <v>41</v>
      </c>
      <c r="O157" s="58"/>
      <c r="P157" s="178">
        <f>O157*H157</f>
        <v>0</v>
      </c>
      <c r="Q157" s="178">
        <v>0</v>
      </c>
      <c r="R157" s="178">
        <f>Q157*H157</f>
        <v>0</v>
      </c>
      <c r="S157" s="178">
        <v>0</v>
      </c>
      <c r="T157" s="179">
        <f>S157*H157</f>
        <v>0</v>
      </c>
      <c r="AR157" s="15" t="s">
        <v>203</v>
      </c>
      <c r="AT157" s="15" t="s">
        <v>124</v>
      </c>
      <c r="AU157" s="15" t="s">
        <v>80</v>
      </c>
      <c r="AY157" s="15" t="s">
        <v>121</v>
      </c>
      <c r="BE157" s="180">
        <f>IF(N157="základní",J157,0)</f>
        <v>0</v>
      </c>
      <c r="BF157" s="180">
        <f>IF(N157="snížená",J157,0)</f>
        <v>0</v>
      </c>
      <c r="BG157" s="180">
        <f>IF(N157="zákl. přenesená",J157,0)</f>
        <v>0</v>
      </c>
      <c r="BH157" s="180">
        <f>IF(N157="sníž. přenesená",J157,0)</f>
        <v>0</v>
      </c>
      <c r="BI157" s="180">
        <f>IF(N157="nulová",J157,0)</f>
        <v>0</v>
      </c>
      <c r="BJ157" s="15" t="s">
        <v>78</v>
      </c>
      <c r="BK157" s="180">
        <f>ROUND(I157*H157,2)</f>
        <v>0</v>
      </c>
      <c r="BL157" s="15" t="s">
        <v>203</v>
      </c>
      <c r="BM157" s="15" t="s">
        <v>235</v>
      </c>
    </row>
    <row r="158" spans="2:65" s="1" customFormat="1" ht="29.25">
      <c r="B158" s="32"/>
      <c r="C158" s="33"/>
      <c r="D158" s="181" t="s">
        <v>147</v>
      </c>
      <c r="E158" s="33"/>
      <c r="F158" s="182" t="s">
        <v>231</v>
      </c>
      <c r="G158" s="33"/>
      <c r="H158" s="33"/>
      <c r="I158" s="97"/>
      <c r="J158" s="33"/>
      <c r="K158" s="33"/>
      <c r="L158" s="36"/>
      <c r="M158" s="183"/>
      <c r="N158" s="58"/>
      <c r="O158" s="58"/>
      <c r="P158" s="58"/>
      <c r="Q158" s="58"/>
      <c r="R158" s="58"/>
      <c r="S158" s="58"/>
      <c r="T158" s="59"/>
      <c r="AT158" s="15" t="s">
        <v>147</v>
      </c>
      <c r="AU158" s="15" t="s">
        <v>80</v>
      </c>
    </row>
    <row r="159" spans="2:65" s="1" customFormat="1" ht="16.5" customHeight="1">
      <c r="B159" s="32"/>
      <c r="C159" s="216" t="s">
        <v>244</v>
      </c>
      <c r="D159" s="216" t="s">
        <v>153</v>
      </c>
      <c r="E159" s="217" t="s">
        <v>245</v>
      </c>
      <c r="F159" s="218" t="s">
        <v>246</v>
      </c>
      <c r="G159" s="219" t="s">
        <v>127</v>
      </c>
      <c r="H159" s="220">
        <v>625.12800000000004</v>
      </c>
      <c r="I159" s="221"/>
      <c r="J159" s="222">
        <f>ROUND(I159*H159,2)</f>
        <v>0</v>
      </c>
      <c r="K159" s="218" t="s">
        <v>146</v>
      </c>
      <c r="L159" s="223"/>
      <c r="M159" s="224" t="s">
        <v>1</v>
      </c>
      <c r="N159" s="225" t="s">
        <v>41</v>
      </c>
      <c r="O159" s="58"/>
      <c r="P159" s="178">
        <f>O159*H159</f>
        <v>0</v>
      </c>
      <c r="Q159" s="178">
        <v>1.8000000000000001E-4</v>
      </c>
      <c r="R159" s="178">
        <f>Q159*H159</f>
        <v>0.11252304000000002</v>
      </c>
      <c r="S159" s="178">
        <v>0</v>
      </c>
      <c r="T159" s="179">
        <f>S159*H159</f>
        <v>0</v>
      </c>
      <c r="AR159" s="15" t="s">
        <v>235</v>
      </c>
      <c r="AT159" s="15" t="s">
        <v>153</v>
      </c>
      <c r="AU159" s="15" t="s">
        <v>80</v>
      </c>
      <c r="AY159" s="15" t="s">
        <v>121</v>
      </c>
      <c r="BE159" s="180">
        <f>IF(N159="základní",J159,0)</f>
        <v>0</v>
      </c>
      <c r="BF159" s="180">
        <f>IF(N159="snížená",J159,0)</f>
        <v>0</v>
      </c>
      <c r="BG159" s="180">
        <f>IF(N159="zákl. přenesená",J159,0)</f>
        <v>0</v>
      </c>
      <c r="BH159" s="180">
        <f>IF(N159="sníž. přenesená",J159,0)</f>
        <v>0</v>
      </c>
      <c r="BI159" s="180">
        <f>IF(N159="nulová",J159,0)</f>
        <v>0</v>
      </c>
      <c r="BJ159" s="15" t="s">
        <v>78</v>
      </c>
      <c r="BK159" s="180">
        <f>ROUND(I159*H159,2)</f>
        <v>0</v>
      </c>
      <c r="BL159" s="15" t="s">
        <v>203</v>
      </c>
      <c r="BM159" s="15" t="s">
        <v>247</v>
      </c>
    </row>
    <row r="160" spans="2:65" s="12" customFormat="1" ht="11.25">
      <c r="B160" s="194"/>
      <c r="C160" s="195"/>
      <c r="D160" s="181" t="s">
        <v>149</v>
      </c>
      <c r="E160" s="196" t="s">
        <v>1</v>
      </c>
      <c r="F160" s="197" t="s">
        <v>248</v>
      </c>
      <c r="G160" s="195"/>
      <c r="H160" s="198">
        <v>625.12800000000004</v>
      </c>
      <c r="I160" s="199"/>
      <c r="J160" s="195"/>
      <c r="K160" s="195"/>
      <c r="L160" s="200"/>
      <c r="M160" s="201"/>
      <c r="N160" s="202"/>
      <c r="O160" s="202"/>
      <c r="P160" s="202"/>
      <c r="Q160" s="202"/>
      <c r="R160" s="202"/>
      <c r="S160" s="202"/>
      <c r="T160" s="203"/>
      <c r="AT160" s="204" t="s">
        <v>149</v>
      </c>
      <c r="AU160" s="204" t="s">
        <v>80</v>
      </c>
      <c r="AV160" s="12" t="s">
        <v>80</v>
      </c>
      <c r="AW160" s="12" t="s">
        <v>33</v>
      </c>
      <c r="AX160" s="12" t="s">
        <v>78</v>
      </c>
      <c r="AY160" s="204" t="s">
        <v>121</v>
      </c>
    </row>
    <row r="161" spans="2:65" s="1" customFormat="1" ht="22.5" customHeight="1">
      <c r="B161" s="32"/>
      <c r="C161" s="169" t="s">
        <v>207</v>
      </c>
      <c r="D161" s="169" t="s">
        <v>124</v>
      </c>
      <c r="E161" s="170" t="s">
        <v>249</v>
      </c>
      <c r="F161" s="171" t="s">
        <v>250</v>
      </c>
      <c r="G161" s="172" t="s">
        <v>198</v>
      </c>
      <c r="H161" s="173">
        <v>4.5330000000000004</v>
      </c>
      <c r="I161" s="174"/>
      <c r="J161" s="175">
        <f>ROUND(I161*H161,2)</f>
        <v>0</v>
      </c>
      <c r="K161" s="171" t="s">
        <v>146</v>
      </c>
      <c r="L161" s="36"/>
      <c r="M161" s="176" t="s">
        <v>1</v>
      </c>
      <c r="N161" s="177" t="s">
        <v>41</v>
      </c>
      <c r="O161" s="58"/>
      <c r="P161" s="178">
        <f>O161*H161</f>
        <v>0</v>
      </c>
      <c r="Q161" s="178">
        <v>0</v>
      </c>
      <c r="R161" s="178">
        <f>Q161*H161</f>
        <v>0</v>
      </c>
      <c r="S161" s="178">
        <v>0</v>
      </c>
      <c r="T161" s="179">
        <f>S161*H161</f>
        <v>0</v>
      </c>
      <c r="AR161" s="15" t="s">
        <v>203</v>
      </c>
      <c r="AT161" s="15" t="s">
        <v>124</v>
      </c>
      <c r="AU161" s="15" t="s">
        <v>80</v>
      </c>
      <c r="AY161" s="15" t="s">
        <v>121</v>
      </c>
      <c r="BE161" s="180">
        <f>IF(N161="základní",J161,0)</f>
        <v>0</v>
      </c>
      <c r="BF161" s="180">
        <f>IF(N161="snížená",J161,0)</f>
        <v>0</v>
      </c>
      <c r="BG161" s="180">
        <f>IF(N161="zákl. přenesená",J161,0)</f>
        <v>0</v>
      </c>
      <c r="BH161" s="180">
        <f>IF(N161="sníž. přenesená",J161,0)</f>
        <v>0</v>
      </c>
      <c r="BI161" s="180">
        <f>IF(N161="nulová",J161,0)</f>
        <v>0</v>
      </c>
      <c r="BJ161" s="15" t="s">
        <v>78</v>
      </c>
      <c r="BK161" s="180">
        <f>ROUND(I161*H161,2)</f>
        <v>0</v>
      </c>
      <c r="BL161" s="15" t="s">
        <v>203</v>
      </c>
      <c r="BM161" s="15" t="s">
        <v>251</v>
      </c>
    </row>
    <row r="162" spans="2:65" s="1" customFormat="1" ht="68.25">
      <c r="B162" s="32"/>
      <c r="C162" s="33"/>
      <c r="D162" s="181" t="s">
        <v>147</v>
      </c>
      <c r="E162" s="33"/>
      <c r="F162" s="182" t="s">
        <v>252</v>
      </c>
      <c r="G162" s="33"/>
      <c r="H162" s="33"/>
      <c r="I162" s="97"/>
      <c r="J162" s="33"/>
      <c r="K162" s="33"/>
      <c r="L162" s="36"/>
      <c r="M162" s="183"/>
      <c r="N162" s="58"/>
      <c r="O162" s="58"/>
      <c r="P162" s="58"/>
      <c r="Q162" s="58"/>
      <c r="R162" s="58"/>
      <c r="S162" s="58"/>
      <c r="T162" s="59"/>
      <c r="AT162" s="15" t="s">
        <v>147</v>
      </c>
      <c r="AU162" s="15" t="s">
        <v>80</v>
      </c>
    </row>
    <row r="163" spans="2:65" s="10" customFormat="1" ht="22.9" customHeight="1">
      <c r="B163" s="153"/>
      <c r="C163" s="154"/>
      <c r="D163" s="155" t="s">
        <v>69</v>
      </c>
      <c r="E163" s="167" t="s">
        <v>253</v>
      </c>
      <c r="F163" s="167" t="s">
        <v>254</v>
      </c>
      <c r="G163" s="154"/>
      <c r="H163" s="154"/>
      <c r="I163" s="157"/>
      <c r="J163" s="168">
        <f>BK163</f>
        <v>0</v>
      </c>
      <c r="K163" s="154"/>
      <c r="L163" s="159"/>
      <c r="M163" s="160"/>
      <c r="N163" s="161"/>
      <c r="O163" s="161"/>
      <c r="P163" s="162">
        <f>SUM(P164:P170)</f>
        <v>0</v>
      </c>
      <c r="Q163" s="161"/>
      <c r="R163" s="162">
        <f>SUM(R164:R170)</f>
        <v>4.7000000000000004E-4</v>
      </c>
      <c r="S163" s="161"/>
      <c r="T163" s="163">
        <f>SUM(T164:T170)</f>
        <v>0</v>
      </c>
      <c r="AR163" s="164" t="s">
        <v>80</v>
      </c>
      <c r="AT163" s="165" t="s">
        <v>69</v>
      </c>
      <c r="AU163" s="165" t="s">
        <v>78</v>
      </c>
      <c r="AY163" s="164" t="s">
        <v>121</v>
      </c>
      <c r="BK163" s="166">
        <f>SUM(BK164:BK170)</f>
        <v>0</v>
      </c>
    </row>
    <row r="164" spans="2:65" s="1" customFormat="1" ht="22.5" customHeight="1">
      <c r="B164" s="32"/>
      <c r="C164" s="169" t="s">
        <v>255</v>
      </c>
      <c r="D164" s="169" t="s">
        <v>124</v>
      </c>
      <c r="E164" s="170" t="s">
        <v>256</v>
      </c>
      <c r="F164" s="171" t="s">
        <v>257</v>
      </c>
      <c r="G164" s="172" t="s">
        <v>161</v>
      </c>
      <c r="H164" s="173">
        <v>1</v>
      </c>
      <c r="I164" s="174"/>
      <c r="J164" s="175">
        <f t="shared" ref="J164:J170" si="0">ROUND(I164*H164,2)</f>
        <v>0</v>
      </c>
      <c r="K164" s="171" t="s">
        <v>128</v>
      </c>
      <c r="L164" s="36"/>
      <c r="M164" s="176" t="s">
        <v>1</v>
      </c>
      <c r="N164" s="177" t="s">
        <v>41</v>
      </c>
      <c r="O164" s="58"/>
      <c r="P164" s="178">
        <f t="shared" ref="P164:P170" si="1">O164*H164</f>
        <v>0</v>
      </c>
      <c r="Q164" s="178">
        <v>0</v>
      </c>
      <c r="R164" s="178">
        <f t="shared" ref="R164:R170" si="2">Q164*H164</f>
        <v>0</v>
      </c>
      <c r="S164" s="178">
        <v>0</v>
      </c>
      <c r="T164" s="179">
        <f t="shared" ref="T164:T170" si="3">S164*H164</f>
        <v>0</v>
      </c>
      <c r="AR164" s="15" t="s">
        <v>203</v>
      </c>
      <c r="AT164" s="15" t="s">
        <v>124</v>
      </c>
      <c r="AU164" s="15" t="s">
        <v>80</v>
      </c>
      <c r="AY164" s="15" t="s">
        <v>121</v>
      </c>
      <c r="BE164" s="180">
        <f t="shared" ref="BE164:BE170" si="4">IF(N164="základní",J164,0)</f>
        <v>0</v>
      </c>
      <c r="BF164" s="180">
        <f t="shared" ref="BF164:BF170" si="5">IF(N164="snížená",J164,0)</f>
        <v>0</v>
      </c>
      <c r="BG164" s="180">
        <f t="shared" ref="BG164:BG170" si="6">IF(N164="zákl. přenesená",J164,0)</f>
        <v>0</v>
      </c>
      <c r="BH164" s="180">
        <f t="shared" ref="BH164:BH170" si="7">IF(N164="sníž. přenesená",J164,0)</f>
        <v>0</v>
      </c>
      <c r="BI164" s="180">
        <f t="shared" ref="BI164:BI170" si="8">IF(N164="nulová",J164,0)</f>
        <v>0</v>
      </c>
      <c r="BJ164" s="15" t="s">
        <v>78</v>
      </c>
      <c r="BK164" s="180">
        <f t="shared" ref="BK164:BK170" si="9">ROUND(I164*H164,2)</f>
        <v>0</v>
      </c>
      <c r="BL164" s="15" t="s">
        <v>203</v>
      </c>
      <c r="BM164" s="15" t="s">
        <v>258</v>
      </c>
    </row>
    <row r="165" spans="2:65" s="1" customFormat="1" ht="16.5" customHeight="1">
      <c r="B165" s="32"/>
      <c r="C165" s="216" t="s">
        <v>259</v>
      </c>
      <c r="D165" s="216" t="s">
        <v>153</v>
      </c>
      <c r="E165" s="217" t="s">
        <v>260</v>
      </c>
      <c r="F165" s="218" t="s">
        <v>261</v>
      </c>
      <c r="G165" s="219" t="s">
        <v>161</v>
      </c>
      <c r="H165" s="220">
        <v>1</v>
      </c>
      <c r="I165" s="221"/>
      <c r="J165" s="222">
        <f t="shared" si="0"/>
        <v>0</v>
      </c>
      <c r="K165" s="218" t="s">
        <v>128</v>
      </c>
      <c r="L165" s="223"/>
      <c r="M165" s="224" t="s">
        <v>1</v>
      </c>
      <c r="N165" s="225" t="s">
        <v>41</v>
      </c>
      <c r="O165" s="58"/>
      <c r="P165" s="178">
        <f t="shared" si="1"/>
        <v>0</v>
      </c>
      <c r="Q165" s="178">
        <v>2.3000000000000001E-4</v>
      </c>
      <c r="R165" s="178">
        <f t="shared" si="2"/>
        <v>2.3000000000000001E-4</v>
      </c>
      <c r="S165" s="178">
        <v>0</v>
      </c>
      <c r="T165" s="179">
        <f t="shared" si="3"/>
        <v>0</v>
      </c>
      <c r="AR165" s="15" t="s">
        <v>235</v>
      </c>
      <c r="AT165" s="15" t="s">
        <v>153</v>
      </c>
      <c r="AU165" s="15" t="s">
        <v>80</v>
      </c>
      <c r="AY165" s="15" t="s">
        <v>121</v>
      </c>
      <c r="BE165" s="180">
        <f t="shared" si="4"/>
        <v>0</v>
      </c>
      <c r="BF165" s="180">
        <f t="shared" si="5"/>
        <v>0</v>
      </c>
      <c r="BG165" s="180">
        <f t="shared" si="6"/>
        <v>0</v>
      </c>
      <c r="BH165" s="180">
        <f t="shared" si="7"/>
        <v>0</v>
      </c>
      <c r="BI165" s="180">
        <f t="shared" si="8"/>
        <v>0</v>
      </c>
      <c r="BJ165" s="15" t="s">
        <v>78</v>
      </c>
      <c r="BK165" s="180">
        <f t="shared" si="9"/>
        <v>0</v>
      </c>
      <c r="BL165" s="15" t="s">
        <v>203</v>
      </c>
      <c r="BM165" s="15" t="s">
        <v>262</v>
      </c>
    </row>
    <row r="166" spans="2:65" s="1" customFormat="1" ht="16.5" customHeight="1">
      <c r="B166" s="32"/>
      <c r="C166" s="216" t="s">
        <v>263</v>
      </c>
      <c r="D166" s="216" t="s">
        <v>153</v>
      </c>
      <c r="E166" s="217" t="s">
        <v>264</v>
      </c>
      <c r="F166" s="218" t="s">
        <v>265</v>
      </c>
      <c r="G166" s="219" t="s">
        <v>184</v>
      </c>
      <c r="H166" s="220">
        <v>2</v>
      </c>
      <c r="I166" s="221"/>
      <c r="J166" s="222">
        <f t="shared" si="0"/>
        <v>0</v>
      </c>
      <c r="K166" s="218" t="s">
        <v>128</v>
      </c>
      <c r="L166" s="223"/>
      <c r="M166" s="224" t="s">
        <v>1</v>
      </c>
      <c r="N166" s="225" t="s">
        <v>41</v>
      </c>
      <c r="O166" s="58"/>
      <c r="P166" s="178">
        <f t="shared" si="1"/>
        <v>0</v>
      </c>
      <c r="Q166" s="178">
        <v>1.2E-4</v>
      </c>
      <c r="R166" s="178">
        <f t="shared" si="2"/>
        <v>2.4000000000000001E-4</v>
      </c>
      <c r="S166" s="178">
        <v>0</v>
      </c>
      <c r="T166" s="179">
        <f t="shared" si="3"/>
        <v>0</v>
      </c>
      <c r="AR166" s="15" t="s">
        <v>235</v>
      </c>
      <c r="AT166" s="15" t="s">
        <v>153</v>
      </c>
      <c r="AU166" s="15" t="s">
        <v>80</v>
      </c>
      <c r="AY166" s="15" t="s">
        <v>121</v>
      </c>
      <c r="BE166" s="180">
        <f t="shared" si="4"/>
        <v>0</v>
      </c>
      <c r="BF166" s="180">
        <f t="shared" si="5"/>
        <v>0</v>
      </c>
      <c r="BG166" s="180">
        <f t="shared" si="6"/>
        <v>0</v>
      </c>
      <c r="BH166" s="180">
        <f t="shared" si="7"/>
        <v>0</v>
      </c>
      <c r="BI166" s="180">
        <f t="shared" si="8"/>
        <v>0</v>
      </c>
      <c r="BJ166" s="15" t="s">
        <v>78</v>
      </c>
      <c r="BK166" s="180">
        <f t="shared" si="9"/>
        <v>0</v>
      </c>
      <c r="BL166" s="15" t="s">
        <v>203</v>
      </c>
      <c r="BM166" s="15" t="s">
        <v>266</v>
      </c>
    </row>
    <row r="167" spans="2:65" s="1" customFormat="1" ht="22.5" customHeight="1">
      <c r="B167" s="32"/>
      <c r="C167" s="169" t="s">
        <v>267</v>
      </c>
      <c r="D167" s="169" t="s">
        <v>124</v>
      </c>
      <c r="E167" s="170" t="s">
        <v>268</v>
      </c>
      <c r="F167" s="171" t="s">
        <v>269</v>
      </c>
      <c r="G167" s="172" t="s">
        <v>161</v>
      </c>
      <c r="H167" s="173">
        <v>1</v>
      </c>
      <c r="I167" s="174"/>
      <c r="J167" s="175">
        <f t="shared" si="0"/>
        <v>0</v>
      </c>
      <c r="K167" s="171" t="s">
        <v>128</v>
      </c>
      <c r="L167" s="36"/>
      <c r="M167" s="176" t="s">
        <v>1</v>
      </c>
      <c r="N167" s="177" t="s">
        <v>41</v>
      </c>
      <c r="O167" s="58"/>
      <c r="P167" s="178">
        <f t="shared" si="1"/>
        <v>0</v>
      </c>
      <c r="Q167" s="178">
        <v>0</v>
      </c>
      <c r="R167" s="178">
        <f t="shared" si="2"/>
        <v>0</v>
      </c>
      <c r="S167" s="178">
        <v>0</v>
      </c>
      <c r="T167" s="179">
        <f t="shared" si="3"/>
        <v>0</v>
      </c>
      <c r="AR167" s="15" t="s">
        <v>203</v>
      </c>
      <c r="AT167" s="15" t="s">
        <v>124</v>
      </c>
      <c r="AU167" s="15" t="s">
        <v>80</v>
      </c>
      <c r="AY167" s="15" t="s">
        <v>121</v>
      </c>
      <c r="BE167" s="180">
        <f t="shared" si="4"/>
        <v>0</v>
      </c>
      <c r="BF167" s="180">
        <f t="shared" si="5"/>
        <v>0</v>
      </c>
      <c r="BG167" s="180">
        <f t="shared" si="6"/>
        <v>0</v>
      </c>
      <c r="BH167" s="180">
        <f t="shared" si="7"/>
        <v>0</v>
      </c>
      <c r="BI167" s="180">
        <f t="shared" si="8"/>
        <v>0</v>
      </c>
      <c r="BJ167" s="15" t="s">
        <v>78</v>
      </c>
      <c r="BK167" s="180">
        <f t="shared" si="9"/>
        <v>0</v>
      </c>
      <c r="BL167" s="15" t="s">
        <v>203</v>
      </c>
      <c r="BM167" s="15" t="s">
        <v>270</v>
      </c>
    </row>
    <row r="168" spans="2:65" s="1" customFormat="1" ht="22.5" customHeight="1">
      <c r="B168" s="32"/>
      <c r="C168" s="169" t="s">
        <v>271</v>
      </c>
      <c r="D168" s="169" t="s">
        <v>124</v>
      </c>
      <c r="E168" s="170" t="s">
        <v>272</v>
      </c>
      <c r="F168" s="171" t="s">
        <v>273</v>
      </c>
      <c r="G168" s="172" t="s">
        <v>161</v>
      </c>
      <c r="H168" s="173">
        <v>1</v>
      </c>
      <c r="I168" s="174"/>
      <c r="J168" s="175">
        <f t="shared" si="0"/>
        <v>0</v>
      </c>
      <c r="K168" s="171" t="s">
        <v>128</v>
      </c>
      <c r="L168" s="36"/>
      <c r="M168" s="176" t="s">
        <v>1</v>
      </c>
      <c r="N168" s="177" t="s">
        <v>41</v>
      </c>
      <c r="O168" s="58"/>
      <c r="P168" s="178">
        <f t="shared" si="1"/>
        <v>0</v>
      </c>
      <c r="Q168" s="178">
        <v>0</v>
      </c>
      <c r="R168" s="178">
        <f t="shared" si="2"/>
        <v>0</v>
      </c>
      <c r="S168" s="178">
        <v>0</v>
      </c>
      <c r="T168" s="179">
        <f t="shared" si="3"/>
        <v>0</v>
      </c>
      <c r="AR168" s="15" t="s">
        <v>203</v>
      </c>
      <c r="AT168" s="15" t="s">
        <v>124</v>
      </c>
      <c r="AU168" s="15" t="s">
        <v>80</v>
      </c>
      <c r="AY168" s="15" t="s">
        <v>121</v>
      </c>
      <c r="BE168" s="180">
        <f t="shared" si="4"/>
        <v>0</v>
      </c>
      <c r="BF168" s="180">
        <f t="shared" si="5"/>
        <v>0</v>
      </c>
      <c r="BG168" s="180">
        <f t="shared" si="6"/>
        <v>0</v>
      </c>
      <c r="BH168" s="180">
        <f t="shared" si="7"/>
        <v>0</v>
      </c>
      <c r="BI168" s="180">
        <f t="shared" si="8"/>
        <v>0</v>
      </c>
      <c r="BJ168" s="15" t="s">
        <v>78</v>
      </c>
      <c r="BK168" s="180">
        <f t="shared" si="9"/>
        <v>0</v>
      </c>
      <c r="BL168" s="15" t="s">
        <v>203</v>
      </c>
      <c r="BM168" s="15" t="s">
        <v>274</v>
      </c>
    </row>
    <row r="169" spans="2:65" s="1" customFormat="1" ht="22.5" customHeight="1">
      <c r="B169" s="32"/>
      <c r="C169" s="169" t="s">
        <v>275</v>
      </c>
      <c r="D169" s="169" t="s">
        <v>124</v>
      </c>
      <c r="E169" s="170" t="s">
        <v>276</v>
      </c>
      <c r="F169" s="171" t="s">
        <v>277</v>
      </c>
      <c r="G169" s="172" t="s">
        <v>161</v>
      </c>
      <c r="H169" s="173">
        <v>1</v>
      </c>
      <c r="I169" s="174"/>
      <c r="J169" s="175">
        <f t="shared" si="0"/>
        <v>0</v>
      </c>
      <c r="K169" s="171" t="s">
        <v>128</v>
      </c>
      <c r="L169" s="36"/>
      <c r="M169" s="176" t="s">
        <v>1</v>
      </c>
      <c r="N169" s="177" t="s">
        <v>41</v>
      </c>
      <c r="O169" s="58"/>
      <c r="P169" s="178">
        <f t="shared" si="1"/>
        <v>0</v>
      </c>
      <c r="Q169" s="178">
        <v>0</v>
      </c>
      <c r="R169" s="178">
        <f t="shared" si="2"/>
        <v>0</v>
      </c>
      <c r="S169" s="178">
        <v>0</v>
      </c>
      <c r="T169" s="179">
        <f t="shared" si="3"/>
        <v>0</v>
      </c>
      <c r="AR169" s="15" t="s">
        <v>203</v>
      </c>
      <c r="AT169" s="15" t="s">
        <v>124</v>
      </c>
      <c r="AU169" s="15" t="s">
        <v>80</v>
      </c>
      <c r="AY169" s="15" t="s">
        <v>121</v>
      </c>
      <c r="BE169" s="180">
        <f t="shared" si="4"/>
        <v>0</v>
      </c>
      <c r="BF169" s="180">
        <f t="shared" si="5"/>
        <v>0</v>
      </c>
      <c r="BG169" s="180">
        <f t="shared" si="6"/>
        <v>0</v>
      </c>
      <c r="BH169" s="180">
        <f t="shared" si="7"/>
        <v>0</v>
      </c>
      <c r="BI169" s="180">
        <f t="shared" si="8"/>
        <v>0</v>
      </c>
      <c r="BJ169" s="15" t="s">
        <v>78</v>
      </c>
      <c r="BK169" s="180">
        <f t="shared" si="9"/>
        <v>0</v>
      </c>
      <c r="BL169" s="15" t="s">
        <v>203</v>
      </c>
      <c r="BM169" s="15" t="s">
        <v>278</v>
      </c>
    </row>
    <row r="170" spans="2:65" s="1" customFormat="1" ht="22.5" customHeight="1">
      <c r="B170" s="32"/>
      <c r="C170" s="169" t="s">
        <v>279</v>
      </c>
      <c r="D170" s="169" t="s">
        <v>124</v>
      </c>
      <c r="E170" s="170" t="s">
        <v>280</v>
      </c>
      <c r="F170" s="171" t="s">
        <v>281</v>
      </c>
      <c r="G170" s="172" t="s">
        <v>198</v>
      </c>
      <c r="H170" s="173">
        <v>1E-3</v>
      </c>
      <c r="I170" s="174"/>
      <c r="J170" s="175">
        <f t="shared" si="0"/>
        <v>0</v>
      </c>
      <c r="K170" s="171" t="s">
        <v>128</v>
      </c>
      <c r="L170" s="36"/>
      <c r="M170" s="176" t="s">
        <v>1</v>
      </c>
      <c r="N170" s="177" t="s">
        <v>41</v>
      </c>
      <c r="O170" s="58"/>
      <c r="P170" s="178">
        <f t="shared" si="1"/>
        <v>0</v>
      </c>
      <c r="Q170" s="178">
        <v>0</v>
      </c>
      <c r="R170" s="178">
        <f t="shared" si="2"/>
        <v>0</v>
      </c>
      <c r="S170" s="178">
        <v>0</v>
      </c>
      <c r="T170" s="179">
        <f t="shared" si="3"/>
        <v>0</v>
      </c>
      <c r="AR170" s="15" t="s">
        <v>203</v>
      </c>
      <c r="AT170" s="15" t="s">
        <v>124</v>
      </c>
      <c r="AU170" s="15" t="s">
        <v>80</v>
      </c>
      <c r="AY170" s="15" t="s">
        <v>121</v>
      </c>
      <c r="BE170" s="180">
        <f t="shared" si="4"/>
        <v>0</v>
      </c>
      <c r="BF170" s="180">
        <f t="shared" si="5"/>
        <v>0</v>
      </c>
      <c r="BG170" s="180">
        <f t="shared" si="6"/>
        <v>0</v>
      </c>
      <c r="BH170" s="180">
        <f t="shared" si="7"/>
        <v>0</v>
      </c>
      <c r="BI170" s="180">
        <f t="shared" si="8"/>
        <v>0</v>
      </c>
      <c r="BJ170" s="15" t="s">
        <v>78</v>
      </c>
      <c r="BK170" s="180">
        <f t="shared" si="9"/>
        <v>0</v>
      </c>
      <c r="BL170" s="15" t="s">
        <v>203</v>
      </c>
      <c r="BM170" s="15" t="s">
        <v>282</v>
      </c>
    </row>
    <row r="171" spans="2:65" s="10" customFormat="1" ht="22.9" customHeight="1">
      <c r="B171" s="153"/>
      <c r="C171" s="154"/>
      <c r="D171" s="155" t="s">
        <v>69</v>
      </c>
      <c r="E171" s="167" t="s">
        <v>283</v>
      </c>
      <c r="F171" s="167" t="s">
        <v>284</v>
      </c>
      <c r="G171" s="154"/>
      <c r="H171" s="154"/>
      <c r="I171" s="157"/>
      <c r="J171" s="168">
        <f>BK171</f>
        <v>0</v>
      </c>
      <c r="K171" s="154"/>
      <c r="L171" s="159"/>
      <c r="M171" s="160"/>
      <c r="N171" s="161"/>
      <c r="O171" s="161"/>
      <c r="P171" s="162">
        <f>SUM(P172:P199)</f>
        <v>0</v>
      </c>
      <c r="Q171" s="161"/>
      <c r="R171" s="162">
        <f>SUM(R172:R199)</f>
        <v>4.1440180000000007E-2</v>
      </c>
      <c r="S171" s="161"/>
      <c r="T171" s="163">
        <f>SUM(T172:T199)</f>
        <v>1.6150412800000002</v>
      </c>
      <c r="AR171" s="164" t="s">
        <v>80</v>
      </c>
      <c r="AT171" s="165" t="s">
        <v>69</v>
      </c>
      <c r="AU171" s="165" t="s">
        <v>78</v>
      </c>
      <c r="AY171" s="164" t="s">
        <v>121</v>
      </c>
      <c r="BK171" s="166">
        <f>SUM(BK172:BK199)</f>
        <v>0</v>
      </c>
    </row>
    <row r="172" spans="2:65" s="1" customFormat="1" ht="22.5" customHeight="1">
      <c r="B172" s="32"/>
      <c r="C172" s="169" t="s">
        <v>285</v>
      </c>
      <c r="D172" s="169" t="s">
        <v>124</v>
      </c>
      <c r="E172" s="170" t="s">
        <v>286</v>
      </c>
      <c r="F172" s="171" t="s">
        <v>287</v>
      </c>
      <c r="G172" s="172" t="s">
        <v>288</v>
      </c>
      <c r="H172" s="173">
        <v>0.24</v>
      </c>
      <c r="I172" s="174"/>
      <c r="J172" s="175">
        <f>ROUND(I172*H172,2)</f>
        <v>0</v>
      </c>
      <c r="K172" s="171" t="s">
        <v>146</v>
      </c>
      <c r="L172" s="36"/>
      <c r="M172" s="176" t="s">
        <v>1</v>
      </c>
      <c r="N172" s="177" t="s">
        <v>41</v>
      </c>
      <c r="O172" s="58"/>
      <c r="P172" s="178">
        <f>O172*H172</f>
        <v>0</v>
      </c>
      <c r="Q172" s="178">
        <v>1.2199999999999999E-3</v>
      </c>
      <c r="R172" s="178">
        <f>Q172*H172</f>
        <v>2.9279999999999996E-4</v>
      </c>
      <c r="S172" s="178">
        <v>0</v>
      </c>
      <c r="T172" s="179">
        <f>S172*H172</f>
        <v>0</v>
      </c>
      <c r="AR172" s="15" t="s">
        <v>203</v>
      </c>
      <c r="AT172" s="15" t="s">
        <v>124</v>
      </c>
      <c r="AU172" s="15" t="s">
        <v>80</v>
      </c>
      <c r="AY172" s="15" t="s">
        <v>121</v>
      </c>
      <c r="BE172" s="180">
        <f>IF(N172="základní",J172,0)</f>
        <v>0</v>
      </c>
      <c r="BF172" s="180">
        <f>IF(N172="snížená",J172,0)</f>
        <v>0</v>
      </c>
      <c r="BG172" s="180">
        <f>IF(N172="zákl. přenesená",J172,0)</f>
        <v>0</v>
      </c>
      <c r="BH172" s="180">
        <f>IF(N172="sníž. přenesená",J172,0)</f>
        <v>0</v>
      </c>
      <c r="BI172" s="180">
        <f>IF(N172="nulová",J172,0)</f>
        <v>0</v>
      </c>
      <c r="BJ172" s="15" t="s">
        <v>78</v>
      </c>
      <c r="BK172" s="180">
        <f>ROUND(I172*H172,2)</f>
        <v>0</v>
      </c>
      <c r="BL172" s="15" t="s">
        <v>203</v>
      </c>
      <c r="BM172" s="15" t="s">
        <v>167</v>
      </c>
    </row>
    <row r="173" spans="2:65" s="1" customFormat="1" ht="68.25">
      <c r="B173" s="32"/>
      <c r="C173" s="33"/>
      <c r="D173" s="181" t="s">
        <v>147</v>
      </c>
      <c r="E173" s="33"/>
      <c r="F173" s="182" t="s">
        <v>289</v>
      </c>
      <c r="G173" s="33"/>
      <c r="H173" s="33"/>
      <c r="I173" s="97"/>
      <c r="J173" s="33"/>
      <c r="K173" s="33"/>
      <c r="L173" s="36"/>
      <c r="M173" s="183"/>
      <c r="N173" s="58"/>
      <c r="O173" s="58"/>
      <c r="P173" s="58"/>
      <c r="Q173" s="58"/>
      <c r="R173" s="58"/>
      <c r="S173" s="58"/>
      <c r="T173" s="59"/>
      <c r="AT173" s="15" t="s">
        <v>147</v>
      </c>
      <c r="AU173" s="15" t="s">
        <v>80</v>
      </c>
    </row>
    <row r="174" spans="2:65" s="1" customFormat="1" ht="22.5" customHeight="1">
      <c r="B174" s="32"/>
      <c r="C174" s="169" t="s">
        <v>211</v>
      </c>
      <c r="D174" s="169" t="s">
        <v>124</v>
      </c>
      <c r="E174" s="170" t="s">
        <v>290</v>
      </c>
      <c r="F174" s="171" t="s">
        <v>291</v>
      </c>
      <c r="G174" s="172" t="s">
        <v>184</v>
      </c>
      <c r="H174" s="173">
        <v>7.7</v>
      </c>
      <c r="I174" s="174"/>
      <c r="J174" s="175">
        <f>ROUND(I174*H174,2)</f>
        <v>0</v>
      </c>
      <c r="K174" s="171" t="s">
        <v>146</v>
      </c>
      <c r="L174" s="36"/>
      <c r="M174" s="176" t="s">
        <v>1</v>
      </c>
      <c r="N174" s="177" t="s">
        <v>41</v>
      </c>
      <c r="O174" s="58"/>
      <c r="P174" s="178">
        <f>O174*H174</f>
        <v>0</v>
      </c>
      <c r="Q174" s="178">
        <v>0</v>
      </c>
      <c r="R174" s="178">
        <f>Q174*H174</f>
        <v>0</v>
      </c>
      <c r="S174" s="178">
        <v>0</v>
      </c>
      <c r="T174" s="179">
        <f>S174*H174</f>
        <v>0</v>
      </c>
      <c r="AR174" s="15" t="s">
        <v>203</v>
      </c>
      <c r="AT174" s="15" t="s">
        <v>124</v>
      </c>
      <c r="AU174" s="15" t="s">
        <v>80</v>
      </c>
      <c r="AY174" s="15" t="s">
        <v>121</v>
      </c>
      <c r="BE174" s="180">
        <f>IF(N174="základní",J174,0)</f>
        <v>0</v>
      </c>
      <c r="BF174" s="180">
        <f>IF(N174="snížená",J174,0)</f>
        <v>0</v>
      </c>
      <c r="BG174" s="180">
        <f>IF(N174="zákl. přenesená",J174,0)</f>
        <v>0</v>
      </c>
      <c r="BH174" s="180">
        <f>IF(N174="sníž. přenesená",J174,0)</f>
        <v>0</v>
      </c>
      <c r="BI174" s="180">
        <f>IF(N174="nulová",J174,0)</f>
        <v>0</v>
      </c>
      <c r="BJ174" s="15" t="s">
        <v>78</v>
      </c>
      <c r="BK174" s="180">
        <f>ROUND(I174*H174,2)</f>
        <v>0</v>
      </c>
      <c r="BL174" s="15" t="s">
        <v>203</v>
      </c>
      <c r="BM174" s="15" t="s">
        <v>177</v>
      </c>
    </row>
    <row r="175" spans="2:65" s="1" customFormat="1" ht="39">
      <c r="B175" s="32"/>
      <c r="C175" s="33"/>
      <c r="D175" s="181" t="s">
        <v>147</v>
      </c>
      <c r="E175" s="33"/>
      <c r="F175" s="182" t="s">
        <v>292</v>
      </c>
      <c r="G175" s="33"/>
      <c r="H175" s="33"/>
      <c r="I175" s="97"/>
      <c r="J175" s="33"/>
      <c r="K175" s="33"/>
      <c r="L175" s="36"/>
      <c r="M175" s="183"/>
      <c r="N175" s="58"/>
      <c r="O175" s="58"/>
      <c r="P175" s="58"/>
      <c r="Q175" s="58"/>
      <c r="R175" s="58"/>
      <c r="S175" s="58"/>
      <c r="T175" s="59"/>
      <c r="AT175" s="15" t="s">
        <v>147</v>
      </c>
      <c r="AU175" s="15" t="s">
        <v>80</v>
      </c>
    </row>
    <row r="176" spans="2:65" s="11" customFormat="1" ht="11.25">
      <c r="B176" s="184"/>
      <c r="C176" s="185"/>
      <c r="D176" s="181" t="s">
        <v>149</v>
      </c>
      <c r="E176" s="186" t="s">
        <v>1</v>
      </c>
      <c r="F176" s="187" t="s">
        <v>293</v>
      </c>
      <c r="G176" s="185"/>
      <c r="H176" s="186" t="s">
        <v>1</v>
      </c>
      <c r="I176" s="188"/>
      <c r="J176" s="185"/>
      <c r="K176" s="185"/>
      <c r="L176" s="189"/>
      <c r="M176" s="190"/>
      <c r="N176" s="191"/>
      <c r="O176" s="191"/>
      <c r="P176" s="191"/>
      <c r="Q176" s="191"/>
      <c r="R176" s="191"/>
      <c r="S176" s="191"/>
      <c r="T176" s="192"/>
      <c r="AT176" s="193" t="s">
        <v>149</v>
      </c>
      <c r="AU176" s="193" t="s">
        <v>80</v>
      </c>
      <c r="AV176" s="11" t="s">
        <v>78</v>
      </c>
      <c r="AW176" s="11" t="s">
        <v>33</v>
      </c>
      <c r="AX176" s="11" t="s">
        <v>70</v>
      </c>
      <c r="AY176" s="193" t="s">
        <v>121</v>
      </c>
    </row>
    <row r="177" spans="2:65" s="12" customFormat="1" ht="11.25">
      <c r="B177" s="194"/>
      <c r="C177" s="195"/>
      <c r="D177" s="181" t="s">
        <v>149</v>
      </c>
      <c r="E177" s="196" t="s">
        <v>1</v>
      </c>
      <c r="F177" s="197" t="s">
        <v>294</v>
      </c>
      <c r="G177" s="195"/>
      <c r="H177" s="198">
        <v>7.7</v>
      </c>
      <c r="I177" s="199"/>
      <c r="J177" s="195"/>
      <c r="K177" s="195"/>
      <c r="L177" s="200"/>
      <c r="M177" s="201"/>
      <c r="N177" s="202"/>
      <c r="O177" s="202"/>
      <c r="P177" s="202"/>
      <c r="Q177" s="202"/>
      <c r="R177" s="202"/>
      <c r="S177" s="202"/>
      <c r="T177" s="203"/>
      <c r="AT177" s="204" t="s">
        <v>149</v>
      </c>
      <c r="AU177" s="204" t="s">
        <v>80</v>
      </c>
      <c r="AV177" s="12" t="s">
        <v>80</v>
      </c>
      <c r="AW177" s="12" t="s">
        <v>33</v>
      </c>
      <c r="AX177" s="12" t="s">
        <v>70</v>
      </c>
      <c r="AY177" s="204" t="s">
        <v>121</v>
      </c>
    </row>
    <row r="178" spans="2:65" s="13" customFormat="1" ht="11.25">
      <c r="B178" s="205"/>
      <c r="C178" s="206"/>
      <c r="D178" s="181" t="s">
        <v>149</v>
      </c>
      <c r="E178" s="207" t="s">
        <v>1</v>
      </c>
      <c r="F178" s="208" t="s">
        <v>152</v>
      </c>
      <c r="G178" s="206"/>
      <c r="H178" s="209">
        <v>7.7</v>
      </c>
      <c r="I178" s="210"/>
      <c r="J178" s="206"/>
      <c r="K178" s="206"/>
      <c r="L178" s="211"/>
      <c r="M178" s="212"/>
      <c r="N178" s="213"/>
      <c r="O178" s="213"/>
      <c r="P178" s="213"/>
      <c r="Q178" s="213"/>
      <c r="R178" s="213"/>
      <c r="S178" s="213"/>
      <c r="T178" s="214"/>
      <c r="AT178" s="215" t="s">
        <v>149</v>
      </c>
      <c r="AU178" s="215" t="s">
        <v>80</v>
      </c>
      <c r="AV178" s="13" t="s">
        <v>129</v>
      </c>
      <c r="AW178" s="13" t="s">
        <v>33</v>
      </c>
      <c r="AX178" s="13" t="s">
        <v>78</v>
      </c>
      <c r="AY178" s="215" t="s">
        <v>121</v>
      </c>
    </row>
    <row r="179" spans="2:65" s="1" customFormat="1" ht="16.5" customHeight="1">
      <c r="B179" s="32"/>
      <c r="C179" s="216" t="s">
        <v>7</v>
      </c>
      <c r="D179" s="216" t="s">
        <v>153</v>
      </c>
      <c r="E179" s="217" t="s">
        <v>295</v>
      </c>
      <c r="F179" s="218" t="s">
        <v>296</v>
      </c>
      <c r="G179" s="219" t="s">
        <v>288</v>
      </c>
      <c r="H179" s="220">
        <v>0.25900000000000001</v>
      </c>
      <c r="I179" s="221"/>
      <c r="J179" s="222">
        <f>ROUND(I179*H179,2)</f>
        <v>0</v>
      </c>
      <c r="K179" s="218" t="s">
        <v>146</v>
      </c>
      <c r="L179" s="223"/>
      <c r="M179" s="224" t="s">
        <v>1</v>
      </c>
      <c r="N179" s="225" t="s">
        <v>41</v>
      </c>
      <c r="O179" s="58"/>
      <c r="P179" s="178">
        <f>O179*H179</f>
        <v>0</v>
      </c>
      <c r="Q179" s="178">
        <v>0</v>
      </c>
      <c r="R179" s="178">
        <f>Q179*H179</f>
        <v>0</v>
      </c>
      <c r="S179" s="178">
        <v>0</v>
      </c>
      <c r="T179" s="179">
        <f>S179*H179</f>
        <v>0</v>
      </c>
      <c r="AR179" s="15" t="s">
        <v>235</v>
      </c>
      <c r="AT179" s="15" t="s">
        <v>153</v>
      </c>
      <c r="AU179" s="15" t="s">
        <v>80</v>
      </c>
      <c r="AY179" s="15" t="s">
        <v>121</v>
      </c>
      <c r="BE179" s="180">
        <f>IF(N179="základní",J179,0)</f>
        <v>0</v>
      </c>
      <c r="BF179" s="180">
        <f>IF(N179="snížená",J179,0)</f>
        <v>0</v>
      </c>
      <c r="BG179" s="180">
        <f>IF(N179="zákl. přenesená",J179,0)</f>
        <v>0</v>
      </c>
      <c r="BH179" s="180">
        <f>IF(N179="sníž. přenesená",J179,0)</f>
        <v>0</v>
      </c>
      <c r="BI179" s="180">
        <f>IF(N179="nulová",J179,0)</f>
        <v>0</v>
      </c>
      <c r="BJ179" s="15" t="s">
        <v>78</v>
      </c>
      <c r="BK179" s="180">
        <f>ROUND(I179*H179,2)</f>
        <v>0</v>
      </c>
      <c r="BL179" s="15" t="s">
        <v>203</v>
      </c>
      <c r="BM179" s="15" t="s">
        <v>132</v>
      </c>
    </row>
    <row r="180" spans="2:65" s="11" customFormat="1" ht="11.25">
      <c r="B180" s="184"/>
      <c r="C180" s="185"/>
      <c r="D180" s="181" t="s">
        <v>149</v>
      </c>
      <c r="E180" s="186" t="s">
        <v>1</v>
      </c>
      <c r="F180" s="187" t="s">
        <v>297</v>
      </c>
      <c r="G180" s="185"/>
      <c r="H180" s="186" t="s">
        <v>1</v>
      </c>
      <c r="I180" s="188"/>
      <c r="J180" s="185"/>
      <c r="K180" s="185"/>
      <c r="L180" s="189"/>
      <c r="M180" s="190"/>
      <c r="N180" s="191"/>
      <c r="O180" s="191"/>
      <c r="P180" s="191"/>
      <c r="Q180" s="191"/>
      <c r="R180" s="191"/>
      <c r="S180" s="191"/>
      <c r="T180" s="192"/>
      <c r="AT180" s="193" t="s">
        <v>149</v>
      </c>
      <c r="AU180" s="193" t="s">
        <v>80</v>
      </c>
      <c r="AV180" s="11" t="s">
        <v>78</v>
      </c>
      <c r="AW180" s="11" t="s">
        <v>33</v>
      </c>
      <c r="AX180" s="11" t="s">
        <v>70</v>
      </c>
      <c r="AY180" s="193" t="s">
        <v>121</v>
      </c>
    </row>
    <row r="181" spans="2:65" s="12" customFormat="1" ht="11.25">
      <c r="B181" s="194"/>
      <c r="C181" s="195"/>
      <c r="D181" s="181" t="s">
        <v>149</v>
      </c>
      <c r="E181" s="196" t="s">
        <v>1</v>
      </c>
      <c r="F181" s="197" t="s">
        <v>298</v>
      </c>
      <c r="G181" s="195"/>
      <c r="H181" s="198">
        <v>0.25900000000000001</v>
      </c>
      <c r="I181" s="199"/>
      <c r="J181" s="195"/>
      <c r="K181" s="195"/>
      <c r="L181" s="200"/>
      <c r="M181" s="201"/>
      <c r="N181" s="202"/>
      <c r="O181" s="202"/>
      <c r="P181" s="202"/>
      <c r="Q181" s="202"/>
      <c r="R181" s="202"/>
      <c r="S181" s="202"/>
      <c r="T181" s="203"/>
      <c r="AT181" s="204" t="s">
        <v>149</v>
      </c>
      <c r="AU181" s="204" t="s">
        <v>80</v>
      </c>
      <c r="AV181" s="12" t="s">
        <v>80</v>
      </c>
      <c r="AW181" s="12" t="s">
        <v>33</v>
      </c>
      <c r="AX181" s="12" t="s">
        <v>78</v>
      </c>
      <c r="AY181" s="204" t="s">
        <v>121</v>
      </c>
    </row>
    <row r="182" spans="2:65" s="1" customFormat="1" ht="22.5" customHeight="1">
      <c r="B182" s="32"/>
      <c r="C182" s="169" t="s">
        <v>216</v>
      </c>
      <c r="D182" s="169" t="s">
        <v>124</v>
      </c>
      <c r="E182" s="170" t="s">
        <v>299</v>
      </c>
      <c r="F182" s="171" t="s">
        <v>300</v>
      </c>
      <c r="G182" s="172" t="s">
        <v>184</v>
      </c>
      <c r="H182" s="173">
        <v>3.3439999999999999</v>
      </c>
      <c r="I182" s="174"/>
      <c r="J182" s="175">
        <f>ROUND(I182*H182,2)</f>
        <v>0</v>
      </c>
      <c r="K182" s="171" t="s">
        <v>146</v>
      </c>
      <c r="L182" s="36"/>
      <c r="M182" s="176" t="s">
        <v>1</v>
      </c>
      <c r="N182" s="177" t="s">
        <v>41</v>
      </c>
      <c r="O182" s="58"/>
      <c r="P182" s="178">
        <f>O182*H182</f>
        <v>0</v>
      </c>
      <c r="Q182" s="178">
        <v>0</v>
      </c>
      <c r="R182" s="178">
        <f>Q182*H182</f>
        <v>0</v>
      </c>
      <c r="S182" s="178">
        <v>4.4000000000000003E-3</v>
      </c>
      <c r="T182" s="179">
        <f>S182*H182</f>
        <v>1.47136E-2</v>
      </c>
      <c r="AR182" s="15" t="s">
        <v>203</v>
      </c>
      <c r="AT182" s="15" t="s">
        <v>124</v>
      </c>
      <c r="AU182" s="15" t="s">
        <v>80</v>
      </c>
      <c r="AY182" s="15" t="s">
        <v>121</v>
      </c>
      <c r="BE182" s="180">
        <f>IF(N182="základní",J182,0)</f>
        <v>0</v>
      </c>
      <c r="BF182" s="180">
        <f>IF(N182="snížená",J182,0)</f>
        <v>0</v>
      </c>
      <c r="BG182" s="180">
        <f>IF(N182="zákl. přenesená",J182,0)</f>
        <v>0</v>
      </c>
      <c r="BH182" s="180">
        <f>IF(N182="sníž. přenesená",J182,0)</f>
        <v>0</v>
      </c>
      <c r="BI182" s="180">
        <f>IF(N182="nulová",J182,0)</f>
        <v>0</v>
      </c>
      <c r="BJ182" s="15" t="s">
        <v>78</v>
      </c>
      <c r="BK182" s="180">
        <f>ROUND(I182*H182,2)</f>
        <v>0</v>
      </c>
      <c r="BL182" s="15" t="s">
        <v>203</v>
      </c>
      <c r="BM182" s="15" t="s">
        <v>301</v>
      </c>
    </row>
    <row r="183" spans="2:65" s="1" customFormat="1" ht="29.25">
      <c r="B183" s="32"/>
      <c r="C183" s="33"/>
      <c r="D183" s="181" t="s">
        <v>147</v>
      </c>
      <c r="E183" s="33"/>
      <c r="F183" s="182" t="s">
        <v>302</v>
      </c>
      <c r="G183" s="33"/>
      <c r="H183" s="33"/>
      <c r="I183" s="97"/>
      <c r="J183" s="33"/>
      <c r="K183" s="33"/>
      <c r="L183" s="36"/>
      <c r="M183" s="183"/>
      <c r="N183" s="58"/>
      <c r="O183" s="58"/>
      <c r="P183" s="58"/>
      <c r="Q183" s="58"/>
      <c r="R183" s="58"/>
      <c r="S183" s="58"/>
      <c r="T183" s="59"/>
      <c r="AT183" s="15" t="s">
        <v>147</v>
      </c>
      <c r="AU183" s="15" t="s">
        <v>80</v>
      </c>
    </row>
    <row r="184" spans="2:65" s="11" customFormat="1" ht="11.25">
      <c r="B184" s="184"/>
      <c r="C184" s="185"/>
      <c r="D184" s="181" t="s">
        <v>149</v>
      </c>
      <c r="E184" s="186" t="s">
        <v>1</v>
      </c>
      <c r="F184" s="187" t="s">
        <v>303</v>
      </c>
      <c r="G184" s="185"/>
      <c r="H184" s="186" t="s">
        <v>1</v>
      </c>
      <c r="I184" s="188"/>
      <c r="J184" s="185"/>
      <c r="K184" s="185"/>
      <c r="L184" s="189"/>
      <c r="M184" s="190"/>
      <c r="N184" s="191"/>
      <c r="O184" s="191"/>
      <c r="P184" s="191"/>
      <c r="Q184" s="191"/>
      <c r="R184" s="191"/>
      <c r="S184" s="191"/>
      <c r="T184" s="192"/>
      <c r="AT184" s="193" t="s">
        <v>149</v>
      </c>
      <c r="AU184" s="193" t="s">
        <v>80</v>
      </c>
      <c r="AV184" s="11" t="s">
        <v>78</v>
      </c>
      <c r="AW184" s="11" t="s">
        <v>33</v>
      </c>
      <c r="AX184" s="11" t="s">
        <v>70</v>
      </c>
      <c r="AY184" s="193" t="s">
        <v>121</v>
      </c>
    </row>
    <row r="185" spans="2:65" s="12" customFormat="1" ht="11.25">
      <c r="B185" s="194"/>
      <c r="C185" s="195"/>
      <c r="D185" s="181" t="s">
        <v>149</v>
      </c>
      <c r="E185" s="196" t="s">
        <v>1</v>
      </c>
      <c r="F185" s="197" t="s">
        <v>304</v>
      </c>
      <c r="G185" s="195"/>
      <c r="H185" s="198">
        <v>3.3439999999999999</v>
      </c>
      <c r="I185" s="199"/>
      <c r="J185" s="195"/>
      <c r="K185" s="195"/>
      <c r="L185" s="200"/>
      <c r="M185" s="201"/>
      <c r="N185" s="202"/>
      <c r="O185" s="202"/>
      <c r="P185" s="202"/>
      <c r="Q185" s="202"/>
      <c r="R185" s="202"/>
      <c r="S185" s="202"/>
      <c r="T185" s="203"/>
      <c r="AT185" s="204" t="s">
        <v>149</v>
      </c>
      <c r="AU185" s="204" t="s">
        <v>80</v>
      </c>
      <c r="AV185" s="12" t="s">
        <v>80</v>
      </c>
      <c r="AW185" s="12" t="s">
        <v>33</v>
      </c>
      <c r="AX185" s="12" t="s">
        <v>70</v>
      </c>
      <c r="AY185" s="204" t="s">
        <v>121</v>
      </c>
    </row>
    <row r="186" spans="2:65" s="13" customFormat="1" ht="11.25">
      <c r="B186" s="205"/>
      <c r="C186" s="206"/>
      <c r="D186" s="181" t="s">
        <v>149</v>
      </c>
      <c r="E186" s="207" t="s">
        <v>1</v>
      </c>
      <c r="F186" s="208" t="s">
        <v>152</v>
      </c>
      <c r="G186" s="206"/>
      <c r="H186" s="209">
        <v>3.3439999999999999</v>
      </c>
      <c r="I186" s="210"/>
      <c r="J186" s="206"/>
      <c r="K186" s="206"/>
      <c r="L186" s="211"/>
      <c r="M186" s="212"/>
      <c r="N186" s="213"/>
      <c r="O186" s="213"/>
      <c r="P186" s="213"/>
      <c r="Q186" s="213"/>
      <c r="R186" s="213"/>
      <c r="S186" s="213"/>
      <c r="T186" s="214"/>
      <c r="AT186" s="215" t="s">
        <v>149</v>
      </c>
      <c r="AU186" s="215" t="s">
        <v>80</v>
      </c>
      <c r="AV186" s="13" t="s">
        <v>129</v>
      </c>
      <c r="AW186" s="13" t="s">
        <v>33</v>
      </c>
      <c r="AX186" s="13" t="s">
        <v>78</v>
      </c>
      <c r="AY186" s="215" t="s">
        <v>121</v>
      </c>
    </row>
    <row r="187" spans="2:65" s="1" customFormat="1" ht="16.5" customHeight="1">
      <c r="B187" s="32"/>
      <c r="C187" s="169" t="s">
        <v>305</v>
      </c>
      <c r="D187" s="169" t="s">
        <v>124</v>
      </c>
      <c r="E187" s="170" t="s">
        <v>306</v>
      </c>
      <c r="F187" s="171" t="s">
        <v>307</v>
      </c>
      <c r="G187" s="172" t="s">
        <v>288</v>
      </c>
      <c r="H187" s="173">
        <v>0.24</v>
      </c>
      <c r="I187" s="174"/>
      <c r="J187" s="175">
        <f>ROUND(I187*H187,2)</f>
        <v>0</v>
      </c>
      <c r="K187" s="171" t="s">
        <v>146</v>
      </c>
      <c r="L187" s="36"/>
      <c r="M187" s="176" t="s">
        <v>1</v>
      </c>
      <c r="N187" s="177" t="s">
        <v>41</v>
      </c>
      <c r="O187" s="58"/>
      <c r="P187" s="178">
        <f>O187*H187</f>
        <v>0</v>
      </c>
      <c r="Q187" s="178">
        <v>2.3369999999999998E-2</v>
      </c>
      <c r="R187" s="178">
        <f>Q187*H187</f>
        <v>5.6087999999999997E-3</v>
      </c>
      <c r="S187" s="178">
        <v>0</v>
      </c>
      <c r="T187" s="179">
        <f>S187*H187</f>
        <v>0</v>
      </c>
      <c r="AR187" s="15" t="s">
        <v>203</v>
      </c>
      <c r="AT187" s="15" t="s">
        <v>124</v>
      </c>
      <c r="AU187" s="15" t="s">
        <v>80</v>
      </c>
      <c r="AY187" s="15" t="s">
        <v>121</v>
      </c>
      <c r="BE187" s="180">
        <f>IF(N187="základní",J187,0)</f>
        <v>0</v>
      </c>
      <c r="BF187" s="180">
        <f>IF(N187="snížená",J187,0)</f>
        <v>0</v>
      </c>
      <c r="BG187" s="180">
        <f>IF(N187="zákl. přenesená",J187,0)</f>
        <v>0</v>
      </c>
      <c r="BH187" s="180">
        <f>IF(N187="sníž. přenesená",J187,0)</f>
        <v>0</v>
      </c>
      <c r="BI187" s="180">
        <f>IF(N187="nulová",J187,0)</f>
        <v>0</v>
      </c>
      <c r="BJ187" s="15" t="s">
        <v>78</v>
      </c>
      <c r="BK187" s="180">
        <f>ROUND(I187*H187,2)</f>
        <v>0</v>
      </c>
      <c r="BL187" s="15" t="s">
        <v>203</v>
      </c>
      <c r="BM187" s="15" t="s">
        <v>308</v>
      </c>
    </row>
    <row r="188" spans="2:65" s="1" customFormat="1" ht="48.75">
      <c r="B188" s="32"/>
      <c r="C188" s="33"/>
      <c r="D188" s="181" t="s">
        <v>147</v>
      </c>
      <c r="E188" s="33"/>
      <c r="F188" s="182" t="s">
        <v>309</v>
      </c>
      <c r="G188" s="33"/>
      <c r="H188" s="33"/>
      <c r="I188" s="97"/>
      <c r="J188" s="33"/>
      <c r="K188" s="33"/>
      <c r="L188" s="36"/>
      <c r="M188" s="183"/>
      <c r="N188" s="58"/>
      <c r="O188" s="58"/>
      <c r="P188" s="58"/>
      <c r="Q188" s="58"/>
      <c r="R188" s="58"/>
      <c r="S188" s="58"/>
      <c r="T188" s="59"/>
      <c r="AT188" s="15" t="s">
        <v>147</v>
      </c>
      <c r="AU188" s="15" t="s">
        <v>80</v>
      </c>
    </row>
    <row r="189" spans="2:65" s="1" customFormat="1" ht="22.5" customHeight="1">
      <c r="B189" s="32"/>
      <c r="C189" s="169" t="s">
        <v>221</v>
      </c>
      <c r="D189" s="169" t="s">
        <v>124</v>
      </c>
      <c r="E189" s="170" t="s">
        <v>310</v>
      </c>
      <c r="F189" s="171" t="s">
        <v>311</v>
      </c>
      <c r="G189" s="172" t="s">
        <v>127</v>
      </c>
      <c r="H189" s="173">
        <v>119.072</v>
      </c>
      <c r="I189" s="174"/>
      <c r="J189" s="175">
        <f>ROUND(I189*H189,2)</f>
        <v>0</v>
      </c>
      <c r="K189" s="171" t="s">
        <v>146</v>
      </c>
      <c r="L189" s="36"/>
      <c r="M189" s="176" t="s">
        <v>1</v>
      </c>
      <c r="N189" s="177" t="s">
        <v>41</v>
      </c>
      <c r="O189" s="58"/>
      <c r="P189" s="178">
        <f>O189*H189</f>
        <v>0</v>
      </c>
      <c r="Q189" s="178">
        <v>0</v>
      </c>
      <c r="R189" s="178">
        <f>Q189*H189</f>
        <v>0</v>
      </c>
      <c r="S189" s="178">
        <v>1.3440000000000001E-2</v>
      </c>
      <c r="T189" s="179">
        <f>S189*H189</f>
        <v>1.6003276800000001</v>
      </c>
      <c r="AR189" s="15" t="s">
        <v>203</v>
      </c>
      <c r="AT189" s="15" t="s">
        <v>124</v>
      </c>
      <c r="AU189" s="15" t="s">
        <v>80</v>
      </c>
      <c r="AY189" s="15" t="s">
        <v>121</v>
      </c>
      <c r="BE189" s="180">
        <f>IF(N189="základní",J189,0)</f>
        <v>0</v>
      </c>
      <c r="BF189" s="180">
        <f>IF(N189="snížená",J189,0)</f>
        <v>0</v>
      </c>
      <c r="BG189" s="180">
        <f>IF(N189="zákl. přenesená",J189,0)</f>
        <v>0</v>
      </c>
      <c r="BH189" s="180">
        <f>IF(N189="sníž. přenesená",J189,0)</f>
        <v>0</v>
      </c>
      <c r="BI189" s="180">
        <f>IF(N189="nulová",J189,0)</f>
        <v>0</v>
      </c>
      <c r="BJ189" s="15" t="s">
        <v>78</v>
      </c>
      <c r="BK189" s="180">
        <f>ROUND(I189*H189,2)</f>
        <v>0</v>
      </c>
      <c r="BL189" s="15" t="s">
        <v>203</v>
      </c>
      <c r="BM189" s="15" t="s">
        <v>271</v>
      </c>
    </row>
    <row r="190" spans="2:65" s="1" customFormat="1" ht="29.25">
      <c r="B190" s="32"/>
      <c r="C190" s="33"/>
      <c r="D190" s="181" t="s">
        <v>147</v>
      </c>
      <c r="E190" s="33"/>
      <c r="F190" s="182" t="s">
        <v>312</v>
      </c>
      <c r="G190" s="33"/>
      <c r="H190" s="33"/>
      <c r="I190" s="97"/>
      <c r="J190" s="33"/>
      <c r="K190" s="33"/>
      <c r="L190" s="36"/>
      <c r="M190" s="183"/>
      <c r="N190" s="58"/>
      <c r="O190" s="58"/>
      <c r="P190" s="58"/>
      <c r="Q190" s="58"/>
      <c r="R190" s="58"/>
      <c r="S190" s="58"/>
      <c r="T190" s="59"/>
      <c r="AT190" s="15" t="s">
        <v>147</v>
      </c>
      <c r="AU190" s="15" t="s">
        <v>80</v>
      </c>
    </row>
    <row r="191" spans="2:65" s="11" customFormat="1" ht="11.25">
      <c r="B191" s="184"/>
      <c r="C191" s="185"/>
      <c r="D191" s="181" t="s">
        <v>149</v>
      </c>
      <c r="E191" s="186" t="s">
        <v>1</v>
      </c>
      <c r="F191" s="187" t="s">
        <v>313</v>
      </c>
      <c r="G191" s="185"/>
      <c r="H191" s="186" t="s">
        <v>1</v>
      </c>
      <c r="I191" s="188"/>
      <c r="J191" s="185"/>
      <c r="K191" s="185"/>
      <c r="L191" s="189"/>
      <c r="M191" s="190"/>
      <c r="N191" s="191"/>
      <c r="O191" s="191"/>
      <c r="P191" s="191"/>
      <c r="Q191" s="191"/>
      <c r="R191" s="191"/>
      <c r="S191" s="191"/>
      <c r="T191" s="192"/>
      <c r="AT191" s="193" t="s">
        <v>149</v>
      </c>
      <c r="AU191" s="193" t="s">
        <v>80</v>
      </c>
      <c r="AV191" s="11" t="s">
        <v>78</v>
      </c>
      <c r="AW191" s="11" t="s">
        <v>33</v>
      </c>
      <c r="AX191" s="11" t="s">
        <v>70</v>
      </c>
      <c r="AY191" s="193" t="s">
        <v>121</v>
      </c>
    </row>
    <row r="192" spans="2:65" s="12" customFormat="1" ht="11.25">
      <c r="B192" s="194"/>
      <c r="C192" s="195"/>
      <c r="D192" s="181" t="s">
        <v>149</v>
      </c>
      <c r="E192" s="196" t="s">
        <v>1</v>
      </c>
      <c r="F192" s="197" t="s">
        <v>314</v>
      </c>
      <c r="G192" s="195"/>
      <c r="H192" s="198">
        <v>119.072</v>
      </c>
      <c r="I192" s="199"/>
      <c r="J192" s="195"/>
      <c r="K192" s="195"/>
      <c r="L192" s="200"/>
      <c r="M192" s="201"/>
      <c r="N192" s="202"/>
      <c r="O192" s="202"/>
      <c r="P192" s="202"/>
      <c r="Q192" s="202"/>
      <c r="R192" s="202"/>
      <c r="S192" s="202"/>
      <c r="T192" s="203"/>
      <c r="AT192" s="204" t="s">
        <v>149</v>
      </c>
      <c r="AU192" s="204" t="s">
        <v>80</v>
      </c>
      <c r="AV192" s="12" t="s">
        <v>80</v>
      </c>
      <c r="AW192" s="12" t="s">
        <v>33</v>
      </c>
      <c r="AX192" s="12" t="s">
        <v>78</v>
      </c>
      <c r="AY192" s="204" t="s">
        <v>121</v>
      </c>
    </row>
    <row r="193" spans="2:65" s="1" customFormat="1" ht="22.5" customHeight="1">
      <c r="B193" s="32"/>
      <c r="C193" s="169" t="s">
        <v>192</v>
      </c>
      <c r="D193" s="169" t="s">
        <v>124</v>
      </c>
      <c r="E193" s="170" t="s">
        <v>315</v>
      </c>
      <c r="F193" s="171" t="s">
        <v>316</v>
      </c>
      <c r="G193" s="172" t="s">
        <v>127</v>
      </c>
      <c r="H193" s="173">
        <v>3.6190000000000002</v>
      </c>
      <c r="I193" s="174"/>
      <c r="J193" s="175">
        <f>ROUND(I193*H193,2)</f>
        <v>0</v>
      </c>
      <c r="K193" s="171" t="s">
        <v>146</v>
      </c>
      <c r="L193" s="36"/>
      <c r="M193" s="176" t="s">
        <v>1</v>
      </c>
      <c r="N193" s="177" t="s">
        <v>41</v>
      </c>
      <c r="O193" s="58"/>
      <c r="P193" s="178">
        <f>O193*H193</f>
        <v>0</v>
      </c>
      <c r="Q193" s="178">
        <v>9.8200000000000006E-3</v>
      </c>
      <c r="R193" s="178">
        <f>Q193*H193</f>
        <v>3.5538580000000007E-2</v>
      </c>
      <c r="S193" s="178">
        <v>0</v>
      </c>
      <c r="T193" s="179">
        <f>S193*H193</f>
        <v>0</v>
      </c>
      <c r="AR193" s="15" t="s">
        <v>203</v>
      </c>
      <c r="AT193" s="15" t="s">
        <v>124</v>
      </c>
      <c r="AU193" s="15" t="s">
        <v>80</v>
      </c>
      <c r="AY193" s="15" t="s">
        <v>121</v>
      </c>
      <c r="BE193" s="180">
        <f>IF(N193="základní",J193,0)</f>
        <v>0</v>
      </c>
      <c r="BF193" s="180">
        <f>IF(N193="snížená",J193,0)</f>
        <v>0</v>
      </c>
      <c r="BG193" s="180">
        <f>IF(N193="zákl. přenesená",J193,0)</f>
        <v>0</v>
      </c>
      <c r="BH193" s="180">
        <f>IF(N193="sníž. přenesená",J193,0)</f>
        <v>0</v>
      </c>
      <c r="BI193" s="180">
        <f>IF(N193="nulová",J193,0)</f>
        <v>0</v>
      </c>
      <c r="BJ193" s="15" t="s">
        <v>78</v>
      </c>
      <c r="BK193" s="180">
        <f>ROUND(I193*H193,2)</f>
        <v>0</v>
      </c>
      <c r="BL193" s="15" t="s">
        <v>203</v>
      </c>
      <c r="BM193" s="15" t="s">
        <v>255</v>
      </c>
    </row>
    <row r="194" spans="2:65" s="1" customFormat="1" ht="39">
      <c r="B194" s="32"/>
      <c r="C194" s="33"/>
      <c r="D194" s="181" t="s">
        <v>147</v>
      </c>
      <c r="E194" s="33"/>
      <c r="F194" s="182" t="s">
        <v>317</v>
      </c>
      <c r="G194" s="33"/>
      <c r="H194" s="33"/>
      <c r="I194" s="97"/>
      <c r="J194" s="33"/>
      <c r="K194" s="33"/>
      <c r="L194" s="36"/>
      <c r="M194" s="183"/>
      <c r="N194" s="58"/>
      <c r="O194" s="58"/>
      <c r="P194" s="58"/>
      <c r="Q194" s="58"/>
      <c r="R194" s="58"/>
      <c r="S194" s="58"/>
      <c r="T194" s="59"/>
      <c r="AT194" s="15" t="s">
        <v>147</v>
      </c>
      <c r="AU194" s="15" t="s">
        <v>80</v>
      </c>
    </row>
    <row r="195" spans="2:65" s="11" customFormat="1" ht="11.25">
      <c r="B195" s="184"/>
      <c r="C195" s="185"/>
      <c r="D195" s="181" t="s">
        <v>149</v>
      </c>
      <c r="E195" s="186" t="s">
        <v>1</v>
      </c>
      <c r="F195" s="187" t="s">
        <v>318</v>
      </c>
      <c r="G195" s="185"/>
      <c r="H195" s="186" t="s">
        <v>1</v>
      </c>
      <c r="I195" s="188"/>
      <c r="J195" s="185"/>
      <c r="K195" s="185"/>
      <c r="L195" s="189"/>
      <c r="M195" s="190"/>
      <c r="N195" s="191"/>
      <c r="O195" s="191"/>
      <c r="P195" s="191"/>
      <c r="Q195" s="191"/>
      <c r="R195" s="191"/>
      <c r="S195" s="191"/>
      <c r="T195" s="192"/>
      <c r="AT195" s="193" t="s">
        <v>149</v>
      </c>
      <c r="AU195" s="193" t="s">
        <v>80</v>
      </c>
      <c r="AV195" s="11" t="s">
        <v>78</v>
      </c>
      <c r="AW195" s="11" t="s">
        <v>33</v>
      </c>
      <c r="AX195" s="11" t="s">
        <v>70</v>
      </c>
      <c r="AY195" s="193" t="s">
        <v>121</v>
      </c>
    </row>
    <row r="196" spans="2:65" s="12" customFormat="1" ht="11.25">
      <c r="B196" s="194"/>
      <c r="C196" s="195"/>
      <c r="D196" s="181" t="s">
        <v>149</v>
      </c>
      <c r="E196" s="196" t="s">
        <v>1</v>
      </c>
      <c r="F196" s="197" t="s">
        <v>319</v>
      </c>
      <c r="G196" s="195"/>
      <c r="H196" s="198">
        <v>3.6190000000000002</v>
      </c>
      <c r="I196" s="199"/>
      <c r="J196" s="195"/>
      <c r="K196" s="195"/>
      <c r="L196" s="200"/>
      <c r="M196" s="201"/>
      <c r="N196" s="202"/>
      <c r="O196" s="202"/>
      <c r="P196" s="202"/>
      <c r="Q196" s="202"/>
      <c r="R196" s="202"/>
      <c r="S196" s="202"/>
      <c r="T196" s="203"/>
      <c r="AT196" s="204" t="s">
        <v>149</v>
      </c>
      <c r="AU196" s="204" t="s">
        <v>80</v>
      </c>
      <c r="AV196" s="12" t="s">
        <v>80</v>
      </c>
      <c r="AW196" s="12" t="s">
        <v>33</v>
      </c>
      <c r="AX196" s="12" t="s">
        <v>70</v>
      </c>
      <c r="AY196" s="204" t="s">
        <v>121</v>
      </c>
    </row>
    <row r="197" spans="2:65" s="13" customFormat="1" ht="11.25">
      <c r="B197" s="205"/>
      <c r="C197" s="206"/>
      <c r="D197" s="181" t="s">
        <v>149</v>
      </c>
      <c r="E197" s="207" t="s">
        <v>1</v>
      </c>
      <c r="F197" s="208" t="s">
        <v>152</v>
      </c>
      <c r="G197" s="206"/>
      <c r="H197" s="209">
        <v>3.6190000000000002</v>
      </c>
      <c r="I197" s="210"/>
      <c r="J197" s="206"/>
      <c r="K197" s="206"/>
      <c r="L197" s="211"/>
      <c r="M197" s="212"/>
      <c r="N197" s="213"/>
      <c r="O197" s="213"/>
      <c r="P197" s="213"/>
      <c r="Q197" s="213"/>
      <c r="R197" s="213"/>
      <c r="S197" s="213"/>
      <c r="T197" s="214"/>
      <c r="AT197" s="215" t="s">
        <v>149</v>
      </c>
      <c r="AU197" s="215" t="s">
        <v>80</v>
      </c>
      <c r="AV197" s="13" t="s">
        <v>129</v>
      </c>
      <c r="AW197" s="13" t="s">
        <v>33</v>
      </c>
      <c r="AX197" s="13" t="s">
        <v>78</v>
      </c>
      <c r="AY197" s="215" t="s">
        <v>121</v>
      </c>
    </row>
    <row r="198" spans="2:65" s="1" customFormat="1" ht="22.5" customHeight="1">
      <c r="B198" s="32"/>
      <c r="C198" s="169" t="s">
        <v>230</v>
      </c>
      <c r="D198" s="169" t="s">
        <v>124</v>
      </c>
      <c r="E198" s="170" t="s">
        <v>320</v>
      </c>
      <c r="F198" s="171" t="s">
        <v>321</v>
      </c>
      <c r="G198" s="172" t="s">
        <v>198</v>
      </c>
      <c r="H198" s="173">
        <v>4.1000000000000002E-2</v>
      </c>
      <c r="I198" s="174"/>
      <c r="J198" s="175">
        <f>ROUND(I198*H198,2)</f>
        <v>0</v>
      </c>
      <c r="K198" s="171" t="s">
        <v>146</v>
      </c>
      <c r="L198" s="36"/>
      <c r="M198" s="176" t="s">
        <v>1</v>
      </c>
      <c r="N198" s="177" t="s">
        <v>41</v>
      </c>
      <c r="O198" s="58"/>
      <c r="P198" s="178">
        <f>O198*H198</f>
        <v>0</v>
      </c>
      <c r="Q198" s="178">
        <v>0</v>
      </c>
      <c r="R198" s="178">
        <f>Q198*H198</f>
        <v>0</v>
      </c>
      <c r="S198" s="178">
        <v>0</v>
      </c>
      <c r="T198" s="179">
        <f>S198*H198</f>
        <v>0</v>
      </c>
      <c r="AR198" s="15" t="s">
        <v>203</v>
      </c>
      <c r="AT198" s="15" t="s">
        <v>124</v>
      </c>
      <c r="AU198" s="15" t="s">
        <v>80</v>
      </c>
      <c r="AY198" s="15" t="s">
        <v>121</v>
      </c>
      <c r="BE198" s="180">
        <f>IF(N198="základní",J198,0)</f>
        <v>0</v>
      </c>
      <c r="BF198" s="180">
        <f>IF(N198="snížená",J198,0)</f>
        <v>0</v>
      </c>
      <c r="BG198" s="180">
        <f>IF(N198="zákl. přenesená",J198,0)</f>
        <v>0</v>
      </c>
      <c r="BH198" s="180">
        <f>IF(N198="sníž. přenesená",J198,0)</f>
        <v>0</v>
      </c>
      <c r="BI198" s="180">
        <f>IF(N198="nulová",J198,0)</f>
        <v>0</v>
      </c>
      <c r="BJ198" s="15" t="s">
        <v>78</v>
      </c>
      <c r="BK198" s="180">
        <f>ROUND(I198*H198,2)</f>
        <v>0</v>
      </c>
      <c r="BL198" s="15" t="s">
        <v>203</v>
      </c>
      <c r="BM198" s="15" t="s">
        <v>263</v>
      </c>
    </row>
    <row r="199" spans="2:65" s="1" customFormat="1" ht="68.25">
      <c r="B199" s="32"/>
      <c r="C199" s="33"/>
      <c r="D199" s="181" t="s">
        <v>147</v>
      </c>
      <c r="E199" s="33"/>
      <c r="F199" s="182" t="s">
        <v>322</v>
      </c>
      <c r="G199" s="33"/>
      <c r="H199" s="33"/>
      <c r="I199" s="97"/>
      <c r="J199" s="33"/>
      <c r="K199" s="33"/>
      <c r="L199" s="36"/>
      <c r="M199" s="183"/>
      <c r="N199" s="58"/>
      <c r="O199" s="58"/>
      <c r="P199" s="58"/>
      <c r="Q199" s="58"/>
      <c r="R199" s="58"/>
      <c r="S199" s="58"/>
      <c r="T199" s="59"/>
      <c r="AT199" s="15" t="s">
        <v>147</v>
      </c>
      <c r="AU199" s="15" t="s">
        <v>80</v>
      </c>
    </row>
    <row r="200" spans="2:65" s="10" customFormat="1" ht="22.9" customHeight="1">
      <c r="B200" s="153"/>
      <c r="C200" s="154"/>
      <c r="D200" s="155" t="s">
        <v>69</v>
      </c>
      <c r="E200" s="167" t="s">
        <v>323</v>
      </c>
      <c r="F200" s="167" t="s">
        <v>324</v>
      </c>
      <c r="G200" s="154"/>
      <c r="H200" s="154"/>
      <c r="I200" s="157"/>
      <c r="J200" s="168">
        <f>BK200</f>
        <v>0</v>
      </c>
      <c r="K200" s="154"/>
      <c r="L200" s="159"/>
      <c r="M200" s="160"/>
      <c r="N200" s="161"/>
      <c r="O200" s="161"/>
      <c r="P200" s="162">
        <f>SUM(P201:P205)</f>
        <v>0</v>
      </c>
      <c r="Q200" s="161"/>
      <c r="R200" s="162">
        <f>SUM(R201:R205)</f>
        <v>0.10033919999999998</v>
      </c>
      <c r="S200" s="161"/>
      <c r="T200" s="163">
        <f>SUM(T201:T205)</f>
        <v>0</v>
      </c>
      <c r="AR200" s="164" t="s">
        <v>80</v>
      </c>
      <c r="AT200" s="165" t="s">
        <v>69</v>
      </c>
      <c r="AU200" s="165" t="s">
        <v>78</v>
      </c>
      <c r="AY200" s="164" t="s">
        <v>121</v>
      </c>
      <c r="BK200" s="166">
        <f>SUM(BK201:BK205)</f>
        <v>0</v>
      </c>
    </row>
    <row r="201" spans="2:65" s="1" customFormat="1" ht="22.5" customHeight="1">
      <c r="B201" s="32"/>
      <c r="C201" s="169" t="s">
        <v>301</v>
      </c>
      <c r="D201" s="169" t="s">
        <v>124</v>
      </c>
      <c r="E201" s="170" t="s">
        <v>325</v>
      </c>
      <c r="F201" s="171" t="s">
        <v>326</v>
      </c>
      <c r="G201" s="172" t="s">
        <v>127</v>
      </c>
      <c r="H201" s="173">
        <v>5.76</v>
      </c>
      <c r="I201" s="174"/>
      <c r="J201" s="175">
        <f>ROUND(I201*H201,2)</f>
        <v>0</v>
      </c>
      <c r="K201" s="171" t="s">
        <v>128</v>
      </c>
      <c r="L201" s="36"/>
      <c r="M201" s="176" t="s">
        <v>1</v>
      </c>
      <c r="N201" s="177" t="s">
        <v>41</v>
      </c>
      <c r="O201" s="58"/>
      <c r="P201" s="178">
        <f>O201*H201</f>
        <v>0</v>
      </c>
      <c r="Q201" s="178">
        <v>1.7319999999999999E-2</v>
      </c>
      <c r="R201" s="178">
        <f>Q201*H201</f>
        <v>9.9763199999999982E-2</v>
      </c>
      <c r="S201" s="178">
        <v>0</v>
      </c>
      <c r="T201" s="179">
        <f>S201*H201</f>
        <v>0</v>
      </c>
      <c r="AR201" s="15" t="s">
        <v>203</v>
      </c>
      <c r="AT201" s="15" t="s">
        <v>124</v>
      </c>
      <c r="AU201" s="15" t="s">
        <v>80</v>
      </c>
      <c r="AY201" s="15" t="s">
        <v>121</v>
      </c>
      <c r="BE201" s="180">
        <f>IF(N201="základní",J201,0)</f>
        <v>0</v>
      </c>
      <c r="BF201" s="180">
        <f>IF(N201="snížená",J201,0)</f>
        <v>0</v>
      </c>
      <c r="BG201" s="180">
        <f>IF(N201="zákl. přenesená",J201,0)</f>
        <v>0</v>
      </c>
      <c r="BH201" s="180">
        <f>IF(N201="sníž. přenesená",J201,0)</f>
        <v>0</v>
      </c>
      <c r="BI201" s="180">
        <f>IF(N201="nulová",J201,0)</f>
        <v>0</v>
      </c>
      <c r="BJ201" s="15" t="s">
        <v>78</v>
      </c>
      <c r="BK201" s="180">
        <f>ROUND(I201*H201,2)</f>
        <v>0</v>
      </c>
      <c r="BL201" s="15" t="s">
        <v>203</v>
      </c>
      <c r="BM201" s="15" t="s">
        <v>327</v>
      </c>
    </row>
    <row r="202" spans="2:65" s="12" customFormat="1" ht="11.25">
      <c r="B202" s="194"/>
      <c r="C202" s="195"/>
      <c r="D202" s="181" t="s">
        <v>149</v>
      </c>
      <c r="E202" s="196" t="s">
        <v>1</v>
      </c>
      <c r="F202" s="197" t="s">
        <v>328</v>
      </c>
      <c r="G202" s="195"/>
      <c r="H202" s="198">
        <v>5.76</v>
      </c>
      <c r="I202" s="199"/>
      <c r="J202" s="195"/>
      <c r="K202" s="195"/>
      <c r="L202" s="200"/>
      <c r="M202" s="201"/>
      <c r="N202" s="202"/>
      <c r="O202" s="202"/>
      <c r="P202" s="202"/>
      <c r="Q202" s="202"/>
      <c r="R202" s="202"/>
      <c r="S202" s="202"/>
      <c r="T202" s="203"/>
      <c r="AT202" s="204" t="s">
        <v>149</v>
      </c>
      <c r="AU202" s="204" t="s">
        <v>80</v>
      </c>
      <c r="AV202" s="12" t="s">
        <v>80</v>
      </c>
      <c r="AW202" s="12" t="s">
        <v>33</v>
      </c>
      <c r="AX202" s="12" t="s">
        <v>78</v>
      </c>
      <c r="AY202" s="204" t="s">
        <v>121</v>
      </c>
    </row>
    <row r="203" spans="2:65" s="1" customFormat="1" ht="22.5" customHeight="1">
      <c r="B203" s="32"/>
      <c r="C203" s="169" t="s">
        <v>329</v>
      </c>
      <c r="D203" s="169" t="s">
        <v>124</v>
      </c>
      <c r="E203" s="170" t="s">
        <v>330</v>
      </c>
      <c r="F203" s="171" t="s">
        <v>331</v>
      </c>
      <c r="G203" s="172" t="s">
        <v>127</v>
      </c>
      <c r="H203" s="173">
        <v>5.76</v>
      </c>
      <c r="I203" s="174"/>
      <c r="J203" s="175">
        <f>ROUND(I203*H203,2)</f>
        <v>0</v>
      </c>
      <c r="K203" s="171" t="s">
        <v>128</v>
      </c>
      <c r="L203" s="36"/>
      <c r="M203" s="176" t="s">
        <v>1</v>
      </c>
      <c r="N203" s="177" t="s">
        <v>41</v>
      </c>
      <c r="O203" s="58"/>
      <c r="P203" s="178">
        <f>O203*H203</f>
        <v>0</v>
      </c>
      <c r="Q203" s="178">
        <v>1E-4</v>
      </c>
      <c r="R203" s="178">
        <f>Q203*H203</f>
        <v>5.7600000000000001E-4</v>
      </c>
      <c r="S203" s="178">
        <v>0</v>
      </c>
      <c r="T203" s="179">
        <f>S203*H203</f>
        <v>0</v>
      </c>
      <c r="AR203" s="15" t="s">
        <v>203</v>
      </c>
      <c r="AT203" s="15" t="s">
        <v>124</v>
      </c>
      <c r="AU203" s="15" t="s">
        <v>80</v>
      </c>
      <c r="AY203" s="15" t="s">
        <v>121</v>
      </c>
      <c r="BE203" s="180">
        <f>IF(N203="základní",J203,0)</f>
        <v>0</v>
      </c>
      <c r="BF203" s="180">
        <f>IF(N203="snížená",J203,0)</f>
        <v>0</v>
      </c>
      <c r="BG203" s="180">
        <f>IF(N203="zákl. přenesená",J203,0)</f>
        <v>0</v>
      </c>
      <c r="BH203" s="180">
        <f>IF(N203="sníž. přenesená",J203,0)</f>
        <v>0</v>
      </c>
      <c r="BI203" s="180">
        <f>IF(N203="nulová",J203,0)</f>
        <v>0</v>
      </c>
      <c r="BJ203" s="15" t="s">
        <v>78</v>
      </c>
      <c r="BK203" s="180">
        <f>ROUND(I203*H203,2)</f>
        <v>0</v>
      </c>
      <c r="BL203" s="15" t="s">
        <v>203</v>
      </c>
      <c r="BM203" s="15" t="s">
        <v>332</v>
      </c>
    </row>
    <row r="204" spans="2:65" s="12" customFormat="1" ht="11.25">
      <c r="B204" s="194"/>
      <c r="C204" s="195"/>
      <c r="D204" s="181" t="s">
        <v>149</v>
      </c>
      <c r="E204" s="196" t="s">
        <v>1</v>
      </c>
      <c r="F204" s="197" t="s">
        <v>333</v>
      </c>
      <c r="G204" s="195"/>
      <c r="H204" s="198">
        <v>5.76</v>
      </c>
      <c r="I204" s="199"/>
      <c r="J204" s="195"/>
      <c r="K204" s="195"/>
      <c r="L204" s="200"/>
      <c r="M204" s="201"/>
      <c r="N204" s="202"/>
      <c r="O204" s="202"/>
      <c r="P204" s="202"/>
      <c r="Q204" s="202"/>
      <c r="R204" s="202"/>
      <c r="S204" s="202"/>
      <c r="T204" s="203"/>
      <c r="AT204" s="204" t="s">
        <v>149</v>
      </c>
      <c r="AU204" s="204" t="s">
        <v>80</v>
      </c>
      <c r="AV204" s="12" t="s">
        <v>80</v>
      </c>
      <c r="AW204" s="12" t="s">
        <v>33</v>
      </c>
      <c r="AX204" s="12" t="s">
        <v>78</v>
      </c>
      <c r="AY204" s="204" t="s">
        <v>121</v>
      </c>
    </row>
    <row r="205" spans="2:65" s="1" customFormat="1" ht="22.5" customHeight="1">
      <c r="B205" s="32"/>
      <c r="C205" s="169" t="s">
        <v>308</v>
      </c>
      <c r="D205" s="169" t="s">
        <v>124</v>
      </c>
      <c r="E205" s="170" t="s">
        <v>334</v>
      </c>
      <c r="F205" s="171" t="s">
        <v>335</v>
      </c>
      <c r="G205" s="172" t="s">
        <v>198</v>
      </c>
      <c r="H205" s="173">
        <v>0.1</v>
      </c>
      <c r="I205" s="174"/>
      <c r="J205" s="175">
        <f>ROUND(I205*H205,2)</f>
        <v>0</v>
      </c>
      <c r="K205" s="171" t="s">
        <v>128</v>
      </c>
      <c r="L205" s="36"/>
      <c r="M205" s="176" t="s">
        <v>1</v>
      </c>
      <c r="N205" s="177" t="s">
        <v>41</v>
      </c>
      <c r="O205" s="58"/>
      <c r="P205" s="178">
        <f>O205*H205</f>
        <v>0</v>
      </c>
      <c r="Q205" s="178">
        <v>0</v>
      </c>
      <c r="R205" s="178">
        <f>Q205*H205</f>
        <v>0</v>
      </c>
      <c r="S205" s="178">
        <v>0</v>
      </c>
      <c r="T205" s="179">
        <f>S205*H205</f>
        <v>0</v>
      </c>
      <c r="AR205" s="15" t="s">
        <v>203</v>
      </c>
      <c r="AT205" s="15" t="s">
        <v>124</v>
      </c>
      <c r="AU205" s="15" t="s">
        <v>80</v>
      </c>
      <c r="AY205" s="15" t="s">
        <v>121</v>
      </c>
      <c r="BE205" s="180">
        <f>IF(N205="základní",J205,0)</f>
        <v>0</v>
      </c>
      <c r="BF205" s="180">
        <f>IF(N205="snížená",J205,0)</f>
        <v>0</v>
      </c>
      <c r="BG205" s="180">
        <f>IF(N205="zákl. přenesená",J205,0)</f>
        <v>0</v>
      </c>
      <c r="BH205" s="180">
        <f>IF(N205="sníž. přenesená",J205,0)</f>
        <v>0</v>
      </c>
      <c r="BI205" s="180">
        <f>IF(N205="nulová",J205,0)</f>
        <v>0</v>
      </c>
      <c r="BJ205" s="15" t="s">
        <v>78</v>
      </c>
      <c r="BK205" s="180">
        <f>ROUND(I205*H205,2)</f>
        <v>0</v>
      </c>
      <c r="BL205" s="15" t="s">
        <v>203</v>
      </c>
      <c r="BM205" s="15" t="s">
        <v>336</v>
      </c>
    </row>
    <row r="206" spans="2:65" s="10" customFormat="1" ht="22.9" customHeight="1">
      <c r="B206" s="153"/>
      <c r="C206" s="154"/>
      <c r="D206" s="155" t="s">
        <v>69</v>
      </c>
      <c r="E206" s="167" t="s">
        <v>337</v>
      </c>
      <c r="F206" s="167" t="s">
        <v>338</v>
      </c>
      <c r="G206" s="154"/>
      <c r="H206" s="154"/>
      <c r="I206" s="157"/>
      <c r="J206" s="168">
        <f>BK206</f>
        <v>0</v>
      </c>
      <c r="K206" s="154"/>
      <c r="L206" s="159"/>
      <c r="M206" s="160"/>
      <c r="N206" s="161"/>
      <c r="O206" s="161"/>
      <c r="P206" s="162">
        <f>SUM(P207:P212)</f>
        <v>0</v>
      </c>
      <c r="Q206" s="161"/>
      <c r="R206" s="162">
        <f>SUM(R207:R212)</f>
        <v>2.0670000000000001E-2</v>
      </c>
      <c r="S206" s="161"/>
      <c r="T206" s="163">
        <f>SUM(T207:T212)</f>
        <v>9.0600000000000003E-3</v>
      </c>
      <c r="AR206" s="164" t="s">
        <v>80</v>
      </c>
      <c r="AT206" s="165" t="s">
        <v>69</v>
      </c>
      <c r="AU206" s="165" t="s">
        <v>78</v>
      </c>
      <c r="AY206" s="164" t="s">
        <v>121</v>
      </c>
      <c r="BK206" s="166">
        <f>SUM(BK207:BK212)</f>
        <v>0</v>
      </c>
    </row>
    <row r="207" spans="2:65" s="1" customFormat="1" ht="16.5" customHeight="1">
      <c r="B207" s="32"/>
      <c r="C207" s="169" t="s">
        <v>339</v>
      </c>
      <c r="D207" s="169" t="s">
        <v>124</v>
      </c>
      <c r="E207" s="170" t="s">
        <v>340</v>
      </c>
      <c r="F207" s="171" t="s">
        <v>341</v>
      </c>
      <c r="G207" s="172" t="s">
        <v>161</v>
      </c>
      <c r="H207" s="173">
        <v>1</v>
      </c>
      <c r="I207" s="174"/>
      <c r="J207" s="175">
        <f>ROUND(I207*H207,2)</f>
        <v>0</v>
      </c>
      <c r="K207" s="171" t="s">
        <v>146</v>
      </c>
      <c r="L207" s="36"/>
      <c r="M207" s="176" t="s">
        <v>1</v>
      </c>
      <c r="N207" s="177" t="s">
        <v>41</v>
      </c>
      <c r="O207" s="58"/>
      <c r="P207" s="178">
        <f>O207*H207</f>
        <v>0</v>
      </c>
      <c r="Q207" s="178">
        <v>0</v>
      </c>
      <c r="R207" s="178">
        <f>Q207*H207</f>
        <v>0</v>
      </c>
      <c r="S207" s="178">
        <v>9.0600000000000003E-3</v>
      </c>
      <c r="T207" s="179">
        <f>S207*H207</f>
        <v>9.0600000000000003E-3</v>
      </c>
      <c r="AR207" s="15" t="s">
        <v>203</v>
      </c>
      <c r="AT207" s="15" t="s">
        <v>124</v>
      </c>
      <c r="AU207" s="15" t="s">
        <v>80</v>
      </c>
      <c r="AY207" s="15" t="s">
        <v>121</v>
      </c>
      <c r="BE207" s="180">
        <f>IF(N207="základní",J207,0)</f>
        <v>0</v>
      </c>
      <c r="BF207" s="180">
        <f>IF(N207="snížená",J207,0)</f>
        <v>0</v>
      </c>
      <c r="BG207" s="180">
        <f>IF(N207="zákl. přenesená",J207,0)</f>
        <v>0</v>
      </c>
      <c r="BH207" s="180">
        <f>IF(N207="sníž. přenesená",J207,0)</f>
        <v>0</v>
      </c>
      <c r="BI207" s="180">
        <f>IF(N207="nulová",J207,0)</f>
        <v>0</v>
      </c>
      <c r="BJ207" s="15" t="s">
        <v>78</v>
      </c>
      <c r="BK207" s="180">
        <f>ROUND(I207*H207,2)</f>
        <v>0</v>
      </c>
      <c r="BL207" s="15" t="s">
        <v>203</v>
      </c>
      <c r="BM207" s="15" t="s">
        <v>279</v>
      </c>
    </row>
    <row r="208" spans="2:65" s="1" customFormat="1" ht="22.5" customHeight="1">
      <c r="B208" s="32"/>
      <c r="C208" s="169" t="s">
        <v>236</v>
      </c>
      <c r="D208" s="169" t="s">
        <v>124</v>
      </c>
      <c r="E208" s="170" t="s">
        <v>342</v>
      </c>
      <c r="F208" s="171" t="s">
        <v>343</v>
      </c>
      <c r="G208" s="172" t="s">
        <v>161</v>
      </c>
      <c r="H208" s="173">
        <v>3</v>
      </c>
      <c r="I208" s="174"/>
      <c r="J208" s="175">
        <f>ROUND(I208*H208,2)</f>
        <v>0</v>
      </c>
      <c r="K208" s="171" t="s">
        <v>146</v>
      </c>
      <c r="L208" s="36"/>
      <c r="M208" s="176" t="s">
        <v>1</v>
      </c>
      <c r="N208" s="177" t="s">
        <v>41</v>
      </c>
      <c r="O208" s="58"/>
      <c r="P208" s="178">
        <f>O208*H208</f>
        <v>0</v>
      </c>
      <c r="Q208" s="178">
        <v>6.8900000000000003E-3</v>
      </c>
      <c r="R208" s="178">
        <f>Q208*H208</f>
        <v>2.0670000000000001E-2</v>
      </c>
      <c r="S208" s="178">
        <v>0</v>
      </c>
      <c r="T208" s="179">
        <f>S208*H208</f>
        <v>0</v>
      </c>
      <c r="AR208" s="15" t="s">
        <v>203</v>
      </c>
      <c r="AT208" s="15" t="s">
        <v>124</v>
      </c>
      <c r="AU208" s="15" t="s">
        <v>80</v>
      </c>
      <c r="AY208" s="15" t="s">
        <v>121</v>
      </c>
      <c r="BE208" s="180">
        <f>IF(N208="základní",J208,0)</f>
        <v>0</v>
      </c>
      <c r="BF208" s="180">
        <f>IF(N208="snížená",J208,0)</f>
        <v>0</v>
      </c>
      <c r="BG208" s="180">
        <f>IF(N208="zákl. přenesená",J208,0)</f>
        <v>0</v>
      </c>
      <c r="BH208" s="180">
        <f>IF(N208="sníž. přenesená",J208,0)</f>
        <v>0</v>
      </c>
      <c r="BI208" s="180">
        <f>IF(N208="nulová",J208,0)</f>
        <v>0</v>
      </c>
      <c r="BJ208" s="15" t="s">
        <v>78</v>
      </c>
      <c r="BK208" s="180">
        <f>ROUND(I208*H208,2)</f>
        <v>0</v>
      </c>
      <c r="BL208" s="15" t="s">
        <v>203</v>
      </c>
      <c r="BM208" s="15" t="s">
        <v>344</v>
      </c>
    </row>
    <row r="209" spans="2:65" s="1" customFormat="1" ht="19.5">
      <c r="B209" s="32"/>
      <c r="C209" s="33"/>
      <c r="D209" s="181" t="s">
        <v>147</v>
      </c>
      <c r="E209" s="33"/>
      <c r="F209" s="182" t="s">
        <v>345</v>
      </c>
      <c r="G209" s="33"/>
      <c r="H209" s="33"/>
      <c r="I209" s="97"/>
      <c r="J209" s="33"/>
      <c r="K209" s="33"/>
      <c r="L209" s="36"/>
      <c r="M209" s="183"/>
      <c r="N209" s="58"/>
      <c r="O209" s="58"/>
      <c r="P209" s="58"/>
      <c r="Q209" s="58"/>
      <c r="R209" s="58"/>
      <c r="S209" s="58"/>
      <c r="T209" s="59"/>
      <c r="AT209" s="15" t="s">
        <v>147</v>
      </c>
      <c r="AU209" s="15" t="s">
        <v>80</v>
      </c>
    </row>
    <row r="210" spans="2:65" s="1" customFormat="1" ht="16.5" customHeight="1">
      <c r="B210" s="32"/>
      <c r="C210" s="216" t="s">
        <v>346</v>
      </c>
      <c r="D210" s="216" t="s">
        <v>153</v>
      </c>
      <c r="E210" s="217" t="s">
        <v>347</v>
      </c>
      <c r="F210" s="218" t="s">
        <v>348</v>
      </c>
      <c r="G210" s="219" t="s">
        <v>349</v>
      </c>
      <c r="H210" s="220">
        <v>3</v>
      </c>
      <c r="I210" s="221"/>
      <c r="J210" s="222">
        <f>ROUND(I210*H210,2)</f>
        <v>0</v>
      </c>
      <c r="K210" s="218" t="s">
        <v>350</v>
      </c>
      <c r="L210" s="223"/>
      <c r="M210" s="224" t="s">
        <v>1</v>
      </c>
      <c r="N210" s="225" t="s">
        <v>41</v>
      </c>
      <c r="O210" s="58"/>
      <c r="P210" s="178">
        <f>O210*H210</f>
        <v>0</v>
      </c>
      <c r="Q210" s="178">
        <v>0</v>
      </c>
      <c r="R210" s="178">
        <f>Q210*H210</f>
        <v>0</v>
      </c>
      <c r="S210" s="178">
        <v>0</v>
      </c>
      <c r="T210" s="179">
        <f>S210*H210</f>
        <v>0</v>
      </c>
      <c r="AR210" s="15" t="s">
        <v>235</v>
      </c>
      <c r="AT210" s="15" t="s">
        <v>153</v>
      </c>
      <c r="AU210" s="15" t="s">
        <v>80</v>
      </c>
      <c r="AY210" s="15" t="s">
        <v>121</v>
      </c>
      <c r="BE210" s="180">
        <f>IF(N210="základní",J210,0)</f>
        <v>0</v>
      </c>
      <c r="BF210" s="180">
        <f>IF(N210="snížená",J210,0)</f>
        <v>0</v>
      </c>
      <c r="BG210" s="180">
        <f>IF(N210="zákl. přenesená",J210,0)</f>
        <v>0</v>
      </c>
      <c r="BH210" s="180">
        <f>IF(N210="sníž. přenesená",J210,0)</f>
        <v>0</v>
      </c>
      <c r="BI210" s="180">
        <f>IF(N210="nulová",J210,0)</f>
        <v>0</v>
      </c>
      <c r="BJ210" s="15" t="s">
        <v>78</v>
      </c>
      <c r="BK210" s="180">
        <f>ROUND(I210*H210,2)</f>
        <v>0</v>
      </c>
      <c r="BL210" s="15" t="s">
        <v>203</v>
      </c>
      <c r="BM210" s="15" t="s">
        <v>351</v>
      </c>
    </row>
    <row r="211" spans="2:65" s="1" customFormat="1" ht="22.5" customHeight="1">
      <c r="B211" s="32"/>
      <c r="C211" s="169" t="s">
        <v>241</v>
      </c>
      <c r="D211" s="169" t="s">
        <v>124</v>
      </c>
      <c r="E211" s="170" t="s">
        <v>352</v>
      </c>
      <c r="F211" s="171" t="s">
        <v>353</v>
      </c>
      <c r="G211" s="172" t="s">
        <v>198</v>
      </c>
      <c r="H211" s="173">
        <v>2.1000000000000001E-2</v>
      </c>
      <c r="I211" s="174"/>
      <c r="J211" s="175">
        <f>ROUND(I211*H211,2)</f>
        <v>0</v>
      </c>
      <c r="K211" s="171" t="s">
        <v>146</v>
      </c>
      <c r="L211" s="36"/>
      <c r="M211" s="176" t="s">
        <v>1</v>
      </c>
      <c r="N211" s="177" t="s">
        <v>41</v>
      </c>
      <c r="O211" s="58"/>
      <c r="P211" s="178">
        <f>O211*H211</f>
        <v>0</v>
      </c>
      <c r="Q211" s="178">
        <v>0</v>
      </c>
      <c r="R211" s="178">
        <f>Q211*H211</f>
        <v>0</v>
      </c>
      <c r="S211" s="178">
        <v>0</v>
      </c>
      <c r="T211" s="179">
        <f>S211*H211</f>
        <v>0</v>
      </c>
      <c r="AR211" s="15" t="s">
        <v>203</v>
      </c>
      <c r="AT211" s="15" t="s">
        <v>124</v>
      </c>
      <c r="AU211" s="15" t="s">
        <v>80</v>
      </c>
      <c r="AY211" s="15" t="s">
        <v>121</v>
      </c>
      <c r="BE211" s="180">
        <f>IF(N211="základní",J211,0)</f>
        <v>0</v>
      </c>
      <c r="BF211" s="180">
        <f>IF(N211="snížená",J211,0)</f>
        <v>0</v>
      </c>
      <c r="BG211" s="180">
        <f>IF(N211="zákl. přenesená",J211,0)</f>
        <v>0</v>
      </c>
      <c r="BH211" s="180">
        <f>IF(N211="sníž. přenesená",J211,0)</f>
        <v>0</v>
      </c>
      <c r="BI211" s="180">
        <f>IF(N211="nulová",J211,0)</f>
        <v>0</v>
      </c>
      <c r="BJ211" s="15" t="s">
        <v>78</v>
      </c>
      <c r="BK211" s="180">
        <f>ROUND(I211*H211,2)</f>
        <v>0</v>
      </c>
      <c r="BL211" s="15" t="s">
        <v>203</v>
      </c>
      <c r="BM211" s="15" t="s">
        <v>354</v>
      </c>
    </row>
    <row r="212" spans="2:65" s="1" customFormat="1" ht="68.25">
      <c r="B212" s="32"/>
      <c r="C212" s="33"/>
      <c r="D212" s="181" t="s">
        <v>147</v>
      </c>
      <c r="E212" s="33"/>
      <c r="F212" s="182" t="s">
        <v>355</v>
      </c>
      <c r="G212" s="33"/>
      <c r="H212" s="33"/>
      <c r="I212" s="97"/>
      <c r="J212" s="33"/>
      <c r="K212" s="33"/>
      <c r="L212" s="36"/>
      <c r="M212" s="183"/>
      <c r="N212" s="58"/>
      <c r="O212" s="58"/>
      <c r="P212" s="58"/>
      <c r="Q212" s="58"/>
      <c r="R212" s="58"/>
      <c r="S212" s="58"/>
      <c r="T212" s="59"/>
      <c r="AT212" s="15" t="s">
        <v>147</v>
      </c>
      <c r="AU212" s="15" t="s">
        <v>80</v>
      </c>
    </row>
    <row r="213" spans="2:65" s="10" customFormat="1" ht="22.9" customHeight="1">
      <c r="B213" s="153"/>
      <c r="C213" s="154"/>
      <c r="D213" s="155" t="s">
        <v>69</v>
      </c>
      <c r="E213" s="167" t="s">
        <v>356</v>
      </c>
      <c r="F213" s="167" t="s">
        <v>357</v>
      </c>
      <c r="G213" s="154"/>
      <c r="H213" s="154"/>
      <c r="I213" s="157"/>
      <c r="J213" s="168">
        <f>BK213</f>
        <v>0</v>
      </c>
      <c r="K213" s="154"/>
      <c r="L213" s="159"/>
      <c r="M213" s="160"/>
      <c r="N213" s="161"/>
      <c r="O213" s="161"/>
      <c r="P213" s="162">
        <f>SUM(P214:P222)</f>
        <v>0</v>
      </c>
      <c r="Q213" s="161"/>
      <c r="R213" s="162">
        <f>SUM(R214:R222)</f>
        <v>8.709999999999999E-3</v>
      </c>
      <c r="S213" s="161"/>
      <c r="T213" s="163">
        <f>SUM(T214:T222)</f>
        <v>0.162855</v>
      </c>
      <c r="AR213" s="164" t="s">
        <v>80</v>
      </c>
      <c r="AT213" s="165" t="s">
        <v>69</v>
      </c>
      <c r="AU213" s="165" t="s">
        <v>78</v>
      </c>
      <c r="AY213" s="164" t="s">
        <v>121</v>
      </c>
      <c r="BK213" s="166">
        <f>SUM(BK214:BK222)</f>
        <v>0</v>
      </c>
    </row>
    <row r="214" spans="2:65" s="1" customFormat="1" ht="16.5" customHeight="1">
      <c r="B214" s="32"/>
      <c r="C214" s="169" t="s">
        <v>358</v>
      </c>
      <c r="D214" s="169" t="s">
        <v>124</v>
      </c>
      <c r="E214" s="170" t="s">
        <v>359</v>
      </c>
      <c r="F214" s="171" t="s">
        <v>360</v>
      </c>
      <c r="G214" s="172" t="s">
        <v>161</v>
      </c>
      <c r="H214" s="173">
        <v>1</v>
      </c>
      <c r="I214" s="174"/>
      <c r="J214" s="175">
        <f>ROUND(I214*H214,2)</f>
        <v>0</v>
      </c>
      <c r="K214" s="171" t="s">
        <v>146</v>
      </c>
      <c r="L214" s="36"/>
      <c r="M214" s="176" t="s">
        <v>1</v>
      </c>
      <c r="N214" s="177" t="s">
        <v>41</v>
      </c>
      <c r="O214" s="58"/>
      <c r="P214" s="178">
        <f>O214*H214</f>
        <v>0</v>
      </c>
      <c r="Q214" s="178">
        <v>4.4000000000000002E-4</v>
      </c>
      <c r="R214" s="178">
        <f>Q214*H214</f>
        <v>4.4000000000000002E-4</v>
      </c>
      <c r="S214" s="178">
        <v>0</v>
      </c>
      <c r="T214" s="179">
        <f>S214*H214</f>
        <v>0</v>
      </c>
      <c r="AR214" s="15" t="s">
        <v>203</v>
      </c>
      <c r="AT214" s="15" t="s">
        <v>124</v>
      </c>
      <c r="AU214" s="15" t="s">
        <v>80</v>
      </c>
      <c r="AY214" s="15" t="s">
        <v>121</v>
      </c>
      <c r="BE214" s="180">
        <f>IF(N214="základní",J214,0)</f>
        <v>0</v>
      </c>
      <c r="BF214" s="180">
        <f>IF(N214="snížená",J214,0)</f>
        <v>0</v>
      </c>
      <c r="BG214" s="180">
        <f>IF(N214="zákl. přenesená",J214,0)</f>
        <v>0</v>
      </c>
      <c r="BH214" s="180">
        <f>IF(N214="sníž. přenesená",J214,0)</f>
        <v>0</v>
      </c>
      <c r="BI214" s="180">
        <f>IF(N214="nulová",J214,0)</f>
        <v>0</v>
      </c>
      <c r="BJ214" s="15" t="s">
        <v>78</v>
      </c>
      <c r="BK214" s="180">
        <f>ROUND(I214*H214,2)</f>
        <v>0</v>
      </c>
      <c r="BL214" s="15" t="s">
        <v>203</v>
      </c>
      <c r="BM214" s="15" t="s">
        <v>361</v>
      </c>
    </row>
    <row r="215" spans="2:65" s="1" customFormat="1" ht="29.25">
      <c r="B215" s="32"/>
      <c r="C215" s="33"/>
      <c r="D215" s="181" t="s">
        <v>147</v>
      </c>
      <c r="E215" s="33"/>
      <c r="F215" s="182" t="s">
        <v>362</v>
      </c>
      <c r="G215" s="33"/>
      <c r="H215" s="33"/>
      <c r="I215" s="97"/>
      <c r="J215" s="33"/>
      <c r="K215" s="33"/>
      <c r="L215" s="36"/>
      <c r="M215" s="183"/>
      <c r="N215" s="58"/>
      <c r="O215" s="58"/>
      <c r="P215" s="58"/>
      <c r="Q215" s="58"/>
      <c r="R215" s="58"/>
      <c r="S215" s="58"/>
      <c r="T215" s="59"/>
      <c r="AT215" s="15" t="s">
        <v>147</v>
      </c>
      <c r="AU215" s="15" t="s">
        <v>80</v>
      </c>
    </row>
    <row r="216" spans="2:65" s="1" customFormat="1" ht="16.5" customHeight="1">
      <c r="B216" s="32"/>
      <c r="C216" s="216" t="s">
        <v>235</v>
      </c>
      <c r="D216" s="216" t="s">
        <v>153</v>
      </c>
      <c r="E216" s="217" t="s">
        <v>363</v>
      </c>
      <c r="F216" s="218" t="s">
        <v>364</v>
      </c>
      <c r="G216" s="219" t="s">
        <v>161</v>
      </c>
      <c r="H216" s="220">
        <v>1</v>
      </c>
      <c r="I216" s="221"/>
      <c r="J216" s="222">
        <f>ROUND(I216*H216,2)</f>
        <v>0</v>
      </c>
      <c r="K216" s="218" t="s">
        <v>146</v>
      </c>
      <c r="L216" s="223"/>
      <c r="M216" s="224" t="s">
        <v>1</v>
      </c>
      <c r="N216" s="225" t="s">
        <v>41</v>
      </c>
      <c r="O216" s="58"/>
      <c r="P216" s="178">
        <f>O216*H216</f>
        <v>0</v>
      </c>
      <c r="Q216" s="178">
        <v>8.0000000000000002E-3</v>
      </c>
      <c r="R216" s="178">
        <f>Q216*H216</f>
        <v>8.0000000000000002E-3</v>
      </c>
      <c r="S216" s="178">
        <v>0</v>
      </c>
      <c r="T216" s="179">
        <f>S216*H216</f>
        <v>0</v>
      </c>
      <c r="AR216" s="15" t="s">
        <v>235</v>
      </c>
      <c r="AT216" s="15" t="s">
        <v>153</v>
      </c>
      <c r="AU216" s="15" t="s">
        <v>80</v>
      </c>
      <c r="AY216" s="15" t="s">
        <v>121</v>
      </c>
      <c r="BE216" s="180">
        <f>IF(N216="základní",J216,0)</f>
        <v>0</v>
      </c>
      <c r="BF216" s="180">
        <f>IF(N216="snížená",J216,0)</f>
        <v>0</v>
      </c>
      <c r="BG216" s="180">
        <f>IF(N216="zákl. přenesená",J216,0)</f>
        <v>0</v>
      </c>
      <c r="BH216" s="180">
        <f>IF(N216="sníž. přenesená",J216,0)</f>
        <v>0</v>
      </c>
      <c r="BI216" s="180">
        <f>IF(N216="nulová",J216,0)</f>
        <v>0</v>
      </c>
      <c r="BJ216" s="15" t="s">
        <v>78</v>
      </c>
      <c r="BK216" s="180">
        <f>ROUND(I216*H216,2)</f>
        <v>0</v>
      </c>
      <c r="BL216" s="15" t="s">
        <v>203</v>
      </c>
      <c r="BM216" s="15" t="s">
        <v>365</v>
      </c>
    </row>
    <row r="217" spans="2:65" s="1" customFormat="1" ht="16.5" customHeight="1">
      <c r="B217" s="32"/>
      <c r="C217" s="169" t="s">
        <v>366</v>
      </c>
      <c r="D217" s="169" t="s">
        <v>124</v>
      </c>
      <c r="E217" s="170" t="s">
        <v>367</v>
      </c>
      <c r="F217" s="171" t="s">
        <v>368</v>
      </c>
      <c r="G217" s="172" t="s">
        <v>161</v>
      </c>
      <c r="H217" s="173">
        <v>3.6190000000000002</v>
      </c>
      <c r="I217" s="174"/>
      <c r="J217" s="175">
        <f>ROUND(I217*H217,2)</f>
        <v>0</v>
      </c>
      <c r="K217" s="171" t="s">
        <v>146</v>
      </c>
      <c r="L217" s="36"/>
      <c r="M217" s="176" t="s">
        <v>1</v>
      </c>
      <c r="N217" s="177" t="s">
        <v>41</v>
      </c>
      <c r="O217" s="58"/>
      <c r="P217" s="178">
        <f>O217*H217</f>
        <v>0</v>
      </c>
      <c r="Q217" s="178">
        <v>0</v>
      </c>
      <c r="R217" s="178">
        <f>Q217*H217</f>
        <v>0</v>
      </c>
      <c r="S217" s="178">
        <v>4.4999999999999998E-2</v>
      </c>
      <c r="T217" s="179">
        <f>S217*H217</f>
        <v>0.162855</v>
      </c>
      <c r="AR217" s="15" t="s">
        <v>203</v>
      </c>
      <c r="AT217" s="15" t="s">
        <v>124</v>
      </c>
      <c r="AU217" s="15" t="s">
        <v>80</v>
      </c>
      <c r="AY217" s="15" t="s">
        <v>121</v>
      </c>
      <c r="BE217" s="180">
        <f>IF(N217="základní",J217,0)</f>
        <v>0</v>
      </c>
      <c r="BF217" s="180">
        <f>IF(N217="snížená",J217,0)</f>
        <v>0</v>
      </c>
      <c r="BG217" s="180">
        <f>IF(N217="zákl. přenesená",J217,0)</f>
        <v>0</v>
      </c>
      <c r="BH217" s="180">
        <f>IF(N217="sníž. přenesená",J217,0)</f>
        <v>0</v>
      </c>
      <c r="BI217" s="180">
        <f>IF(N217="nulová",J217,0)</f>
        <v>0</v>
      </c>
      <c r="BJ217" s="15" t="s">
        <v>78</v>
      </c>
      <c r="BK217" s="180">
        <f>ROUND(I217*H217,2)</f>
        <v>0</v>
      </c>
      <c r="BL217" s="15" t="s">
        <v>203</v>
      </c>
      <c r="BM217" s="15" t="s">
        <v>369</v>
      </c>
    </row>
    <row r="218" spans="2:65" s="1" customFormat="1" ht="22.5" customHeight="1">
      <c r="B218" s="32"/>
      <c r="C218" s="169" t="s">
        <v>247</v>
      </c>
      <c r="D218" s="169" t="s">
        <v>124</v>
      </c>
      <c r="E218" s="170" t="s">
        <v>370</v>
      </c>
      <c r="F218" s="171" t="s">
        <v>371</v>
      </c>
      <c r="G218" s="172" t="s">
        <v>161</v>
      </c>
      <c r="H218" s="173">
        <v>1</v>
      </c>
      <c r="I218" s="174"/>
      <c r="J218" s="175">
        <f>ROUND(I218*H218,2)</f>
        <v>0</v>
      </c>
      <c r="K218" s="171" t="s">
        <v>146</v>
      </c>
      <c r="L218" s="36"/>
      <c r="M218" s="176" t="s">
        <v>1</v>
      </c>
      <c r="N218" s="177" t="s">
        <v>41</v>
      </c>
      <c r="O218" s="58"/>
      <c r="P218" s="178">
        <f>O218*H218</f>
        <v>0</v>
      </c>
      <c r="Q218" s="178">
        <v>2.7E-4</v>
      </c>
      <c r="R218" s="178">
        <f>Q218*H218</f>
        <v>2.7E-4</v>
      </c>
      <c r="S218" s="178">
        <v>0</v>
      </c>
      <c r="T218" s="179">
        <f>S218*H218</f>
        <v>0</v>
      </c>
      <c r="AR218" s="15" t="s">
        <v>203</v>
      </c>
      <c r="AT218" s="15" t="s">
        <v>124</v>
      </c>
      <c r="AU218" s="15" t="s">
        <v>80</v>
      </c>
      <c r="AY218" s="15" t="s">
        <v>121</v>
      </c>
      <c r="BE218" s="180">
        <f>IF(N218="základní",J218,0)</f>
        <v>0</v>
      </c>
      <c r="BF218" s="180">
        <f>IF(N218="snížená",J218,0)</f>
        <v>0</v>
      </c>
      <c r="BG218" s="180">
        <f>IF(N218="zákl. přenesená",J218,0)</f>
        <v>0</v>
      </c>
      <c r="BH218" s="180">
        <f>IF(N218="sníž. přenesená",J218,0)</f>
        <v>0</v>
      </c>
      <c r="BI218" s="180">
        <f>IF(N218="nulová",J218,0)</f>
        <v>0</v>
      </c>
      <c r="BJ218" s="15" t="s">
        <v>78</v>
      </c>
      <c r="BK218" s="180">
        <f>ROUND(I218*H218,2)</f>
        <v>0</v>
      </c>
      <c r="BL218" s="15" t="s">
        <v>203</v>
      </c>
      <c r="BM218" s="15" t="s">
        <v>372</v>
      </c>
    </row>
    <row r="219" spans="2:65" s="1" customFormat="1" ht="39">
      <c r="B219" s="32"/>
      <c r="C219" s="33"/>
      <c r="D219" s="181" t="s">
        <v>147</v>
      </c>
      <c r="E219" s="33"/>
      <c r="F219" s="182" t="s">
        <v>373</v>
      </c>
      <c r="G219" s="33"/>
      <c r="H219" s="33"/>
      <c r="I219" s="97"/>
      <c r="J219" s="33"/>
      <c r="K219" s="33"/>
      <c r="L219" s="36"/>
      <c r="M219" s="183"/>
      <c r="N219" s="58"/>
      <c r="O219" s="58"/>
      <c r="P219" s="58"/>
      <c r="Q219" s="58"/>
      <c r="R219" s="58"/>
      <c r="S219" s="58"/>
      <c r="T219" s="59"/>
      <c r="AT219" s="15" t="s">
        <v>147</v>
      </c>
      <c r="AU219" s="15" t="s">
        <v>80</v>
      </c>
    </row>
    <row r="220" spans="2:65" s="1" customFormat="1" ht="16.5" customHeight="1">
      <c r="B220" s="32"/>
      <c r="C220" s="216" t="s">
        <v>374</v>
      </c>
      <c r="D220" s="216" t="s">
        <v>153</v>
      </c>
      <c r="E220" s="217" t="s">
        <v>375</v>
      </c>
      <c r="F220" s="218" t="s">
        <v>376</v>
      </c>
      <c r="G220" s="219" t="s">
        <v>161</v>
      </c>
      <c r="H220" s="220">
        <v>1</v>
      </c>
      <c r="I220" s="221"/>
      <c r="J220" s="222">
        <f>ROUND(I220*H220,2)</f>
        <v>0</v>
      </c>
      <c r="K220" s="218" t="s">
        <v>350</v>
      </c>
      <c r="L220" s="223"/>
      <c r="M220" s="224" t="s">
        <v>1</v>
      </c>
      <c r="N220" s="225" t="s">
        <v>41</v>
      </c>
      <c r="O220" s="58"/>
      <c r="P220" s="178">
        <f>O220*H220</f>
        <v>0</v>
      </c>
      <c r="Q220" s="178">
        <v>0</v>
      </c>
      <c r="R220" s="178">
        <f>Q220*H220</f>
        <v>0</v>
      </c>
      <c r="S220" s="178">
        <v>0</v>
      </c>
      <c r="T220" s="179">
        <f>S220*H220</f>
        <v>0</v>
      </c>
      <c r="AR220" s="15" t="s">
        <v>235</v>
      </c>
      <c r="AT220" s="15" t="s">
        <v>153</v>
      </c>
      <c r="AU220" s="15" t="s">
        <v>80</v>
      </c>
      <c r="AY220" s="15" t="s">
        <v>121</v>
      </c>
      <c r="BE220" s="180">
        <f>IF(N220="základní",J220,0)</f>
        <v>0</v>
      </c>
      <c r="BF220" s="180">
        <f>IF(N220="snížená",J220,0)</f>
        <v>0</v>
      </c>
      <c r="BG220" s="180">
        <f>IF(N220="zákl. přenesená",J220,0)</f>
        <v>0</v>
      </c>
      <c r="BH220" s="180">
        <f>IF(N220="sníž. přenesená",J220,0)</f>
        <v>0</v>
      </c>
      <c r="BI220" s="180">
        <f>IF(N220="nulová",J220,0)</f>
        <v>0</v>
      </c>
      <c r="BJ220" s="15" t="s">
        <v>78</v>
      </c>
      <c r="BK220" s="180">
        <f>ROUND(I220*H220,2)</f>
        <v>0</v>
      </c>
      <c r="BL220" s="15" t="s">
        <v>203</v>
      </c>
      <c r="BM220" s="15" t="s">
        <v>377</v>
      </c>
    </row>
    <row r="221" spans="2:65" s="1" customFormat="1" ht="22.5" customHeight="1">
      <c r="B221" s="32"/>
      <c r="C221" s="169" t="s">
        <v>251</v>
      </c>
      <c r="D221" s="169" t="s">
        <v>124</v>
      </c>
      <c r="E221" s="170" t="s">
        <v>378</v>
      </c>
      <c r="F221" s="171" t="s">
        <v>379</v>
      </c>
      <c r="G221" s="172" t="s">
        <v>198</v>
      </c>
      <c r="H221" s="173">
        <v>8.9999999999999993E-3</v>
      </c>
      <c r="I221" s="174"/>
      <c r="J221" s="175">
        <f>ROUND(I221*H221,2)</f>
        <v>0</v>
      </c>
      <c r="K221" s="171" t="s">
        <v>146</v>
      </c>
      <c r="L221" s="36"/>
      <c r="M221" s="176" t="s">
        <v>1</v>
      </c>
      <c r="N221" s="177" t="s">
        <v>41</v>
      </c>
      <c r="O221" s="58"/>
      <c r="P221" s="178">
        <f>O221*H221</f>
        <v>0</v>
      </c>
      <c r="Q221" s="178">
        <v>0</v>
      </c>
      <c r="R221" s="178">
        <f>Q221*H221</f>
        <v>0</v>
      </c>
      <c r="S221" s="178">
        <v>0</v>
      </c>
      <c r="T221" s="179">
        <f>S221*H221</f>
        <v>0</v>
      </c>
      <c r="AR221" s="15" t="s">
        <v>203</v>
      </c>
      <c r="AT221" s="15" t="s">
        <v>124</v>
      </c>
      <c r="AU221" s="15" t="s">
        <v>80</v>
      </c>
      <c r="AY221" s="15" t="s">
        <v>121</v>
      </c>
      <c r="BE221" s="180">
        <f>IF(N221="základní",J221,0)</f>
        <v>0</v>
      </c>
      <c r="BF221" s="180">
        <f>IF(N221="snížená",J221,0)</f>
        <v>0</v>
      </c>
      <c r="BG221" s="180">
        <f>IF(N221="zákl. přenesená",J221,0)</f>
        <v>0</v>
      </c>
      <c r="BH221" s="180">
        <f>IF(N221="sníž. přenesená",J221,0)</f>
        <v>0</v>
      </c>
      <c r="BI221" s="180">
        <f>IF(N221="nulová",J221,0)</f>
        <v>0</v>
      </c>
      <c r="BJ221" s="15" t="s">
        <v>78</v>
      </c>
      <c r="BK221" s="180">
        <f>ROUND(I221*H221,2)</f>
        <v>0</v>
      </c>
      <c r="BL221" s="15" t="s">
        <v>203</v>
      </c>
      <c r="BM221" s="15" t="s">
        <v>380</v>
      </c>
    </row>
    <row r="222" spans="2:65" s="1" customFormat="1" ht="68.25">
      <c r="B222" s="32"/>
      <c r="C222" s="33"/>
      <c r="D222" s="181" t="s">
        <v>147</v>
      </c>
      <c r="E222" s="33"/>
      <c r="F222" s="182" t="s">
        <v>381</v>
      </c>
      <c r="G222" s="33"/>
      <c r="H222" s="33"/>
      <c r="I222" s="97"/>
      <c r="J222" s="33"/>
      <c r="K222" s="33"/>
      <c r="L222" s="36"/>
      <c r="M222" s="183"/>
      <c r="N222" s="58"/>
      <c r="O222" s="58"/>
      <c r="P222" s="58"/>
      <c r="Q222" s="58"/>
      <c r="R222" s="58"/>
      <c r="S222" s="58"/>
      <c r="T222" s="59"/>
      <c r="AT222" s="15" t="s">
        <v>147</v>
      </c>
      <c r="AU222" s="15" t="s">
        <v>80</v>
      </c>
    </row>
    <row r="223" spans="2:65" s="10" customFormat="1" ht="22.9" customHeight="1">
      <c r="B223" s="153"/>
      <c r="C223" s="154"/>
      <c r="D223" s="155" t="s">
        <v>69</v>
      </c>
      <c r="E223" s="167" t="s">
        <v>382</v>
      </c>
      <c r="F223" s="167" t="s">
        <v>383</v>
      </c>
      <c r="G223" s="154"/>
      <c r="H223" s="154"/>
      <c r="I223" s="157"/>
      <c r="J223" s="168">
        <f>BK223</f>
        <v>0</v>
      </c>
      <c r="K223" s="154"/>
      <c r="L223" s="159"/>
      <c r="M223" s="160"/>
      <c r="N223" s="161"/>
      <c r="O223" s="161"/>
      <c r="P223" s="162">
        <f>SUM(P224:P225)</f>
        <v>0</v>
      </c>
      <c r="Q223" s="161"/>
      <c r="R223" s="162">
        <f>SUM(R224:R225)</f>
        <v>1.6704000000000001E-3</v>
      </c>
      <c r="S223" s="161"/>
      <c r="T223" s="163">
        <f>SUM(T224:T225)</f>
        <v>0</v>
      </c>
      <c r="AR223" s="164" t="s">
        <v>80</v>
      </c>
      <c r="AT223" s="165" t="s">
        <v>69</v>
      </c>
      <c r="AU223" s="165" t="s">
        <v>78</v>
      </c>
      <c r="AY223" s="164" t="s">
        <v>121</v>
      </c>
      <c r="BK223" s="166">
        <f>SUM(BK224:BK225)</f>
        <v>0</v>
      </c>
    </row>
    <row r="224" spans="2:65" s="1" customFormat="1" ht="22.5" customHeight="1">
      <c r="B224" s="32"/>
      <c r="C224" s="169" t="s">
        <v>384</v>
      </c>
      <c r="D224" s="169" t="s">
        <v>124</v>
      </c>
      <c r="E224" s="170" t="s">
        <v>385</v>
      </c>
      <c r="F224" s="171" t="s">
        <v>386</v>
      </c>
      <c r="G224" s="172" t="s">
        <v>127</v>
      </c>
      <c r="H224" s="173">
        <v>5.76</v>
      </c>
      <c r="I224" s="174"/>
      <c r="J224" s="175">
        <f>ROUND(I224*H224,2)</f>
        <v>0</v>
      </c>
      <c r="K224" s="171" t="s">
        <v>128</v>
      </c>
      <c r="L224" s="36"/>
      <c r="M224" s="176" t="s">
        <v>1</v>
      </c>
      <c r="N224" s="177" t="s">
        <v>41</v>
      </c>
      <c r="O224" s="58"/>
      <c r="P224" s="178">
        <f>O224*H224</f>
        <v>0</v>
      </c>
      <c r="Q224" s="178">
        <v>2.9E-4</v>
      </c>
      <c r="R224" s="178">
        <f>Q224*H224</f>
        <v>1.6704000000000001E-3</v>
      </c>
      <c r="S224" s="178">
        <v>0</v>
      </c>
      <c r="T224" s="179">
        <f>S224*H224</f>
        <v>0</v>
      </c>
      <c r="AR224" s="15" t="s">
        <v>203</v>
      </c>
      <c r="AT224" s="15" t="s">
        <v>124</v>
      </c>
      <c r="AU224" s="15" t="s">
        <v>80</v>
      </c>
      <c r="AY224" s="15" t="s">
        <v>121</v>
      </c>
      <c r="BE224" s="180">
        <f>IF(N224="základní",J224,0)</f>
        <v>0</v>
      </c>
      <c r="BF224" s="180">
        <f>IF(N224="snížená",J224,0)</f>
        <v>0</v>
      </c>
      <c r="BG224" s="180">
        <f>IF(N224="zákl. přenesená",J224,0)</f>
        <v>0</v>
      </c>
      <c r="BH224" s="180">
        <f>IF(N224="sníž. přenesená",J224,0)</f>
        <v>0</v>
      </c>
      <c r="BI224" s="180">
        <f>IF(N224="nulová",J224,0)</f>
        <v>0</v>
      </c>
      <c r="BJ224" s="15" t="s">
        <v>78</v>
      </c>
      <c r="BK224" s="180">
        <f>ROUND(I224*H224,2)</f>
        <v>0</v>
      </c>
      <c r="BL224" s="15" t="s">
        <v>203</v>
      </c>
      <c r="BM224" s="15" t="s">
        <v>387</v>
      </c>
    </row>
    <row r="225" spans="2:65" s="12" customFormat="1" ht="11.25">
      <c r="B225" s="194"/>
      <c r="C225" s="195"/>
      <c r="D225" s="181" t="s">
        <v>149</v>
      </c>
      <c r="E225" s="196" t="s">
        <v>1</v>
      </c>
      <c r="F225" s="197" t="s">
        <v>333</v>
      </c>
      <c r="G225" s="195"/>
      <c r="H225" s="198">
        <v>5.76</v>
      </c>
      <c r="I225" s="199"/>
      <c r="J225" s="195"/>
      <c r="K225" s="195"/>
      <c r="L225" s="200"/>
      <c r="M225" s="201"/>
      <c r="N225" s="202"/>
      <c r="O225" s="202"/>
      <c r="P225" s="202"/>
      <c r="Q225" s="202"/>
      <c r="R225" s="202"/>
      <c r="S225" s="202"/>
      <c r="T225" s="203"/>
      <c r="AT225" s="204" t="s">
        <v>149</v>
      </c>
      <c r="AU225" s="204" t="s">
        <v>80</v>
      </c>
      <c r="AV225" s="12" t="s">
        <v>80</v>
      </c>
      <c r="AW225" s="12" t="s">
        <v>33</v>
      </c>
      <c r="AX225" s="12" t="s">
        <v>78</v>
      </c>
      <c r="AY225" s="204" t="s">
        <v>121</v>
      </c>
    </row>
    <row r="226" spans="2:65" s="10" customFormat="1" ht="25.9" customHeight="1">
      <c r="B226" s="153"/>
      <c r="C226" s="154"/>
      <c r="D226" s="155" t="s">
        <v>69</v>
      </c>
      <c r="E226" s="156" t="s">
        <v>153</v>
      </c>
      <c r="F226" s="156" t="s">
        <v>388</v>
      </c>
      <c r="G226" s="154"/>
      <c r="H226" s="154"/>
      <c r="I226" s="157"/>
      <c r="J226" s="158">
        <f>BK226</f>
        <v>0</v>
      </c>
      <c r="K226" s="154"/>
      <c r="L226" s="159"/>
      <c r="M226" s="160"/>
      <c r="N226" s="161"/>
      <c r="O226" s="161"/>
      <c r="P226" s="162">
        <f>P227</f>
        <v>0</v>
      </c>
      <c r="Q226" s="161"/>
      <c r="R226" s="162">
        <f>R227</f>
        <v>0</v>
      </c>
      <c r="S226" s="161"/>
      <c r="T226" s="163">
        <f>T227</f>
        <v>0</v>
      </c>
      <c r="AR226" s="164" t="s">
        <v>158</v>
      </c>
      <c r="AT226" s="165" t="s">
        <v>69</v>
      </c>
      <c r="AU226" s="165" t="s">
        <v>70</v>
      </c>
      <c r="AY226" s="164" t="s">
        <v>121</v>
      </c>
      <c r="BK226" s="166">
        <f>BK227</f>
        <v>0</v>
      </c>
    </row>
    <row r="227" spans="2:65" s="10" customFormat="1" ht="22.9" customHeight="1">
      <c r="B227" s="153"/>
      <c r="C227" s="154"/>
      <c r="D227" s="155" t="s">
        <v>69</v>
      </c>
      <c r="E227" s="167" t="s">
        <v>389</v>
      </c>
      <c r="F227" s="167" t="s">
        <v>390</v>
      </c>
      <c r="G227" s="154"/>
      <c r="H227" s="154"/>
      <c r="I227" s="157"/>
      <c r="J227" s="168">
        <f>BK227</f>
        <v>0</v>
      </c>
      <c r="K227" s="154"/>
      <c r="L227" s="159"/>
      <c r="M227" s="160"/>
      <c r="N227" s="161"/>
      <c r="O227" s="161"/>
      <c r="P227" s="162">
        <f>P228</f>
        <v>0</v>
      </c>
      <c r="Q227" s="161"/>
      <c r="R227" s="162">
        <f>R228</f>
        <v>0</v>
      </c>
      <c r="S227" s="161"/>
      <c r="T227" s="163">
        <f>T228</f>
        <v>0</v>
      </c>
      <c r="AR227" s="164" t="s">
        <v>158</v>
      </c>
      <c r="AT227" s="165" t="s">
        <v>69</v>
      </c>
      <c r="AU227" s="165" t="s">
        <v>78</v>
      </c>
      <c r="AY227" s="164" t="s">
        <v>121</v>
      </c>
      <c r="BK227" s="166">
        <f>BK228</f>
        <v>0</v>
      </c>
    </row>
    <row r="228" spans="2:65" s="1" customFormat="1" ht="16.5" customHeight="1">
      <c r="B228" s="32"/>
      <c r="C228" s="169" t="s">
        <v>391</v>
      </c>
      <c r="D228" s="169" t="s">
        <v>124</v>
      </c>
      <c r="E228" s="170" t="s">
        <v>392</v>
      </c>
      <c r="F228" s="171" t="s">
        <v>393</v>
      </c>
      <c r="G228" s="172" t="s">
        <v>394</v>
      </c>
      <c r="H228" s="173">
        <v>3</v>
      </c>
      <c r="I228" s="174"/>
      <c r="J228" s="175">
        <f>ROUND(I228*H228,2)</f>
        <v>0</v>
      </c>
      <c r="K228" s="171" t="s">
        <v>350</v>
      </c>
      <c r="L228" s="36"/>
      <c r="M228" s="226" t="s">
        <v>1</v>
      </c>
      <c r="N228" s="227" t="s">
        <v>41</v>
      </c>
      <c r="O228" s="228"/>
      <c r="P228" s="229">
        <f>O228*H228</f>
        <v>0</v>
      </c>
      <c r="Q228" s="229">
        <v>0</v>
      </c>
      <c r="R228" s="229">
        <f>Q228*H228</f>
        <v>0</v>
      </c>
      <c r="S228" s="229">
        <v>0</v>
      </c>
      <c r="T228" s="230">
        <f>S228*H228</f>
        <v>0</v>
      </c>
      <c r="AR228" s="15" t="s">
        <v>365</v>
      </c>
      <c r="AT228" s="15" t="s">
        <v>124</v>
      </c>
      <c r="AU228" s="15" t="s">
        <v>80</v>
      </c>
      <c r="AY228" s="15" t="s">
        <v>121</v>
      </c>
      <c r="BE228" s="180">
        <f>IF(N228="základní",J228,0)</f>
        <v>0</v>
      </c>
      <c r="BF228" s="180">
        <f>IF(N228="snížená",J228,0)</f>
        <v>0</v>
      </c>
      <c r="BG228" s="180">
        <f>IF(N228="zákl. přenesená",J228,0)</f>
        <v>0</v>
      </c>
      <c r="BH228" s="180">
        <f>IF(N228="sníž. přenesená",J228,0)</f>
        <v>0</v>
      </c>
      <c r="BI228" s="180">
        <f>IF(N228="nulová",J228,0)</f>
        <v>0</v>
      </c>
      <c r="BJ228" s="15" t="s">
        <v>78</v>
      </c>
      <c r="BK228" s="180">
        <f>ROUND(I228*H228,2)</f>
        <v>0</v>
      </c>
      <c r="BL228" s="15" t="s">
        <v>365</v>
      </c>
      <c r="BM228" s="15" t="s">
        <v>395</v>
      </c>
    </row>
    <row r="229" spans="2:65" s="1" customFormat="1" ht="6.95" customHeight="1">
      <c r="B229" s="44"/>
      <c r="C229" s="45"/>
      <c r="D229" s="45"/>
      <c r="E229" s="45"/>
      <c r="F229" s="45"/>
      <c r="G229" s="45"/>
      <c r="H229" s="45"/>
      <c r="I229" s="119"/>
      <c r="J229" s="45"/>
      <c r="K229" s="45"/>
      <c r="L229" s="36"/>
    </row>
  </sheetData>
  <sheetProtection algorithmName="SHA-512" hashValue="A0JSzyYTIWNICmACnKww3DFdS53wi1wDtUbJ0KHFtdgHsKlhrwNmgFWdrBkGuFWuaMmnHg0eTj8CiMMkny79Ow==" saltValue="2VDWbHSWNAxRNZET9+XSqILBnvaQt8uEjddlKW8NzSWvOpdwzeoSIxLDVV/0M5RIXU8DIvk+yKDkbWpYa9NMfA==" spinCount="100000" sheet="1" objects="1" scenarios="1" formatColumns="0" formatRows="0" autoFilter="0"/>
  <autoFilter ref="C96:K228"/>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007-1 - Zateplení střešní...</vt:lpstr>
      <vt:lpstr>'007-1 - Zateplení střešní...'!Názvy_tisku</vt:lpstr>
      <vt:lpstr>'Rekapitulace stavby'!Názvy_tisku</vt:lpstr>
      <vt:lpstr>'007-1 - Zateplení střešní...'!Oblast_tisku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TOMASPC\Tomáš</dc:creator>
  <cp:lastModifiedBy>Kornasová Květoslava</cp:lastModifiedBy>
  <dcterms:created xsi:type="dcterms:W3CDTF">2019-03-25T12:12:20Z</dcterms:created>
  <dcterms:modified xsi:type="dcterms:W3CDTF">2019-03-27T14:52:16Z</dcterms:modified>
</cp:coreProperties>
</file>