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ku26 - Oprava chodníků n..." sheetId="2" r:id="rId2"/>
  </sheets>
  <definedNames>
    <definedName name="_xlnm.Print_Area" localSheetId="0">'Rekapitulace stavby'!$D$4:$AO$36,'Rekapitulace stavby'!$C$42:$AQ$56</definedName>
    <definedName name="_xlnm._FilterDatabase" localSheetId="1" hidden="1">'sku26 - Oprava chodníků n...'!$C$89:$K$452</definedName>
    <definedName name="_xlnm.Print_Area" localSheetId="1">'sku26 - Oprava chodníků n...'!$C$4:$J$37,'sku26 - Oprava chodníků n...'!$C$43:$J$73,'sku26 - Oprava chodníků n...'!$C$79:$K$452</definedName>
    <definedName name="_xlnm.Print_Titles" localSheetId="0">'Rekapitulace stavby'!$52:$52</definedName>
    <definedName name="_xlnm.Print_Titles" localSheetId="1">'sku26 - Oprava chodníků n...'!$89:$89</definedName>
  </definedNames>
  <calcPr fullCalcOnLoad="1"/>
</workbook>
</file>

<file path=xl/sharedStrings.xml><?xml version="1.0" encoding="utf-8"?>
<sst xmlns="http://schemas.openxmlformats.org/spreadsheetml/2006/main" count="3847" uniqueCount="697">
  <si>
    <t>Export Komplet</t>
  </si>
  <si>
    <t/>
  </si>
  <si>
    <t>2.0</t>
  </si>
  <si>
    <t>ZAMOK</t>
  </si>
  <si>
    <t>False</t>
  </si>
  <si>
    <t>{c74631c6-596e-41a2-8961-14bd385cfc74}</t>
  </si>
  <si>
    <t>0,01</t>
  </si>
  <si>
    <t>21</t>
  </si>
  <si>
    <t>15</t>
  </si>
  <si>
    <t>REKAPITULACE STAVBY</t>
  </si>
  <si>
    <t>v ---  níže se nacházejí doplnkové a pomocné údaje k sestavám  --- v</t>
  </si>
  <si>
    <t>Návod na vyplnění</t>
  </si>
  <si>
    <t>0,001</t>
  </si>
  <si>
    <t>Kód:</t>
  </si>
  <si>
    <t>sku26</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</si>
  <si>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</si>
  <si>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</si>
  <si>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chodníků na ul.Patrice Lumumby</t>
  </si>
  <si>
    <t>KSO:</t>
  </si>
  <si>
    <t>CC-CZ:</t>
  </si>
  <si>
    <t>Místo:</t>
  </si>
  <si>
    <t>Ostrava - Zábřeh</t>
  </si>
  <si>
    <t>Datum:</t>
  </si>
  <si>
    <t>25. 10. 2018</t>
  </si>
  <si>
    <t>Zadavatel:</t>
  </si>
  <si>
    <t>IČ:</t>
  </si>
  <si>
    <t>SMO - MOb Ostrava - Jih,Horní 791/3,Ostrava</t>
  </si>
  <si>
    <t>DIČ:</t>
  </si>
  <si>
    <t>Uchazeč:</t>
  </si>
  <si>
    <t>Vyplň údaj</t>
  </si>
  <si>
    <t>Projektant:</t>
  </si>
  <si>
    <t>VS Projekt s.r.o.,Na Obvodu 45,703 00 Ostrava</t>
  </si>
  <si>
    <t>True</t>
  </si>
  <si>
    <t>Zpracovatel:</t>
  </si>
  <si>
    <t>Beránek</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</si>
  <si>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</si>
  <si>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</si>
  <si>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</si>
  <si>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</si>
  <si>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</si>
  <si>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</si>
  <si>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</si>
  <si>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</si>
  <si>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</si>
  <si>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</si>
  <si>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</si>
  <si>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</si>
  <si>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</si>
  <si>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</si>
  <si>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</si>
  <si>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</si>
  <si>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</si>
  <si>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</si>
  <si>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</si>
  <si>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</si>
  <si>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</si>
  <si>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</si>
  <si>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</si>
  <si>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</si>
  <si>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</si>
  <si>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</si>
  <si>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</si>
  <si>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</si>
  <si>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</si>
  <si>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</si>
  <si>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</si>
  <si>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</si>
  <si>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</si>
  <si>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</si>
  <si>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</si>
  <si>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</si>
  <si>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</si>
  <si>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</si>
  <si>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</si>
  <si>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</si>
  <si>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</si>
  <si>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</si>
  <si>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f11</t>
  </si>
  <si>
    <t>rýha 600</t>
  </si>
  <si>
    <t>500,549</t>
  </si>
  <si>
    <t>2</t>
  </si>
  <si>
    <t>f10</t>
  </si>
  <si>
    <t>šachta</t>
  </si>
  <si>
    <t>108</t>
  </si>
  <si>
    <t>KRYCÍ LIST SOUPISU PRACÍ</t>
  </si>
  <si>
    <t>f3</t>
  </si>
  <si>
    <t>ohumusování</t>
  </si>
  <si>
    <t>2917</t>
  </si>
  <si>
    <t>f2</t>
  </si>
  <si>
    <t>obruba z kostek</t>
  </si>
  <si>
    <t>1093</t>
  </si>
  <si>
    <t>f4</t>
  </si>
  <si>
    <t>rýha 2000</t>
  </si>
  <si>
    <t>20,88</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</si>
  <si>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</si>
  <si>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</si>
  <si>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</si>
  <si>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</si>
  <si>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</si>
  <si>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</si>
  <si>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</si>
  <si>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</si>
  <si>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</si>
  <si>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</si>
  <si>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</si>
  <si>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</si>
  <si>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</si>
  <si>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</si>
  <si>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</si>
  <si>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</si>
  <si>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767 - Konstrukce zámečnické</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</si>
  <si>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</si>
  <si>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</si>
  <si>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</si>
  <si>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</si>
  <si>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</si>
  <si>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</si>
  <si>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</si>
  <si>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</si>
  <si>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</si>
  <si>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</si>
  <si>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</si>
  <si>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</si>
  <si>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</si>
  <si>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</si>
  <si>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</si>
  <si>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</si>
  <si>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</si>
  <si>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</si>
  <si>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</si>
  <si>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</si>
  <si>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</si>
  <si>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</si>
  <si>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</si>
  <si>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113106422</t>
  </si>
  <si>
    <t>Rozebrání dlažeb při překopech komunikací pro pěší z kamenných dlaždic strojně pl přes 15 m2</t>
  </si>
  <si>
    <t>m2</t>
  </si>
  <si>
    <t>CS ÚRS 2018 02</t>
  </si>
  <si>
    <t>4</t>
  </si>
  <si>
    <t>-1623130756</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</si>
  <si>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</si>
  <si>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</si>
  <si>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</si>
  <si>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3481,00+729,00</t>
  </si>
  <si>
    <t>Součet</t>
  </si>
  <si>
    <t>113107223</t>
  </si>
  <si>
    <t>Odstranění podkladu z kameniva drceného tl 300 mm strojně pl přes 200 m2</t>
  </si>
  <si>
    <t>CS ÚRS 2018 01</t>
  </si>
  <si>
    <t>654275746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</si>
  <si>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</si>
  <si>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3481,00</t>
  </si>
  <si>
    <t>3</t>
  </si>
  <si>
    <t>113107182</t>
  </si>
  <si>
    <t>Odstranění podkladu živičného tl 100 mm strojně pl přes 50 do 200 m2</t>
  </si>
  <si>
    <t>-2135677045</t>
  </si>
  <si>
    <t>68,00</t>
  </si>
  <si>
    <t>113107232</t>
  </si>
  <si>
    <t>Odstranění podkladu z betonu prostého tl 300 mm strojně pl přes 200 m2</t>
  </si>
  <si>
    <t>-255503790</t>
  </si>
  <si>
    <t>306,00</t>
  </si>
  <si>
    <t>5</t>
  </si>
  <si>
    <t>113107241</t>
  </si>
  <si>
    <t>Odstranění podkladu živičného tl 50 mm strojně pl přes 200 m2</t>
  </si>
  <si>
    <t>1095221465</t>
  </si>
  <si>
    <t>6</t>
  </si>
  <si>
    <t>113154113</t>
  </si>
  <si>
    <t>Frézování živičného krytu tl 50 mm pruh š 0,5 m pl do 500 m2 bez překážek v trase</t>
  </si>
  <si>
    <t>2039644682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</si>
  <si>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</si>
  <si>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1213,00*1,00</t>
  </si>
  <si>
    <t>7</t>
  </si>
  <si>
    <t>113201111</t>
  </si>
  <si>
    <t>Vytrhání obrub chodníkových ležatých</t>
  </si>
  <si>
    <t>m</t>
  </si>
  <si>
    <t>-1797077538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</si>
  <si>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</si>
  <si>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"KS3</t>
  </si>
  <si>
    <t>581,00</t>
  </si>
  <si>
    <t>"OP3</t>
  </si>
  <si>
    <t>743,00</t>
  </si>
  <si>
    <t>8</t>
  </si>
  <si>
    <t>113202111</t>
  </si>
  <si>
    <t>Vytrhání obrub krajníků obrubníků stojatých</t>
  </si>
  <si>
    <t>-1748992856</t>
  </si>
  <si>
    <t>"BO 10</t>
  </si>
  <si>
    <t>1175,00</t>
  </si>
  <si>
    <t>9</t>
  </si>
  <si>
    <t>113203111</t>
  </si>
  <si>
    <t>Vytrhání obrub z dlažebních kostek</t>
  </si>
  <si>
    <t>607770284</t>
  </si>
  <si>
    <t>1865,00</t>
  </si>
  <si>
    <t>10</t>
  </si>
  <si>
    <t>132201102</t>
  </si>
  <si>
    <t>Hloubení rýh š do 600 mm v hornině tř. 3 objemu přes 100 m3</t>
  </si>
  <si>
    <t>m3</t>
  </si>
  <si>
    <t>721554944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</si>
  <si>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</si>
  <si>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"pod obrubami</t>
  </si>
  <si>
    <t>0,30*0,30*3135,25</t>
  </si>
  <si>
    <t>0,60*0,30*1093,20</t>
  </si>
  <si>
    <t>0,60*0,30*120,00</t>
  </si>
  <si>
    <t>11</t>
  </si>
  <si>
    <t>132201109</t>
  </si>
  <si>
    <t>Příplatek za lepivost k hloubení rýh š do 600 mm v hornině tř. 3</t>
  </si>
  <si>
    <t>-1961754376</t>
  </si>
  <si>
    <t>f4/100*50</t>
  </si>
  <si>
    <t>12</t>
  </si>
  <si>
    <t>133301101</t>
  </si>
  <si>
    <t>Hloubení šachet v hornině tř. 4 objemu do 100 m3</t>
  </si>
  <si>
    <t>-1146723863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</si>
  <si>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</si>
  <si>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"vpusti</t>
  </si>
  <si>
    <t>1,00*1,00*6,00*18</t>
  </si>
  <si>
    <t>13</t>
  </si>
  <si>
    <t>133301109</t>
  </si>
  <si>
    <t>Příplatek za lepivost u hloubení šachet v hornině tř. 4</t>
  </si>
  <si>
    <t>-1907796014</t>
  </si>
  <si>
    <t>14</t>
  </si>
  <si>
    <t>151101202</t>
  </si>
  <si>
    <t>Zřízení příložného pažení stěn výkopu hl do 8 m</t>
  </si>
  <si>
    <t>1378799048</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</si>
  <si>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</si>
  <si>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4*1,00*6,00*18</t>
  </si>
  <si>
    <t>151101212</t>
  </si>
  <si>
    <t>Odstranění příložného pažení stěn hl do 8 m</t>
  </si>
  <si>
    <t>1956202458</t>
  </si>
  <si>
    <t>16</t>
  </si>
  <si>
    <t>151101302</t>
  </si>
  <si>
    <t>Zřízení rozepření stěn při pažení příložném hl do 8 m</t>
  </si>
  <si>
    <t>-1344975099</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</si>
  <si>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</si>
  <si>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17</t>
  </si>
  <si>
    <t>151101312</t>
  </si>
  <si>
    <t>Odstranění rozepření stěn při pažení příložném hl do 8 m</t>
  </si>
  <si>
    <t>716268562</t>
  </si>
  <si>
    <t>18</t>
  </si>
  <si>
    <t>162701105</t>
  </si>
  <si>
    <t>Vodorovné přemístění do 10000 m výkopku/sypaniny z horniny tř. 1 až 4</t>
  </si>
  <si>
    <t>637890914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</si>
  <si>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</si>
  <si>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 f10+f11</t>
  </si>
  <si>
    <t>19</t>
  </si>
  <si>
    <t>171201211</t>
  </si>
  <si>
    <t>Poplatek za uložení stavebního odpadu - zeminy a kameniva na skládce</t>
  </si>
  <si>
    <t>t</t>
  </si>
  <si>
    <t>1641053507</t>
  </si>
  <si>
    <t xml:space="preserve">Poznámka k souboru cen:
1. Ceny uvedené v souboru cen lze po dohodě upravit podle místních podmínek. </t>
  </si>
  <si>
    <t xml:space="preserve"> (f10+f11)*1,80</t>
  </si>
  <si>
    <t>20</t>
  </si>
  <si>
    <t>175111101</t>
  </si>
  <si>
    <t>Obsypání potrubí ručně sypaninou bez prohození sítem, uloženou do 3 m</t>
  </si>
  <si>
    <t>-774122481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</si>
  <si>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</si>
  <si>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"Kolem vpustí</t>
  </si>
  <si>
    <t>-3,14*0,25*0,25*6,00*18</t>
  </si>
  <si>
    <t>M</t>
  </si>
  <si>
    <t>58344171</t>
  </si>
  <si>
    <t>štěrkodrť frakce 0-32</t>
  </si>
  <si>
    <t>-1857809097</t>
  </si>
  <si>
    <t>86,805*2 'Přepočtené koeficientem množství</t>
  </si>
  <si>
    <t>22</t>
  </si>
  <si>
    <t>181411131</t>
  </si>
  <si>
    <t>Založení parkového trávníku výsevem plochy do 1000 m2 v rovině a ve svahu do 1:5</t>
  </si>
  <si>
    <t>753885246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</si>
  <si>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</si>
  <si>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t>
  </si>
  <si>
    <t>00572410</t>
  </si>
  <si>
    <t>osivo směs travní parková</t>
  </si>
  <si>
    <t>kg</t>
  </si>
  <si>
    <t>-536975152</t>
  </si>
  <si>
    <t>2917*0,015 'Přepočtené koeficientem množství</t>
  </si>
  <si>
    <t>24</t>
  </si>
  <si>
    <t>181951102</t>
  </si>
  <si>
    <t>Úprava pláně v hornině tř. 1 až 4 se zhutněním</t>
  </si>
  <si>
    <t>1954859255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</si>
  <si>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</si>
  <si>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4743,00</t>
  </si>
  <si>
    <t>25</t>
  </si>
  <si>
    <t>182301131</t>
  </si>
  <si>
    <t>Rozprostření ornice pl přes 500 m2 ve svahu přes 1:5 tl vrstvy do 100 mm</t>
  </si>
  <si>
    <t>559875590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</si>
  <si>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</si>
  <si>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2917,00</t>
  </si>
  <si>
    <t>26</t>
  </si>
  <si>
    <t>10364101</t>
  </si>
  <si>
    <t>zemina pro terénní úpravy -  ornice</t>
  </si>
  <si>
    <t>1530269593</t>
  </si>
  <si>
    <t>2172,000*0,10*1,80</t>
  </si>
  <si>
    <t>27</t>
  </si>
  <si>
    <t>183403153</t>
  </si>
  <si>
    <t>Obdělání půdy hrabáním v rovině a svahu do 1:5</t>
  </si>
  <si>
    <t>2028405502</t>
  </si>
  <si>
    <t xml:space="preserve">Poznámka k souboru cen:
1. Každé opakované obdělání půdy se oceňuje samostatně. 2. Ceny -3114 a -3115 lze použít i pro obdělání půdy aktivními branami. </t>
  </si>
  <si>
    <t>28</t>
  </si>
  <si>
    <t>183403371</t>
  </si>
  <si>
    <t>Obdělání půdy dusáním ve svahu do 1:1</t>
  </si>
  <si>
    <t>-1801585293</t>
  </si>
  <si>
    <t>Svislé a kompletní konstrukce</t>
  </si>
  <si>
    <t>29</t>
  </si>
  <si>
    <t>358315114</t>
  </si>
  <si>
    <t>Bourání šachty, stoky kompletní nebo otvorů z prostého betonu plochy do 4 m2</t>
  </si>
  <si>
    <t>-2033214244</t>
  </si>
  <si>
    <t>"podobrubníkové vpusti</t>
  </si>
  <si>
    <t>3,14*0,30*0,30*1,20*18</t>
  </si>
  <si>
    <t>Vodorovné konstrukce</t>
  </si>
  <si>
    <t>30</t>
  </si>
  <si>
    <t>452311141</t>
  </si>
  <si>
    <t>Podkladní desky z betonu prostého tř. C 16/20 otevřený výkop</t>
  </si>
  <si>
    <t>-906911726</t>
  </si>
  <si>
    <t xml:space="preserve">Poznámka k souboru cen:
1. Ceny -1121 až -1181 a -1192 lze použít i pro ochrannou vrstvu pod železobetonové konstrukce. 2. Ceny -2121 až -2181 a -2192 jsou určeny pro jakékoliv úkosy sedel. </t>
  </si>
  <si>
    <t>1,50*0,80*0,20*18</t>
  </si>
  <si>
    <t>Komunikace pozemní</t>
  </si>
  <si>
    <t>31</t>
  </si>
  <si>
    <t>564861111</t>
  </si>
  <si>
    <t>Podklad ze štěrkodrtě ŠD tl 200 mm</t>
  </si>
  <si>
    <t>1514110792</t>
  </si>
  <si>
    <t>3819,30</t>
  </si>
  <si>
    <t>32</t>
  </si>
  <si>
    <t>564871111</t>
  </si>
  <si>
    <t>Podklad ze štěrkodrtě ŠD tl 250 mm</t>
  </si>
  <si>
    <t>1944600864</t>
  </si>
  <si>
    <t>"vchod 26/2355</t>
  </si>
  <si>
    <t>6,98</t>
  </si>
  <si>
    <t>"vchod 24/2356</t>
  </si>
  <si>
    <t>7,43</t>
  </si>
  <si>
    <t>"vchod 22/2357</t>
  </si>
  <si>
    <t>8,02</t>
  </si>
  <si>
    <t>33</t>
  </si>
  <si>
    <t>564871116</t>
  </si>
  <si>
    <t>Podklad ze štěrkodrtě ŠD tl. 300 mm</t>
  </si>
  <si>
    <t>803201200</t>
  </si>
  <si>
    <t>923,20</t>
  </si>
  <si>
    <t>34</t>
  </si>
  <si>
    <t>572581122</t>
  </si>
  <si>
    <t>Vyspravení trhlin živičným polymerovým páskem š 40 mm tl 4 mm</t>
  </si>
  <si>
    <t>1857518135</t>
  </si>
  <si>
    <t xml:space="preserve">Poznámka k souboru cen:
1. V cenách jsou započteny i náklady na vyčištění trhlin. </t>
  </si>
  <si>
    <t>1255,00</t>
  </si>
  <si>
    <t>35</t>
  </si>
  <si>
    <t>573211109</t>
  </si>
  <si>
    <t>Postřik živičný spojovací z asfaltu v množství 0,50 kg/m2</t>
  </si>
  <si>
    <t>436136082</t>
  </si>
  <si>
    <t>36</t>
  </si>
  <si>
    <t>577143111</t>
  </si>
  <si>
    <t>Asfaltový beton vrstva obrusná ACO 8 (ABJ) tl 50 mm š do 3 m z nemodifikovaného asfaltu</t>
  </si>
  <si>
    <t>-430199724</t>
  </si>
  <si>
    <t>1213,00</t>
  </si>
  <si>
    <t>37</t>
  </si>
  <si>
    <t>596211213</t>
  </si>
  <si>
    <t>Kladení zámkové dlažby komunikací pro pěší tl 80 mm skupiny A pl přes 300 m2</t>
  </si>
  <si>
    <t>1252333017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</si>
  <si>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</si>
  <si>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 4743,00 </t>
  </si>
  <si>
    <t>38</t>
  </si>
  <si>
    <t>592450067</t>
  </si>
  <si>
    <t>dlažba skladebná betonová základní pro nevidomé 20 x 10 x 8 cm barevná</t>
  </si>
  <si>
    <t>-1242438273</t>
  </si>
  <si>
    <t>94,50*1,30</t>
  </si>
  <si>
    <t>39</t>
  </si>
  <si>
    <t>59245213</t>
  </si>
  <si>
    <t>dlažba zámková profilová základní 19,6x16,1x8 cm přírodní</t>
  </si>
  <si>
    <t>392897501</t>
  </si>
  <si>
    <t>4743,00*1,01</t>
  </si>
  <si>
    <t>40</t>
  </si>
  <si>
    <t>596211210</t>
  </si>
  <si>
    <t>Kladení zámkové dlažby komunikací pro pěší tl 80 mm skupiny A pl do 50 m2</t>
  </si>
  <si>
    <t>2068496570</t>
  </si>
  <si>
    <t>41</t>
  </si>
  <si>
    <t>59245020</t>
  </si>
  <si>
    <t>dlažba skladebná betonová 20x10x8 cm přírodní</t>
  </si>
  <si>
    <t>-987448727</t>
  </si>
  <si>
    <t>22,43*1,03</t>
  </si>
  <si>
    <t>Trubní vedení</t>
  </si>
  <si>
    <t>42</t>
  </si>
  <si>
    <t>810101000</t>
  </si>
  <si>
    <t>Připojovací potrubí betonové Dn200,vč.výkopávky,obetonování ,pažení a zpětné úpravy komunikace</t>
  </si>
  <si>
    <t>1042490668</t>
  </si>
  <si>
    <t>3,00*18</t>
  </si>
  <si>
    <t>43</t>
  </si>
  <si>
    <t>895941311</t>
  </si>
  <si>
    <t>Zřízení vpusti kanalizační uliční z betonových dílců typ UVB-50</t>
  </si>
  <si>
    <t>kus</t>
  </si>
  <si>
    <t>-256689263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</si>
  <si>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</si>
  <si>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44</t>
  </si>
  <si>
    <t>59223852</t>
  </si>
  <si>
    <t>dno betonové pro uliční vpusť s kalovou prohlubní 45x30x5 cm</t>
  </si>
  <si>
    <t>-1522565798</t>
  </si>
  <si>
    <t>45</t>
  </si>
  <si>
    <t>59223854</t>
  </si>
  <si>
    <t>skruž betonová pro uliční vpusť s výtokovým otvorem PVC, 45x35x5 cm</t>
  </si>
  <si>
    <t>-1313894833</t>
  </si>
  <si>
    <t>46</t>
  </si>
  <si>
    <t>59223862</t>
  </si>
  <si>
    <t>skruž betonová pro uliční vpusť středová 45 x 29,5 x 5 cm</t>
  </si>
  <si>
    <t>1078558835</t>
  </si>
  <si>
    <t>47</t>
  </si>
  <si>
    <t>59223864</t>
  </si>
  <si>
    <t>prstenec betonový pro uliční vpusť vyrovnávací 39 x 6 x 13 cm</t>
  </si>
  <si>
    <t>-710275120</t>
  </si>
  <si>
    <t>48</t>
  </si>
  <si>
    <t>28661816</t>
  </si>
  <si>
    <t>koš kalový pro silniční vpusť 315mm</t>
  </si>
  <si>
    <t>-2015182895</t>
  </si>
  <si>
    <t>49</t>
  </si>
  <si>
    <t>899103211</t>
  </si>
  <si>
    <t>Demontáž poklopů litinových nebo ocelových včetně rámů hmotnosti přes 100 do 150 kg</t>
  </si>
  <si>
    <t>958529985</t>
  </si>
  <si>
    <t>50</t>
  </si>
  <si>
    <t>899203112</t>
  </si>
  <si>
    <t>Osazení mříží litinových včetně rámů a košů na bahno pro třídu zatížení B12, C250</t>
  </si>
  <si>
    <t>1707160397</t>
  </si>
  <si>
    <t xml:space="preserve">Poznámka k souboru cen:
1. V cenách nejsou započteny náklady na dodání mříží, rámů a košů na bahno; tyto náklady se oceňují ve specifikaci. </t>
  </si>
  <si>
    <t>51</t>
  </si>
  <si>
    <t>55242328</t>
  </si>
  <si>
    <t>mříž D 400 -  plochá, 600x600 4-stranný rám</t>
  </si>
  <si>
    <t>-1278901593</t>
  </si>
  <si>
    <t>52</t>
  </si>
  <si>
    <t>899431111</t>
  </si>
  <si>
    <t>Výšková úprava uličního vstupu nebo vpusti do 200 mm zvýšením krycího hrnce, šoupěte nebo hydrantu</t>
  </si>
  <si>
    <t>1190319498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</si>
  <si>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</si>
  <si>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</si>
  <si>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53</t>
  </si>
  <si>
    <t>210000000</t>
  </si>
  <si>
    <t>provizorní dopravní značení v.projektu a projednání</t>
  </si>
  <si>
    <t>soubor</t>
  </si>
  <si>
    <t>957985319</t>
  </si>
  <si>
    <t>54</t>
  </si>
  <si>
    <t>914511111</t>
  </si>
  <si>
    <t>Montáž sloupku dopravních značek délky do 3,5 m s betonovým základem</t>
  </si>
  <si>
    <t>2138912298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</si>
  <si>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</si>
  <si>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55</t>
  </si>
  <si>
    <t>40444045</t>
  </si>
  <si>
    <t>značka dopravní svislá FeZn NK A32a 700mm</t>
  </si>
  <si>
    <t>-1894419254</t>
  </si>
  <si>
    <t>56</t>
  </si>
  <si>
    <t>-331789228</t>
  </si>
  <si>
    <t>57</t>
  </si>
  <si>
    <t>40445230</t>
  </si>
  <si>
    <t>sloupek Zn pro dopravní značku D 70mm v 3,5m</t>
  </si>
  <si>
    <t>-1129229905</t>
  </si>
  <si>
    <t>58</t>
  </si>
  <si>
    <t>915111111</t>
  </si>
  <si>
    <t>Vodorovné dopravní značení dělící čáry souvislé š 125 mm základní bílá barva</t>
  </si>
  <si>
    <t>1000920070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</si>
  <si>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</si>
  <si>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t>
  </si>
  <si>
    <t>593,00</t>
  </si>
  <si>
    <t>59</t>
  </si>
  <si>
    <t>915111121</t>
  </si>
  <si>
    <t>Vodorovné dopravní značení dělící čáry přerušované š 125 mm základní bílá barva</t>
  </si>
  <si>
    <t>-523159919</t>
  </si>
  <si>
    <t>"V10d</t>
  </si>
  <si>
    <t>60</t>
  </si>
  <si>
    <t>915121111</t>
  </si>
  <si>
    <t>Vodorovné dopravní značení vodící čáry souvislé š 250 mm základní bíllá barva</t>
  </si>
  <si>
    <t>1224989936</t>
  </si>
  <si>
    <t>"V4</t>
  </si>
  <si>
    <t>132,00</t>
  </si>
  <si>
    <t>61</t>
  </si>
  <si>
    <t>915131111</t>
  </si>
  <si>
    <t>Vodorovné dopravní značení přechody pro chodce, šipky, symboly základní bílá barva</t>
  </si>
  <si>
    <t>1791512576</t>
  </si>
  <si>
    <t>444,00</t>
  </si>
  <si>
    <t>62</t>
  </si>
  <si>
    <t>915611111</t>
  </si>
  <si>
    <t>Předznačení vodorovného liniového značení</t>
  </si>
  <si>
    <t>1674252545</t>
  </si>
  <si>
    <t xml:space="preserve">Poznámka k souboru cen:
1. Množství měrných jednotek se určuje: a) pro cenu -1111 v m délky dělicí čáry nebo vodícího proužku (včetně mezer), b) pro cenu -1112 v m2 natírané nebo stříkané plochy. </t>
  </si>
  <si>
    <t>63</t>
  </si>
  <si>
    <t>915621111</t>
  </si>
  <si>
    <t>Předznačení vodorovného plošného značení</t>
  </si>
  <si>
    <t>1779437666</t>
  </si>
  <si>
    <t>"V13a</t>
  </si>
  <si>
    <t>64</t>
  </si>
  <si>
    <t>916111123</t>
  </si>
  <si>
    <t>Osazení obruby z drobných kostek s boční opěrou do lože z betonu prostého</t>
  </si>
  <si>
    <t>-1004462016</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</si>
  <si>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</si>
  <si>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1093,00</t>
  </si>
  <si>
    <t>65</t>
  </si>
  <si>
    <t>58381007</t>
  </si>
  <si>
    <t>kostka dlažební žula drobná 8/10</t>
  </si>
  <si>
    <t>1222365387</t>
  </si>
  <si>
    <t>1093,00*0,10*1,02</t>
  </si>
  <si>
    <t>66</t>
  </si>
  <si>
    <t>916231213</t>
  </si>
  <si>
    <t>Osazení chodníkového obrubníku betonového stojatého s boční opěrou do lože z betonu prostého</t>
  </si>
  <si>
    <t>-1013352561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</si>
  <si>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</si>
  <si>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3088,00</t>
  </si>
  <si>
    <t>14,85+1,50</t>
  </si>
  <si>
    <t>14,55</t>
  </si>
  <si>
    <t>67</t>
  </si>
  <si>
    <t>59217017</t>
  </si>
  <si>
    <t>obrubník betonový chodníkový 100x10x25 cm</t>
  </si>
  <si>
    <t>-1939557330</t>
  </si>
  <si>
    <t>68</t>
  </si>
  <si>
    <t>950964464</t>
  </si>
  <si>
    <t>1093,20</t>
  </si>
  <si>
    <t>69</t>
  </si>
  <si>
    <t>59217031</t>
  </si>
  <si>
    <t>obrubník betonový silniční 100 x 15 x 25 cm</t>
  </si>
  <si>
    <t>-1181197634</t>
  </si>
  <si>
    <t>70</t>
  </si>
  <si>
    <t>916241213</t>
  </si>
  <si>
    <t>Osazení obrubníku kamenného stojatého s boční opěrou do lože z betonu prostého</t>
  </si>
  <si>
    <t>-1744141241</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</si>
  <si>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</si>
  <si>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120,00</t>
  </si>
  <si>
    <t>71</t>
  </si>
  <si>
    <t>58380001</t>
  </si>
  <si>
    <t>krajník silniční kamenný, žula 13x20 x 30-80</t>
  </si>
  <si>
    <t>-1890321281</t>
  </si>
  <si>
    <t>72</t>
  </si>
  <si>
    <t>916991121</t>
  </si>
  <si>
    <t>Lože pod obrubníky, krajníky nebo obruby z dlažebních kostek z betonu prostého</t>
  </si>
  <si>
    <t>-1086431676</t>
  </si>
  <si>
    <t>3,135,25*0,30*0,10</t>
  </si>
  <si>
    <t>"BO 15</t>
  </si>
  <si>
    <t>1093,20*0,35*0,10</t>
  </si>
  <si>
    <t>120,00*0,35*0,10</t>
  </si>
  <si>
    <t>"kostky</t>
  </si>
  <si>
    <t>1093,20*0,30*0,10</t>
  </si>
  <si>
    <t>120,00*0,30*0,10</t>
  </si>
  <si>
    <t>"dobetonování desky</t>
  </si>
  <si>
    <t>1324,00*1,00*0,15</t>
  </si>
  <si>
    <t>73</t>
  </si>
  <si>
    <t>919732221</t>
  </si>
  <si>
    <t>Styčná spára napojení nového živičného povrchu na stávající za tepla š 15 mm hl 25 mm bez prořezání</t>
  </si>
  <si>
    <t>-2057353529</t>
  </si>
  <si>
    <t xml:space="preserve">Poznámka k souboru cen:
1. V cenách jsou započteny i náklady na vyčištění spár, na impregnaci a zalití spár včetně dodání hmot. </t>
  </si>
  <si>
    <t>74</t>
  </si>
  <si>
    <t>919735111</t>
  </si>
  <si>
    <t>Řezání stávajícího živičného krytu hl do 50 mm</t>
  </si>
  <si>
    <t>-1045992338</t>
  </si>
  <si>
    <t xml:space="preserve">Poznámka k souboru cen:
1. V cenách jsou započteny i náklady na spotřebu vody. </t>
  </si>
  <si>
    <t>1366,00</t>
  </si>
  <si>
    <t>75</t>
  </si>
  <si>
    <t>919735123</t>
  </si>
  <si>
    <t>Řezání stávajícího betonového krytu hl do 150 mm</t>
  </si>
  <si>
    <t>420235014</t>
  </si>
  <si>
    <t>"podél obrub</t>
  </si>
  <si>
    <t>76</t>
  </si>
  <si>
    <t>938909311</t>
  </si>
  <si>
    <t>Čištění vozovek metením strojně podkladu nebo krytu betonového nebo živičného</t>
  </si>
  <si>
    <t>2020275098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</si>
  <si>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</si>
  <si>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 frézování</t>
  </si>
  <si>
    <t>77</t>
  </si>
  <si>
    <t>961044111</t>
  </si>
  <si>
    <t>Bourání základů z betonu prostého</t>
  </si>
  <si>
    <t>-782140324</t>
  </si>
  <si>
    <t>"pod komunikací</t>
  </si>
  <si>
    <t>199,00</t>
  </si>
  <si>
    <t>78</t>
  </si>
  <si>
    <t>963053936</t>
  </si>
  <si>
    <t>Bourání ŽB schodišťových ramen monolitických samonosných</t>
  </si>
  <si>
    <t>1304575690</t>
  </si>
  <si>
    <t>2,22/0,20</t>
  </si>
  <si>
    <t>2,23/0,20</t>
  </si>
  <si>
    <t>2,32/0,20</t>
  </si>
  <si>
    <t>79</t>
  </si>
  <si>
    <t>966006132</t>
  </si>
  <si>
    <t>Odstranění značek dopravních nebo orientačních se sloupky s betonovými patkami</t>
  </si>
  <si>
    <t>-344891268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</si>
  <si>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</si>
  <si>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t>
  </si>
  <si>
    <t>Přesun sutě</t>
  </si>
  <si>
    <t>80</t>
  </si>
  <si>
    <t>997221551</t>
  </si>
  <si>
    <t>Vodorovná doprava suti ze sypkých materiálů do 1 km</t>
  </si>
  <si>
    <t>1592595424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</si>
  <si>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</si>
  <si>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81</t>
  </si>
  <si>
    <t>997221559</t>
  </si>
  <si>
    <t>Příplatek ZKD 1 km u vodorovné dopravy suti ze sypkých materiálů</t>
  </si>
  <si>
    <t>2116779232</t>
  </si>
  <si>
    <t>1686,904*9</t>
  </si>
  <si>
    <t>82</t>
  </si>
  <si>
    <t>997221561</t>
  </si>
  <si>
    <t>Vodorovná doprava suti z kusových materiálů do 1 km</t>
  </si>
  <si>
    <t>240263134</t>
  </si>
  <si>
    <t>83</t>
  </si>
  <si>
    <t>997221569</t>
  </si>
  <si>
    <t>Příplatek ZKD 1 km u vodorovné dopravy suti z kusových materiálů</t>
  </si>
  <si>
    <t>-389782853</t>
  </si>
  <si>
    <t>2440,562*9</t>
  </si>
  <si>
    <t>84</t>
  </si>
  <si>
    <t>997221815</t>
  </si>
  <si>
    <t>Poplatek za uložení na skládce (skládkovné) stavebního odpadu betonového kód odpadu 170 101</t>
  </si>
  <si>
    <t>-55772970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</si>
  <si>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</si>
  <si>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85</t>
  </si>
  <si>
    <t>997221825</t>
  </si>
  <si>
    <t>Poplatek za uložení na skládce (skládkovné) stavebního odpadu železobetonového kód odpadu 170 101</t>
  </si>
  <si>
    <t>1585042331</t>
  </si>
  <si>
    <t>86</t>
  </si>
  <si>
    <t>997221845</t>
  </si>
  <si>
    <t>Poplatek za uložení na skládce (skládkovné) odpadu asfaltového bez dehtu kód odpadu 170 302</t>
  </si>
  <si>
    <t>-621070394</t>
  </si>
  <si>
    <t>87</t>
  </si>
  <si>
    <t>997221855</t>
  </si>
  <si>
    <t>Poplatek za uložení na skládce (skládkovné) zeminy a kameniva kód odpadu 170 504</t>
  </si>
  <si>
    <t>-1505659408</t>
  </si>
  <si>
    <t>998</t>
  </si>
  <si>
    <t>Přesun hmot</t>
  </si>
  <si>
    <t>88</t>
  </si>
  <si>
    <t>998223011</t>
  </si>
  <si>
    <t>Přesun hmot pro pozemní komunikace s krytem dlážděným</t>
  </si>
  <si>
    <t>740484878</t>
  </si>
  <si>
    <t>89</t>
  </si>
  <si>
    <t>998223091</t>
  </si>
  <si>
    <t>Příplatek k přesunu hmot pro pozemní komunikace s krytem dlážděným za zvětšený přesun do 1000 m</t>
  </si>
  <si>
    <t>273495113</t>
  </si>
  <si>
    <t>PSV</t>
  </si>
  <si>
    <t>Práce a dodávky PSV</t>
  </si>
  <si>
    <t>721</t>
  </si>
  <si>
    <t>Zdravotechnika - vnitřní kanalizace</t>
  </si>
  <si>
    <t>90</t>
  </si>
  <si>
    <t>721290112</t>
  </si>
  <si>
    <t>Zkouška těsnosti potrubí kanalizace vodou do DN 200</t>
  </si>
  <si>
    <t>1721407334</t>
  </si>
  <si>
    <t xml:space="preserve">Poznámka k souboru cen:
1. V ceně -0123 není započteno dodání média; jeho dodávka se oceňuje ve specifikaci. </t>
  </si>
  <si>
    <t>1,00*30</t>
  </si>
  <si>
    <t>91</t>
  </si>
  <si>
    <t>721300922</t>
  </si>
  <si>
    <t>Pročištění svodů ležatých do DN 300 tlakovou vodou</t>
  </si>
  <si>
    <t>1304684969</t>
  </si>
  <si>
    <t>18*10,00</t>
  </si>
  <si>
    <t>767</t>
  </si>
  <si>
    <t>Konstrukce zámečnické</t>
  </si>
  <si>
    <t>92</t>
  </si>
  <si>
    <t>767995115</t>
  </si>
  <si>
    <t>Montáž atypických zámečnických konstrukcí hmotnosti do 100 kg</t>
  </si>
  <si>
    <t>1630963544</t>
  </si>
  <si>
    <t xml:space="preserve">Poznámka k souboru cen:
1. Určení cen se řídí hmotností jednotlivě montovaného dílu konstrukce. </t>
  </si>
  <si>
    <t>"rampy pro kočárek</t>
  </si>
  <si>
    <t>100,00*3</t>
  </si>
  <si>
    <t>93</t>
  </si>
  <si>
    <t>767996802</t>
  </si>
  <si>
    <t>Demontáž atypických zámečnických konstrukcí rozebráním hmotnosti jednotlivých dílů do 100 kg</t>
  </si>
  <si>
    <t>1647983807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</si>
  <si>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</si>
  <si>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94</t>
  </si>
  <si>
    <t>998767101</t>
  </si>
  <si>
    <t>Přesun hmot tonážní pro zámečnické konstrukce v objektech v do 6 m</t>
  </si>
  <si>
    <t>1998194213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</si>
  <si>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</si>
  <si>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</si>
  <si>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</si>
  <si>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</si>
  <si>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</si>
  <si>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95</t>
  </si>
  <si>
    <t>011002000</t>
  </si>
  <si>
    <t>Průzkumné práce</t>
  </si>
  <si>
    <t>1024</t>
  </si>
  <si>
    <t>-1134523440</t>
  </si>
  <si>
    <t>"vytýčení stáv.podzemních sítí</t>
  </si>
  <si>
    <t>96</t>
  </si>
  <si>
    <t>012103000</t>
  </si>
  <si>
    <t>Geodetické práce před výstavbou</t>
  </si>
  <si>
    <t>hzs</t>
  </si>
  <si>
    <t>-884676690</t>
  </si>
  <si>
    <t>"vytýčení stavby</t>
  </si>
  <si>
    <t>97</t>
  </si>
  <si>
    <t>012303000</t>
  </si>
  <si>
    <t>Geodetické práce po výstavbě</t>
  </si>
  <si>
    <t>1896449902</t>
  </si>
  <si>
    <t>"zaměření skutečně provedené stavby,geometrický plán</t>
  </si>
  <si>
    <t>98</t>
  </si>
  <si>
    <t>013254000</t>
  </si>
  <si>
    <t>Dokumentace skutečného provedení stavby</t>
  </si>
  <si>
    <t>-1640090099</t>
  </si>
  <si>
    <t>VRN3</t>
  </si>
  <si>
    <t>Zařízení staveniště</t>
  </si>
  <si>
    <t>99</t>
  </si>
  <si>
    <t>030001000</t>
  </si>
  <si>
    <t>2040606319</t>
  </si>
  <si>
    <t>VRN4</t>
  </si>
  <si>
    <t>Inženýrská činnost</t>
  </si>
  <si>
    <t>100</t>
  </si>
  <si>
    <t>043134000</t>
  </si>
  <si>
    <t>Zkoušky zatěžovací</t>
  </si>
  <si>
    <t>-1353738084</t>
  </si>
  <si>
    <t>101</t>
  </si>
  <si>
    <t>045002000</t>
  </si>
  <si>
    <t>Kompletační a koordinační činnost</t>
  </si>
  <si>
    <t>-635741067</t>
  </si>
  <si>
    <t>VRN7</t>
  </si>
  <si>
    <t>Provozní vlivy</t>
  </si>
  <si>
    <t>102</t>
  </si>
  <si>
    <t>070001000</t>
  </si>
  <si>
    <t xml:space="preserve">Provozní vlivy  - rušení průběhu prací silničním provozem,zajištění bezpečnostních opatření při vjezdu a výjezdu ze staveniště pověřenými pracovníky,dtto při navážení  materiálu, snižení produktivity práce </t>
  </si>
  <si>
    <t>-62630151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</si>
</sst>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6"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left" vertical="center"/>
      <protection/>
    </xf>
    <xf numFmtId="0" fontId="20" fillId="4" borderId="0" xfId="0" applyFont="1" applyFill="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27"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20" fillId="4" borderId="0" xfId="0" applyFont="1" applyFill="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spans="2:71"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1</v>
      </c>
      <c r="AO10" s="20"/>
      <c r="AP10" s="20"/>
      <c r="AQ10" s="20"/>
      <c r="AR10" s="18"/>
      <c r="BE10" s="29"/>
      <c r="BS10" s="15" t="s">
        <v>6</v>
      </c>
    </row>
    <row r="11" spans="2:71" ht="18.45"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27</v>
      </c>
      <c r="AL11" s="20"/>
      <c r="AM11" s="20"/>
      <c r="AN11" s="25" t="s">
        <v>1</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29</v>
      </c>
      <c r="AO13" s="20"/>
      <c r="AP13" s="20"/>
      <c r="AQ13" s="20"/>
      <c r="AR13" s="18"/>
      <c r="BE13" s="29"/>
      <c r="BS13" s="15" t="s">
        <v>6</v>
      </c>
    </row>
    <row r="14" spans="2:71" ht="12">
      <c r="B14" s="19"/>
      <c r="C14" s="20"/>
      <c r="D14" s="20"/>
      <c r="E14" s="32" t="s">
        <v>29</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27</v>
      </c>
      <c r="AL14" s="20"/>
      <c r="AM14" s="20"/>
      <c r="AN14" s="32" t="s">
        <v>29</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1</v>
      </c>
      <c r="AO16" s="20"/>
      <c r="AP16" s="20"/>
      <c r="AQ16" s="20"/>
      <c r="AR16" s="18"/>
      <c r="BE16" s="29"/>
      <c r="BS16" s="15" t="s">
        <v>4</v>
      </c>
    </row>
    <row r="17" spans="2:71" ht="18.45"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27</v>
      </c>
      <c r="AL17" s="20"/>
      <c r="AM17" s="20"/>
      <c r="AN17" s="25" t="s">
        <v>1</v>
      </c>
      <c r="AO17" s="20"/>
      <c r="AP17" s="20"/>
      <c r="AQ17" s="20"/>
      <c r="AR17" s="18"/>
      <c r="BE17" s="29"/>
      <c r="BS17" s="15" t="s">
        <v>32</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33</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spans="2:71" ht="18.45" customHeight="1">
      <c r="B20" s="19"/>
      <c r="C20" s="20"/>
      <c r="D20" s="20"/>
      <c r="E20" s="25" t="s">
        <v>34</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27</v>
      </c>
      <c r="AL20" s="20"/>
      <c r="AM20" s="20"/>
      <c r="AN20" s="25" t="s">
        <v>1</v>
      </c>
      <c r="AO20" s="20"/>
      <c r="AP20" s="20"/>
      <c r="AQ20" s="20"/>
      <c r="AR20" s="18"/>
      <c r="BE20" s="29"/>
      <c r="BS20" s="15" t="s">
        <v>32</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16.5" customHeight="1">
      <c r="B23" s="19"/>
      <c r="C23" s="20"/>
      <c r="D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37</v>
      </c>
      <c r="M28" s="42"/>
      <c r="N28" s="42"/>
      <c r="O28" s="42"/>
      <c r="P28" s="42"/>
      <c r="Q28" s="37"/>
      <c r="R28" s="37"/>
      <c r="S28" s="37"/>
      <c r="T28" s="37"/>
      <c r="U28" s="37"/>
      <c r="V28" s="37"/>
      <c r="W28" s="42" t="s">
        <v>38</v>
      </c>
      <c r="X28" s="42"/>
      <c r="Y28" s="42"/>
      <c r="Z28" s="42"/>
      <c r="AA28" s="42"/>
      <c r="AB28" s="42"/>
      <c r="AC28" s="42"/>
      <c r="AD28" s="42"/>
      <c r="AE28" s="42"/>
      <c r="AF28" s="37"/>
      <c r="AG28" s="37"/>
      <c r="AH28" s="37"/>
      <c r="AI28" s="37"/>
      <c r="AJ28" s="37"/>
      <c r="AK28" s="42" t="s">
        <v>39</v>
      </c>
      <c r="AL28" s="42"/>
      <c r="AM28" s="42"/>
      <c r="AN28" s="42"/>
      <c r="AO28" s="42"/>
      <c r="AP28" s="37"/>
      <c r="AQ28" s="37"/>
      <c r="AR28" s="41"/>
      <c r="BE28" s="29"/>
    </row>
    <row r="29" spans="2:57" s="2" customFormat="1" ht="14.4" customHeight="1">
      <c r="B29" s="43"/>
      <c r="C29" s="44"/>
      <c r="D29" s="30" t="s">
        <v>40</v>
      </c>
      <c r="E29" s="44"/>
      <c r="F29" s="30" t="s">
        <v>41</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29"/>
    </row>
    <row r="30" spans="2:57" s="2" customFormat="1" ht="14.4" customHeight="1">
      <c r="B30" s="43"/>
      <c r="C30" s="44"/>
      <c r="D30" s="44"/>
      <c r="E30" s="44"/>
      <c r="F30" s="30" t="s">
        <v>42</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29"/>
    </row>
    <row r="31" spans="2:57" s="2" customFormat="1" ht="14.4" customHeight="1" hidden="1">
      <c r="B31" s="43"/>
      <c r="C31" s="44"/>
      <c r="D31" s="44"/>
      <c r="E31" s="44"/>
      <c r="F31" s="30" t="s">
        <v>43</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spans="2:57" s="2" customFormat="1" ht="14.4" customHeight="1" hidden="1">
      <c r="B32" s="43"/>
      <c r="C32" s="44"/>
      <c r="D32" s="44"/>
      <c r="E32" s="44"/>
      <c r="F32" s="30" t="s">
        <v>44</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spans="2:57" s="2" customFormat="1" ht="14.4" customHeight="1" hidden="1">
      <c r="B33" s="43"/>
      <c r="C33" s="44"/>
      <c r="D33" s="44"/>
      <c r="E33" s="44"/>
      <c r="F33" s="30" t="s">
        <v>45</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c r="BE33" s="29"/>
    </row>
    <row r="34" spans="2:57"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9"/>
    </row>
    <row r="35" spans="2:44" s="1" customFormat="1" ht="25.9" customHeight="1">
      <c r="B35" s="36"/>
      <c r="C35" s="48"/>
      <c r="D35" s="49" t="s">
        <v>46</v>
      </c>
      <c r="E35" s="50"/>
      <c r="F35" s="50"/>
      <c r="G35" s="50"/>
      <c r="H35" s="50"/>
      <c r="I35" s="50"/>
      <c r="J35" s="50"/>
      <c r="K35" s="50"/>
      <c r="L35" s="50"/>
      <c r="M35" s="50"/>
      <c r="N35" s="50"/>
      <c r="O35" s="50"/>
      <c r="P35" s="50"/>
      <c r="Q35" s="50"/>
      <c r="R35" s="50"/>
      <c r="S35" s="50"/>
      <c r="T35" s="51" t="s">
        <v>47</v>
      </c>
      <c r="U35" s="50"/>
      <c r="V35" s="50"/>
      <c r="W35" s="50"/>
      <c r="X35" s="52" t="s">
        <v>48</v>
      </c>
      <c r="Y35" s="50"/>
      <c r="Z35" s="50"/>
      <c r="AA35" s="50"/>
      <c r="AB35" s="50"/>
      <c r="AC35" s="50"/>
      <c r="AD35" s="50"/>
      <c r="AE35" s="50"/>
      <c r="AF35" s="50"/>
      <c r="AG35" s="50"/>
      <c r="AH35" s="50"/>
      <c r="AI35" s="50"/>
      <c r="AJ35" s="50"/>
      <c r="AK35" s="53">
        <f>SUM(AK26:AK33)</f>
        <v>0</v>
      </c>
      <c r="AL35" s="50"/>
      <c r="AM35" s="50"/>
      <c r="AN35" s="50"/>
      <c r="AO35" s="54"/>
      <c r="AP35" s="48"/>
      <c r="AQ35" s="48"/>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pans="2:44" s="1" customFormat="1" ht="6.9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pans="2:44" s="1" customFormat="1" ht="24.95" customHeight="1">
      <c r="B42" s="36"/>
      <c r="C42" s="21" t="s">
        <v>49</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1" customFormat="1" ht="12" customHeight="1">
      <c r="B44" s="36"/>
      <c r="C44" s="30" t="s">
        <v>13</v>
      </c>
      <c r="D44" s="37"/>
      <c r="E44" s="37"/>
      <c r="F44" s="37"/>
      <c r="G44" s="37"/>
      <c r="H44" s="37"/>
      <c r="I44" s="37"/>
      <c r="J44" s="37"/>
      <c r="K44" s="37"/>
      <c r="L44" s="37" t="str">
        <f>K5</f>
        <v>sku26</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pans="2:44" s="3" customFormat="1" ht="36.95" customHeight="1">
      <c r="B45" s="59"/>
      <c r="C45" s="60" t="s">
        <v>16</v>
      </c>
      <c r="D45" s="61"/>
      <c r="E45" s="61"/>
      <c r="F45" s="61"/>
      <c r="G45" s="61"/>
      <c r="H45" s="61"/>
      <c r="I45" s="61"/>
      <c r="J45" s="61"/>
      <c r="K45" s="61"/>
      <c r="L45" s="62" t="str">
        <f>K6</f>
        <v>Oprava chodníků na ul.Patrice Lumumby</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20</v>
      </c>
      <c r="D47" s="37"/>
      <c r="E47" s="37"/>
      <c r="F47" s="37"/>
      <c r="G47" s="37"/>
      <c r="H47" s="37"/>
      <c r="I47" s="37"/>
      <c r="J47" s="37"/>
      <c r="K47" s="37"/>
      <c r="L47" s="64" t="str">
        <f>IF(K8="","",K8)</f>
        <v>Ostrava - Zábřeh</v>
      </c>
      <c r="M47" s="37"/>
      <c r="N47" s="37"/>
      <c r="O47" s="37"/>
      <c r="P47" s="37"/>
      <c r="Q47" s="37"/>
      <c r="R47" s="37"/>
      <c r="S47" s="37"/>
      <c r="T47" s="37"/>
      <c r="U47" s="37"/>
      <c r="V47" s="37"/>
      <c r="W47" s="37"/>
      <c r="X47" s="37"/>
      <c r="Y47" s="37"/>
      <c r="Z47" s="37"/>
      <c r="AA47" s="37"/>
      <c r="AB47" s="37"/>
      <c r="AC47" s="37"/>
      <c r="AD47" s="37"/>
      <c r="AE47" s="37"/>
      <c r="AF47" s="37"/>
      <c r="AG47" s="37"/>
      <c r="AH47" s="37"/>
      <c r="AI47" s="30" t="s">
        <v>22</v>
      </c>
      <c r="AJ47" s="37"/>
      <c r="AK47" s="37"/>
      <c r="AL47" s="37"/>
      <c r="AM47" s="65" t="str">
        <f>IF(AN8="","",AN8)</f>
        <v>25. 10. 2018</v>
      </c>
      <c r="AN47" s="65"/>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24.9" customHeight="1">
      <c r="B49" s="36"/>
      <c r="C49" s="30" t="s">
        <v>24</v>
      </c>
      <c r="D49" s="37"/>
      <c r="E49" s="37"/>
      <c r="F49" s="37"/>
      <c r="G49" s="37"/>
      <c r="H49" s="37"/>
      <c r="I49" s="37"/>
      <c r="J49" s="37"/>
      <c r="K49" s="37"/>
      <c r="L49" s="37" t="str">
        <f>IF(E11="","",E11)</f>
        <v>SMO - MOb Ostrava - Jih,Horní 791/3,Ostrava</v>
      </c>
      <c r="M49" s="37"/>
      <c r="N49" s="37"/>
      <c r="O49" s="37"/>
      <c r="P49" s="37"/>
      <c r="Q49" s="37"/>
      <c r="R49" s="37"/>
      <c r="S49" s="37"/>
      <c r="T49" s="37"/>
      <c r="U49" s="37"/>
      <c r="V49" s="37"/>
      <c r="W49" s="37"/>
      <c r="X49" s="37"/>
      <c r="Y49" s="37"/>
      <c r="Z49" s="37"/>
      <c r="AA49" s="37"/>
      <c r="AB49" s="37"/>
      <c r="AC49" s="37"/>
      <c r="AD49" s="37"/>
      <c r="AE49" s="37"/>
      <c r="AF49" s="37"/>
      <c r="AG49" s="37"/>
      <c r="AH49" s="37"/>
      <c r="AI49" s="30" t="s">
        <v>30</v>
      </c>
      <c r="AJ49" s="37"/>
      <c r="AK49" s="37"/>
      <c r="AL49" s="37"/>
      <c r="AM49" s="66" t="str">
        <f>IF(E17="","",E17)</f>
        <v>VS Projekt s.r.o.,Na Obvodu 45,703 00 Ostrava</v>
      </c>
      <c r="AN49" s="37"/>
      <c r="AO49" s="37"/>
      <c r="AP49" s="37"/>
      <c r="AQ49" s="37"/>
      <c r="AR49" s="41"/>
      <c r="AS49" s="67" t="s">
        <v>50</v>
      </c>
      <c r="AT49" s="68"/>
      <c r="AU49" s="69"/>
      <c r="AV49" s="69"/>
      <c r="AW49" s="69"/>
      <c r="AX49" s="69"/>
      <c r="AY49" s="69"/>
      <c r="AZ49" s="69"/>
      <c r="BA49" s="69"/>
      <c r="BB49" s="69"/>
      <c r="BC49" s="69"/>
      <c r="BD49" s="70"/>
    </row>
    <row r="50" spans="2:56" s="1" customFormat="1" ht="13.65" customHeight="1">
      <c r="B50" s="36"/>
      <c r="C50" s="30" t="s">
        <v>28</v>
      </c>
      <c r="D50" s="37"/>
      <c r="E50" s="37"/>
      <c r="F50" s="37"/>
      <c r="G50" s="37"/>
      <c r="H50" s="37"/>
      <c r="I50" s="37"/>
      <c r="J50" s="37"/>
      <c r="K50" s="37"/>
      <c r="L50" s="37"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33</v>
      </c>
      <c r="AJ50" s="37"/>
      <c r="AK50" s="37"/>
      <c r="AL50" s="37"/>
      <c r="AM50" s="66" t="str">
        <f>IF(E20="","",E20)</f>
        <v>Beránek</v>
      </c>
      <c r="AN50" s="37"/>
      <c r="AO50" s="37"/>
      <c r="AP50" s="37"/>
      <c r="AQ50" s="37"/>
      <c r="AR50" s="41"/>
      <c r="AS50" s="71"/>
      <c r="AT50" s="72"/>
      <c r="AU50" s="73"/>
      <c r="AV50" s="73"/>
      <c r="AW50" s="73"/>
      <c r="AX50" s="73"/>
      <c r="AY50" s="73"/>
      <c r="AZ50" s="73"/>
      <c r="BA50" s="73"/>
      <c r="BB50" s="73"/>
      <c r="BC50" s="73"/>
      <c r="BD50" s="74"/>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pans="2:56" s="1" customFormat="1" ht="29.25" customHeight="1">
      <c r="B52" s="36"/>
      <c r="C52" s="79" t="s">
        <v>51</v>
      </c>
      <c r="D52" s="80"/>
      <c r="E52" s="80"/>
      <c r="F52" s="80"/>
      <c r="G52" s="80"/>
      <c r="H52" s="81"/>
      <c r="I52" s="82" t="s">
        <v>52</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53</v>
      </c>
      <c r="AH52" s="80"/>
      <c r="AI52" s="80"/>
      <c r="AJ52" s="80"/>
      <c r="AK52" s="80"/>
      <c r="AL52" s="80"/>
      <c r="AM52" s="80"/>
      <c r="AN52" s="82" t="s">
        <v>54</v>
      </c>
      <c r="AO52" s="80"/>
      <c r="AP52" s="84"/>
      <c r="AQ52" s="85" t="s">
        <v>55</v>
      </c>
      <c r="AR52" s="41"/>
      <c r="AS52" s="86" t="s">
        <v>56</v>
      </c>
      <c r="AT52" s="87" t="s">
        <v>57</v>
      </c>
      <c r="AU52" s="87" t="s">
        <v>58</v>
      </c>
      <c r="AV52" s="87" t="s">
        <v>59</v>
      </c>
      <c r="AW52" s="87" t="s">
        <v>60</v>
      </c>
      <c r="AX52" s="87" t="s">
        <v>61</v>
      </c>
      <c r="AY52" s="87" t="s">
        <v>62</v>
      </c>
      <c r="AZ52" s="87" t="s">
        <v>63</v>
      </c>
      <c r="BA52" s="87" t="s">
        <v>64</v>
      </c>
      <c r="BB52" s="87" t="s">
        <v>65</v>
      </c>
      <c r="BC52" s="87" t="s">
        <v>66</v>
      </c>
      <c r="BD52" s="88" t="s">
        <v>67</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9"/>
      <c r="AT53" s="90"/>
      <c r="AU53" s="90"/>
      <c r="AV53" s="90"/>
      <c r="AW53" s="90"/>
      <c r="AX53" s="90"/>
      <c r="AY53" s="90"/>
      <c r="AZ53" s="90"/>
      <c r="BA53" s="90"/>
      <c r="BB53" s="90"/>
      <c r="BC53" s="90"/>
      <c r="BD53" s="91"/>
    </row>
    <row r="54" spans="2:90" s="4" customFormat="1" ht="32.4" customHeight="1">
      <c r="B54" s="92"/>
      <c r="C54" s="93" t="s">
        <v>68</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ROUND(AG55,2)</f>
        <v>0</v>
      </c>
      <c r="AH54" s="95"/>
      <c r="AI54" s="95"/>
      <c r="AJ54" s="95"/>
      <c r="AK54" s="95"/>
      <c r="AL54" s="95"/>
      <c r="AM54" s="95"/>
      <c r="AN54" s="96">
        <f>SUM(AG54,AT54)</f>
        <v>0</v>
      </c>
      <c r="AO54" s="96"/>
      <c r="AP54" s="96"/>
      <c r="AQ54" s="97" t="s">
        <v>1</v>
      </c>
      <c r="AR54" s="98"/>
      <c r="AS54" s="99">
        <f>ROUND(AS55,2)</f>
        <v>0</v>
      </c>
      <c r="AT54" s="100">
        <f>ROUND(SUM(AV54:AW54),2)</f>
        <v>0</v>
      </c>
      <c r="AU54" s="101">
        <f>ROUND(AU55,5)</f>
        <v>0</v>
      </c>
      <c r="AV54" s="100">
        <f>ROUND(AZ54*L29,2)</f>
        <v>0</v>
      </c>
      <c r="AW54" s="100">
        <f>ROUND(BA54*L30,2)</f>
        <v>0</v>
      </c>
      <c r="AX54" s="100">
        <f>ROUND(BB54*L29,2)</f>
        <v>0</v>
      </c>
      <c r="AY54" s="100">
        <f>ROUND(BC54*L30,2)</f>
        <v>0</v>
      </c>
      <c r="AZ54" s="100">
        <f>ROUND(AZ55,2)</f>
        <v>0</v>
      </c>
      <c r="BA54" s="100">
        <f>ROUND(BA55,2)</f>
        <v>0</v>
      </c>
      <c r="BB54" s="100">
        <f>ROUND(BB55,2)</f>
        <v>0</v>
      </c>
      <c r="BC54" s="100">
        <f>ROUND(BC55,2)</f>
        <v>0</v>
      </c>
      <c r="BD54" s="102">
        <f>ROUND(BD55,2)</f>
        <v>0</v>
      </c>
      <c r="BS54" s="103" t="s">
        <v>69</v>
      </c>
      <c r="BT54" s="103" t="s">
        <v>70</v>
      </c>
      <c r="BV54" s="103" t="s">
        <v>71</v>
      </c>
      <c r="BW54" s="103" t="s">
        <v>5</v>
      </c>
      <c r="BX54" s="103" t="s">
        <v>72</v>
      </c>
      <c r="CL54" s="103" t="s">
        <v>1</v>
      </c>
    </row>
    <row r="55" spans="1:90" s="5" customFormat="1" ht="16.5" customHeight="1">
      <c r="A55" s="104" t="s">
        <v>73</v>
      </c>
      <c r="B55" s="105"/>
      <c r="C55" s="106"/>
      <c r="D55" s="107" t="s">
        <v>14</v>
      </c>
      <c r="E55" s="107"/>
      <c r="F55" s="107"/>
      <c r="G55" s="107"/>
      <c r="H55" s="107"/>
      <c r="I55" s="108"/>
      <c r="J55" s="107" t="s">
        <v>17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'sku26 - Oprava chodníků n...'!J28</f>
        <v>0</v>
      </c>
      <c r="AH55" s="108"/>
      <c r="AI55" s="108"/>
      <c r="AJ55" s="108"/>
      <c r="AK55" s="108"/>
      <c r="AL55" s="108"/>
      <c r="AM55" s="108"/>
      <c r="AN55" s="109">
        <f>SUM(AG55,AT55)</f>
        <v>0</v>
      </c>
      <c r="AO55" s="108"/>
      <c r="AP55" s="108"/>
      <c r="AQ55" s="110" t="s">
        <v>74</v>
      </c>
      <c r="AR55" s="111"/>
      <c r="AS55" s="112">
        <v>0</v>
      </c>
      <c r="AT55" s="113">
        <f>ROUND(SUM(AV55:AW55),2)</f>
        <v>0</v>
      </c>
      <c r="AU55" s="114">
        <f>'sku26 - Oprava chodníků n...'!P90</f>
        <v>0</v>
      </c>
      <c r="AV55" s="113">
        <f>'sku26 - Oprava chodníků n...'!J31</f>
        <v>0</v>
      </c>
      <c r="AW55" s="113">
        <f>'sku26 - Oprava chodníků n...'!J32</f>
        <v>0</v>
      </c>
      <c r="AX55" s="113">
        <f>'sku26 - Oprava chodníků n...'!J33</f>
        <v>0</v>
      </c>
      <c r="AY55" s="113">
        <f>'sku26 - Oprava chodníků n...'!J34</f>
        <v>0</v>
      </c>
      <c r="AZ55" s="113">
        <f>'sku26 - Oprava chodníků n...'!F31</f>
        <v>0</v>
      </c>
      <c r="BA55" s="113">
        <f>'sku26 - Oprava chodníků n...'!F32</f>
        <v>0</v>
      </c>
      <c r="BB55" s="113">
        <f>'sku26 - Oprava chodníků n...'!F33</f>
        <v>0</v>
      </c>
      <c r="BC55" s="113">
        <f>'sku26 - Oprava chodníků n...'!F34</f>
        <v>0</v>
      </c>
      <c r="BD55" s="115">
        <f>'sku26 - Oprava chodníků n...'!F35</f>
        <v>0</v>
      </c>
      <c r="BT55" s="116" t="s">
        <v>75</v>
      </c>
      <c r="BU55" s="116" t="s">
        <v>76</v>
      </c>
      <c r="BV55" s="116" t="s">
        <v>71</v>
      </c>
      <c r="BW55" s="116" t="s">
        <v>5</v>
      </c>
      <c r="BX55" s="116" t="s">
        <v>72</v>
      </c>
      <c r="CL55" s="116" t="s">
        <v>1</v>
      </c>
    </row>
    <row r="56" spans="2:44" s="1" customFormat="1" ht="30" customHeight="1">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1"/>
    </row>
    <row r="57" spans="2:44"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41"/>
    </row>
  </sheetData>
  <sheetProtection password="CC35" sheet="1" objects="1" scenarios="1" formatColumns="0" formatRows="0"/>
  <mergeCells count="42">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sku26 - Oprava chodníků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7"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5" t="s">
        <v>5</v>
      </c>
      <c r="AZ2" s="118" t="s">
        <v>77</v>
      </c>
      <c r="BA2" s="118" t="s">
        <v>78</v>
      </c>
      <c r="BB2" s="118" t="s">
        <v>1</v>
      </c>
      <c r="BC2" s="118" t="s">
        <v>79</v>
      </c>
      <c r="BD2" s="118" t="s">
        <v>80</v>
      </c>
    </row>
    <row r="3" spans="2:56" ht="6.95" customHeight="1">
      <c r="B3" s="119"/>
      <c r="C3" s="120"/>
      <c r="D3" s="120"/>
      <c r="E3" s="120"/>
      <c r="F3" s="120"/>
      <c r="G3" s="120"/>
      <c r="H3" s="120"/>
      <c r="I3" s="121"/>
      <c r="J3" s="120"/>
      <c r="K3" s="120"/>
      <c r="L3" s="18"/>
      <c r="AT3" s="15" t="s">
        <v>80</v>
      </c>
      <c r="AZ3" s="118" t="s">
        <v>81</v>
      </c>
      <c r="BA3" s="118" t="s">
        <v>82</v>
      </c>
      <c r="BB3" s="118" t="s">
        <v>1</v>
      </c>
      <c r="BC3" s="118" t="s">
        <v>83</v>
      </c>
      <c r="BD3" s="118" t="s">
        <v>80</v>
      </c>
    </row>
    <row r="4" spans="2:56" ht="24.95" customHeight="1">
      <c r="B4" s="18"/>
      <c r="D4" s="122" t="s">
        <v>84</v>
      </c>
      <c r="L4" s="18"/>
      <c r="M4" s="22" t="s">
        <v>10</v>
      </c>
      <c r="AT4" s="15" t="s">
        <v>4</v>
      </c>
      <c r="AZ4" s="118" t="s">
        <v>85</v>
      </c>
      <c r="BA4" s="118" t="s">
        <v>86</v>
      </c>
      <c r="BB4" s="118" t="s">
        <v>1</v>
      </c>
      <c r="BC4" s="118" t="s">
        <v>87</v>
      </c>
      <c r="BD4" s="118" t="s">
        <v>80</v>
      </c>
    </row>
    <row r="5" spans="2:56" ht="6.95" customHeight="1">
      <c r="B5" s="18"/>
      <c r="L5" s="18"/>
      <c r="AZ5" s="118" t="s">
        <v>88</v>
      </c>
      <c r="BA5" s="118" t="s">
        <v>89</v>
      </c>
      <c r="BB5" s="118" t="s">
        <v>1</v>
      </c>
      <c r="BC5" s="118" t="s">
        <v>90</v>
      </c>
      <c r="BD5" s="118" t="s">
        <v>80</v>
      </c>
    </row>
    <row r="6" spans="2:56" s="1" customFormat="1" ht="12" customHeight="1">
      <c r="B6" s="41"/>
      <c r="D6" s="123" t="s">
        <v>16</v>
      </c>
      <c r="I6" s="124"/>
      <c r="L6" s="41"/>
      <c r="AZ6" s="118" t="s">
        <v>91</v>
      </c>
      <c r="BA6" s="118" t="s">
        <v>92</v>
      </c>
      <c r="BB6" s="118" t="s">
        <v>1</v>
      </c>
      <c r="BC6" s="118" t="s">
        <v>93</v>
      </c>
      <c r="BD6" s="118" t="s">
        <v>80</v>
      </c>
    </row>
    <row r="7" spans="2:12" s="1" customFormat="1" ht="36.95" customHeight="1">
      <c r="B7" s="41"/>
      <c r="E7" s="125" t="s">
        <v>17</v>
      </c>
      <c r="F7" s="1"/>
      <c r="G7" s="1"/>
      <c r="H7" s="1"/>
      <c r="I7" s="124"/>
      <c r="L7" s="41"/>
    </row>
    <row r="8" spans="2:12" s="1" customFormat="1" ht="12">
      <c r="B8" s="41"/>
      <c r="I8" s="124"/>
      <c r="L8" s="41"/>
    </row>
    <row r="9" spans="2:12" s="1" customFormat="1" ht="12" customHeight="1">
      <c r="B9" s="41"/>
      <c r="D9" s="123" t="s">
        <v>18</v>
      </c>
      <c r="F9" s="15" t="s">
        <v>1</v>
      </c>
      <c r="I9" s="126" t="s">
        <v>19</v>
      </c>
      <c r="J9" s="15" t="s">
        <v>1</v>
      </c>
      <c r="L9" s="41"/>
    </row>
    <row r="10" spans="2:12" s="1" customFormat="1" ht="12" customHeight="1">
      <c r="B10" s="41"/>
      <c r="D10" s="123" t="s">
        <v>20</v>
      </c>
      <c r="F10" s="15" t="s">
        <v>21</v>
      </c>
      <c r="I10" s="126" t="s">
        <v>22</v>
      </c>
      <c r="J10" s="127" t="str">
        <f>'Rekapitulace stavby'!AN8</f>
        <v>25. 10. 2018</v>
      </c>
      <c r="L10" s="41"/>
    </row>
    <row r="11" spans="2:12" s="1" customFormat="1" ht="10.8" customHeight="1">
      <c r="B11" s="41"/>
      <c r="I11" s="124"/>
      <c r="L11" s="41"/>
    </row>
    <row r="12" spans="2:12" s="1" customFormat="1" ht="12" customHeight="1">
      <c r="B12" s="41"/>
      <c r="D12" s="123" t="s">
        <v>24</v>
      </c>
      <c r="I12" s="126" t="s">
        <v>25</v>
      </c>
      <c r="J12" s="15" t="s">
        <v>1</v>
      </c>
      <c r="L12" s="41"/>
    </row>
    <row r="13" spans="2:12" s="1" customFormat="1" ht="18" customHeight="1">
      <c r="B13" s="41"/>
      <c r="E13" s="15" t="s">
        <v>26</v>
      </c>
      <c r="I13" s="126" t="s">
        <v>27</v>
      </c>
      <c r="J13" s="15" t="s">
        <v>1</v>
      </c>
      <c r="L13" s="41"/>
    </row>
    <row r="14" spans="2:12" s="1" customFormat="1" ht="6.95" customHeight="1">
      <c r="B14" s="41"/>
      <c r="I14" s="124"/>
      <c r="L14" s="41"/>
    </row>
    <row r="15" spans="2:12" s="1" customFormat="1" ht="12" customHeight="1">
      <c r="B15" s="41"/>
      <c r="D15" s="123" t="s">
        <v>28</v>
      </c>
      <c r="I15" s="126" t="s">
        <v>25</v>
      </c>
      <c r="J15" s="31" t="str">
        <f>'Rekapitulace stavby'!AN13</f>
        <v>Vyplň údaj</v>
      </c>
      <c r="L15" s="41"/>
    </row>
    <row r="16" spans="2:12" s="1" customFormat="1" ht="18" customHeight="1">
      <c r="B16" s="41"/>
      <c r="E16" s="31" t="str">
        <f>'Rekapitulace stavby'!E14</f>
        <v>Vyplň údaj</v>
      </c>
      <c r="F16" s="15"/>
      <c r="G16" s="15"/>
      <c r="H16" s="15"/>
      <c r="I16" s="126" t="s">
        <v>27</v>
      </c>
      <c r="J16" s="31" t="str">
        <f>'Rekapitulace stavby'!AN14</f>
        <v>Vyplň údaj</v>
      </c>
      <c r="L16" s="41"/>
    </row>
    <row r="17" spans="2:12" s="1" customFormat="1" ht="6.95" customHeight="1">
      <c r="B17" s="41"/>
      <c r="I17" s="124"/>
      <c r="L17" s="41"/>
    </row>
    <row r="18" spans="2:12" s="1" customFormat="1" ht="12" customHeight="1">
      <c r="B18" s="41"/>
      <c r="D18" s="123" t="s">
        <v>30</v>
      </c>
      <c r="I18" s="126" t="s">
        <v>25</v>
      </c>
      <c r="J18" s="15" t="s">
        <v>1</v>
      </c>
      <c r="L18" s="41"/>
    </row>
    <row r="19" spans="2:12" s="1" customFormat="1" ht="18" customHeight="1">
      <c r="B19" s="41"/>
      <c r="E19" s="15" t="s">
        <v>31</v>
      </c>
      <c r="I19" s="126" t="s">
        <v>27</v>
      </c>
      <c r="J19" s="15" t="s">
        <v>1</v>
      </c>
      <c r="L19" s="41"/>
    </row>
    <row r="20" spans="2:12" s="1" customFormat="1" ht="6.95" customHeight="1">
      <c r="B20" s="41"/>
      <c r="I20" s="124"/>
      <c r="L20" s="41"/>
    </row>
    <row r="21" spans="2:12" s="1" customFormat="1" ht="12" customHeight="1">
      <c r="B21" s="41"/>
      <c r="D21" s="123" t="s">
        <v>33</v>
      </c>
      <c r="I21" s="126" t="s">
        <v>25</v>
      </c>
      <c r="J21" s="15" t="s">
        <v>1</v>
      </c>
      <c r="L21" s="41"/>
    </row>
    <row r="22" spans="2:12" s="1" customFormat="1" ht="18" customHeight="1">
      <c r="B22" s="41"/>
      <c r="E22" s="15" t="s">
        <v>34</v>
      </c>
      <c r="I22" s="126" t="s">
        <v>27</v>
      </c>
      <c r="J22" s="15" t="s">
        <v>1</v>
      </c>
      <c r="L22" s="41"/>
    </row>
    <row r="23" spans="2:12" s="1" customFormat="1" ht="6.95" customHeight="1">
      <c r="B23" s="41"/>
      <c r="I23" s="124"/>
      <c r="L23" s="41"/>
    </row>
    <row r="24" spans="2:12" s="1" customFormat="1" ht="12" customHeight="1">
      <c r="B24" s="41"/>
      <c r="D24" s="123" t="s">
        <v>35</v>
      </c>
      <c r="I24" s="124"/>
      <c r="L24" s="41"/>
    </row>
    <row r="25" spans="2:12" s="6" customFormat="1" ht="16.5" customHeight="1">
      <c r="B25" s="128"/>
      <c r="E25" s="129" t="s">
        <v>1</v>
      </c>
      <c r="F25" s="129"/>
      <c r="G25" s="129"/>
      <c r="H25" s="129"/>
      <c r="I25" s="130"/>
      <c r="L25" s="128"/>
    </row>
    <row r="26" spans="2:12" s="1" customFormat="1" ht="6.95" customHeight="1">
      <c r="B26" s="41"/>
      <c r="I26" s="124"/>
      <c r="L26" s="41"/>
    </row>
    <row r="27" spans="2:12" s="1" customFormat="1" ht="6.95" customHeight="1">
      <c r="B27" s="41"/>
      <c r="D27" s="69"/>
      <c r="E27" s="69"/>
      <c r="F27" s="69"/>
      <c r="G27" s="69"/>
      <c r="H27" s="69"/>
      <c r="I27" s="131"/>
      <c r="J27" s="69"/>
      <c r="K27" s="69"/>
      <c r="L27" s="41"/>
    </row>
    <row r="28" spans="2:12" s="1" customFormat="1" ht="25.4" customHeight="1">
      <c r="B28" s="41"/>
      <c r="D28" s="132" t="s">
        <v>36</v>
      </c>
      <c r="I28" s="124"/>
      <c r="J28" s="133">
        <f>ROUND(J90,2)</f>
        <v>0</v>
      </c>
      <c r="L28" s="41"/>
    </row>
    <row r="29" spans="2:12" s="1" customFormat="1" ht="6.95" customHeight="1">
      <c r="B29" s="41"/>
      <c r="D29" s="69"/>
      <c r="E29" s="69"/>
      <c r="F29" s="69"/>
      <c r="G29" s="69"/>
      <c r="H29" s="69"/>
      <c r="I29" s="131"/>
      <c r="J29" s="69"/>
      <c r="K29" s="69"/>
      <c r="L29" s="41"/>
    </row>
    <row r="30" spans="2:12" s="1" customFormat="1" ht="14.4" customHeight="1">
      <c r="B30" s="41"/>
      <c r="F30" s="134" t="s">
        <v>38</v>
      </c>
      <c r="I30" s="135" t="s">
        <v>37</v>
      </c>
      <c r="J30" s="134" t="s">
        <v>39</v>
      </c>
      <c r="L30" s="41"/>
    </row>
    <row r="31" spans="2:12" s="1" customFormat="1" ht="14.4" customHeight="1">
      <c r="B31" s="41"/>
      <c r="D31" s="123" t="s">
        <v>40</v>
      </c>
      <c r="E31" s="123" t="s">
        <v>41</v>
      </c>
      <c r="F31" s="136">
        <f>ROUND((SUM(BE90:BE452)),2)</f>
        <v>0</v>
      </c>
      <c r="I31" s="137">
        <v>0.21</v>
      </c>
      <c r="J31" s="136">
        <f>ROUND(((SUM(BE90:BE452))*I31),2)</f>
        <v>0</v>
      </c>
      <c r="L31" s="41"/>
    </row>
    <row r="32" spans="2:12" s="1" customFormat="1" ht="14.4" customHeight="1">
      <c r="B32" s="41"/>
      <c r="E32" s="123" t="s">
        <v>42</v>
      </c>
      <c r="F32" s="136">
        <f>ROUND((SUM(BF90:BF452)),2)</f>
        <v>0</v>
      </c>
      <c r="I32" s="137">
        <v>0.15</v>
      </c>
      <c r="J32" s="136">
        <f>ROUND(((SUM(BF90:BF452))*I32),2)</f>
        <v>0</v>
      </c>
      <c r="L32" s="41"/>
    </row>
    <row r="33" spans="2:12" s="1" customFormat="1" ht="14.4" customHeight="1" hidden="1">
      <c r="B33" s="41"/>
      <c r="E33" s="123" t="s">
        <v>43</v>
      </c>
      <c r="F33" s="136">
        <f>ROUND((SUM(BG90:BG452)),2)</f>
        <v>0</v>
      </c>
      <c r="I33" s="137">
        <v>0.21</v>
      </c>
      <c r="J33" s="136">
        <f>0</f>
        <v>0</v>
      </c>
      <c r="L33" s="41"/>
    </row>
    <row r="34" spans="2:12" s="1" customFormat="1" ht="14.4" customHeight="1" hidden="1">
      <c r="B34" s="41"/>
      <c r="E34" s="123" t="s">
        <v>44</v>
      </c>
      <c r="F34" s="136">
        <f>ROUND((SUM(BH90:BH452)),2)</f>
        <v>0</v>
      </c>
      <c r="I34" s="137">
        <v>0.15</v>
      </c>
      <c r="J34" s="136">
        <f>0</f>
        <v>0</v>
      </c>
      <c r="L34" s="41"/>
    </row>
    <row r="35" spans="2:12" s="1" customFormat="1" ht="14.4" customHeight="1" hidden="1">
      <c r="B35" s="41"/>
      <c r="E35" s="123" t="s">
        <v>45</v>
      </c>
      <c r="F35" s="136">
        <f>ROUND((SUM(BI90:BI452)),2)</f>
        <v>0</v>
      </c>
      <c r="I35" s="137">
        <v>0</v>
      </c>
      <c r="J35" s="136">
        <f>0</f>
        <v>0</v>
      </c>
      <c r="L35" s="41"/>
    </row>
    <row r="36" spans="2:12" s="1" customFormat="1" ht="6.95" customHeight="1">
      <c r="B36" s="41"/>
      <c r="I36" s="124"/>
      <c r="L36" s="41"/>
    </row>
    <row r="37" spans="2:12" s="1" customFormat="1" ht="25.4" customHeight="1">
      <c r="B37" s="41"/>
      <c r="C37" s="138"/>
      <c r="D37" s="139" t="s">
        <v>46</v>
      </c>
      <c r="E37" s="140"/>
      <c r="F37" s="140"/>
      <c r="G37" s="141" t="s">
        <v>47</v>
      </c>
      <c r="H37" s="142" t="s">
        <v>48</v>
      </c>
      <c r="I37" s="143"/>
      <c r="J37" s="144">
        <f>SUM(J28:J35)</f>
        <v>0</v>
      </c>
      <c r="K37" s="145"/>
      <c r="L37" s="41"/>
    </row>
    <row r="38" spans="2:12" s="1" customFormat="1" ht="14.4" customHeight="1">
      <c r="B38" s="146"/>
      <c r="C38" s="147"/>
      <c r="D38" s="147"/>
      <c r="E38" s="147"/>
      <c r="F38" s="147"/>
      <c r="G38" s="147"/>
      <c r="H38" s="147"/>
      <c r="I38" s="148"/>
      <c r="J38" s="147"/>
      <c r="K38" s="147"/>
      <c r="L38" s="41"/>
    </row>
    <row r="42" spans="2:12" s="1" customFormat="1" ht="6.95" customHeight="1">
      <c r="B42" s="149"/>
      <c r="C42" s="150"/>
      <c r="D42" s="150"/>
      <c r="E42" s="150"/>
      <c r="F42" s="150"/>
      <c r="G42" s="150"/>
      <c r="H42" s="150"/>
      <c r="I42" s="151"/>
      <c r="J42" s="150"/>
      <c r="K42" s="150"/>
      <c r="L42" s="41"/>
    </row>
    <row r="43" spans="2:12" s="1" customFormat="1" ht="24.95" customHeight="1">
      <c r="B43" s="36"/>
      <c r="C43" s="21" t="s">
        <v>94</v>
      </c>
      <c r="D43" s="37"/>
      <c r="E43" s="37"/>
      <c r="F43" s="37"/>
      <c r="G43" s="37"/>
      <c r="H43" s="37"/>
      <c r="I43" s="124"/>
      <c r="J43" s="37"/>
      <c r="K43" s="37"/>
      <c r="L43" s="41"/>
    </row>
    <row r="44" spans="2:12" s="1" customFormat="1" ht="6.95" customHeight="1">
      <c r="B44" s="36"/>
      <c r="C44" s="37"/>
      <c r="D44" s="37"/>
      <c r="E44" s="37"/>
      <c r="F44" s="37"/>
      <c r="G44" s="37"/>
      <c r="H44" s="37"/>
      <c r="I44" s="124"/>
      <c r="J44" s="37"/>
      <c r="K44" s="37"/>
      <c r="L44" s="41"/>
    </row>
    <row r="45" spans="2:12" s="1" customFormat="1" ht="12" customHeight="1">
      <c r="B45" s="36"/>
      <c r="C45" s="30" t="s">
        <v>16</v>
      </c>
      <c r="D45" s="37"/>
      <c r="E45" s="37"/>
      <c r="F45" s="37"/>
      <c r="G45" s="37"/>
      <c r="H45" s="37"/>
      <c r="I45" s="124"/>
      <c r="J45" s="37"/>
      <c r="K45" s="37"/>
      <c r="L45" s="41"/>
    </row>
    <row r="46" spans="2:12" s="1" customFormat="1" ht="16.5" customHeight="1">
      <c r="B46" s="36"/>
      <c r="C46" s="37"/>
      <c r="D46" s="37"/>
      <c r="E46" s="62" t="str">
        <f>E7</f>
        <v>Oprava chodníků na ul.Patrice Lumumby</v>
      </c>
      <c r="F46" s="37"/>
      <c r="G46" s="37"/>
      <c r="H46" s="37"/>
      <c r="I46" s="124"/>
      <c r="J46" s="37"/>
      <c r="K46" s="37"/>
      <c r="L46" s="41"/>
    </row>
    <row r="47" spans="2:12" s="1" customFormat="1" ht="6.95" customHeight="1">
      <c r="B47" s="36"/>
      <c r="C47" s="37"/>
      <c r="D47" s="37"/>
      <c r="E47" s="37"/>
      <c r="F47" s="37"/>
      <c r="G47" s="37"/>
      <c r="H47" s="37"/>
      <c r="I47" s="124"/>
      <c r="J47" s="37"/>
      <c r="K47" s="37"/>
      <c r="L47" s="41"/>
    </row>
    <row r="48" spans="2:12" s="1" customFormat="1" ht="12" customHeight="1">
      <c r="B48" s="36"/>
      <c r="C48" s="30" t="s">
        <v>20</v>
      </c>
      <c r="D48" s="37"/>
      <c r="E48" s="37"/>
      <c r="F48" s="25" t="str">
        <f>F10</f>
        <v>Ostrava - Zábřeh</v>
      </c>
      <c r="G48" s="37"/>
      <c r="H48" s="37"/>
      <c r="I48" s="126" t="s">
        <v>22</v>
      </c>
      <c r="J48" s="65" t="str">
        <f>IF(J10="","",J10)</f>
        <v>25. 10. 2018</v>
      </c>
      <c r="K48" s="37"/>
      <c r="L48" s="41"/>
    </row>
    <row r="49" spans="2:12" s="1" customFormat="1" ht="6.95" customHeight="1">
      <c r="B49" s="36"/>
      <c r="C49" s="37"/>
      <c r="D49" s="37"/>
      <c r="E49" s="37"/>
      <c r="F49" s="37"/>
      <c r="G49" s="37"/>
      <c r="H49" s="37"/>
      <c r="I49" s="124"/>
      <c r="J49" s="37"/>
      <c r="K49" s="37"/>
      <c r="L49" s="41"/>
    </row>
    <row r="50" spans="2:12" s="1" customFormat="1" ht="24.9" customHeight="1">
      <c r="B50" s="36"/>
      <c r="C50" s="30" t="s">
        <v>24</v>
      </c>
      <c r="D50" s="37"/>
      <c r="E50" s="37"/>
      <c r="F50" s="25" t="str">
        <f>E13</f>
        <v>SMO - MOb Ostrava - Jih,Horní 791/3,Ostrava</v>
      </c>
      <c r="G50" s="37"/>
      <c r="H50" s="37"/>
      <c r="I50" s="126" t="s">
        <v>30</v>
      </c>
      <c r="J50" s="34" t="str">
        <f>E19</f>
        <v>VS Projekt s.r.o.,Na Obvodu 45,703 00 Ostrava</v>
      </c>
      <c r="K50" s="37"/>
      <c r="L50" s="41"/>
    </row>
    <row r="51" spans="2:12" s="1" customFormat="1" ht="13.65" customHeight="1">
      <c r="B51" s="36"/>
      <c r="C51" s="30" t="s">
        <v>28</v>
      </c>
      <c r="D51" s="37"/>
      <c r="E51" s="37"/>
      <c r="F51" s="25" t="str">
        <f>IF(E16="","",E16)</f>
        <v>Vyplň údaj</v>
      </c>
      <c r="G51" s="37"/>
      <c r="H51" s="37"/>
      <c r="I51" s="126" t="s">
        <v>33</v>
      </c>
      <c r="J51" s="34" t="str">
        <f>E22</f>
        <v>Beránek</v>
      </c>
      <c r="K51" s="37"/>
      <c r="L51" s="41"/>
    </row>
    <row r="52" spans="2:12" s="1" customFormat="1" ht="10.3" customHeight="1">
      <c r="B52" s="36"/>
      <c r="C52" s="37"/>
      <c r="D52" s="37"/>
      <c r="E52" s="37"/>
      <c r="F52" s="37"/>
      <c r="G52" s="37"/>
      <c r="H52" s="37"/>
      <c r="I52" s="124"/>
      <c r="J52" s="37"/>
      <c r="K52" s="37"/>
      <c r="L52" s="41"/>
    </row>
    <row r="53" spans="2:12" s="1" customFormat="1" ht="29.25" customHeight="1">
      <c r="B53" s="36"/>
      <c r="C53" s="152" t="s">
        <v>95</v>
      </c>
      <c r="D53" s="153"/>
      <c r="E53" s="153"/>
      <c r="F53" s="153"/>
      <c r="G53" s="153"/>
      <c r="H53" s="153"/>
      <c r="I53" s="154"/>
      <c r="J53" s="155" t="s">
        <v>96</v>
      </c>
      <c r="K53" s="153"/>
      <c r="L53" s="41"/>
    </row>
    <row r="54" spans="2:12" s="1" customFormat="1" ht="10.3" customHeight="1">
      <c r="B54" s="36"/>
      <c r="C54" s="37"/>
      <c r="D54" s="37"/>
      <c r="E54" s="37"/>
      <c r="F54" s="37"/>
      <c r="G54" s="37"/>
      <c r="H54" s="37"/>
      <c r="I54" s="124"/>
      <c r="J54" s="37"/>
      <c r="K54" s="37"/>
      <c r="L54" s="41"/>
    </row>
    <row r="55" spans="2:47" s="1" customFormat="1" ht="22.8" customHeight="1">
      <c r="B55" s="36"/>
      <c r="C55" s="156" t="s">
        <v>97</v>
      </c>
      <c r="D55" s="37"/>
      <c r="E55" s="37"/>
      <c r="F55" s="37"/>
      <c r="G55" s="37"/>
      <c r="H55" s="37"/>
      <c r="I55" s="124"/>
      <c r="J55" s="96">
        <f>J90</f>
        <v>0</v>
      </c>
      <c r="K55" s="37"/>
      <c r="L55" s="41"/>
      <c r="AU55" s="15" t="s">
        <v>98</v>
      </c>
    </row>
    <row r="56" spans="2:12" s="7" customFormat="1" ht="24.95" customHeight="1">
      <c r="B56" s="157"/>
      <c r="C56" s="158"/>
      <c r="D56" s="159" t="s">
        <v>99</v>
      </c>
      <c r="E56" s="160"/>
      <c r="F56" s="160"/>
      <c r="G56" s="160"/>
      <c r="H56" s="160"/>
      <c r="I56" s="161"/>
      <c r="J56" s="162">
        <f>J91</f>
        <v>0</v>
      </c>
      <c r="K56" s="158"/>
      <c r="L56" s="163"/>
    </row>
    <row r="57" spans="2:12" s="8" customFormat="1" ht="19.9" customHeight="1">
      <c r="B57" s="164"/>
      <c r="C57" s="165"/>
      <c r="D57" s="166" t="s">
        <v>100</v>
      </c>
      <c r="E57" s="167"/>
      <c r="F57" s="167"/>
      <c r="G57" s="167"/>
      <c r="H57" s="167"/>
      <c r="I57" s="168"/>
      <c r="J57" s="169">
        <f>J92</f>
        <v>0</v>
      </c>
      <c r="K57" s="165"/>
      <c r="L57" s="170"/>
    </row>
    <row r="58" spans="2:12" s="8" customFormat="1" ht="19.9" customHeight="1">
      <c r="B58" s="164"/>
      <c r="C58" s="165"/>
      <c r="D58" s="166" t="s">
        <v>101</v>
      </c>
      <c r="E58" s="167"/>
      <c r="F58" s="167"/>
      <c r="G58" s="167"/>
      <c r="H58" s="167"/>
      <c r="I58" s="168"/>
      <c r="J58" s="169">
        <f>J200</f>
        <v>0</v>
      </c>
      <c r="K58" s="165"/>
      <c r="L58" s="170"/>
    </row>
    <row r="59" spans="2:12" s="8" customFormat="1" ht="19.9" customHeight="1">
      <c r="B59" s="164"/>
      <c r="C59" s="165"/>
      <c r="D59" s="166" t="s">
        <v>102</v>
      </c>
      <c r="E59" s="167"/>
      <c r="F59" s="167"/>
      <c r="G59" s="167"/>
      <c r="H59" s="167"/>
      <c r="I59" s="168"/>
      <c r="J59" s="169">
        <f>J204</f>
        <v>0</v>
      </c>
      <c r="K59" s="165"/>
      <c r="L59" s="170"/>
    </row>
    <row r="60" spans="2:12" s="8" customFormat="1" ht="19.9" customHeight="1">
      <c r="B60" s="164"/>
      <c r="C60" s="165"/>
      <c r="D60" s="166" t="s">
        <v>103</v>
      </c>
      <c r="E60" s="167"/>
      <c r="F60" s="167"/>
      <c r="G60" s="167"/>
      <c r="H60" s="167"/>
      <c r="I60" s="168"/>
      <c r="J60" s="169">
        <f>J210</f>
        <v>0</v>
      </c>
      <c r="K60" s="165"/>
      <c r="L60" s="170"/>
    </row>
    <row r="61" spans="2:12" s="8" customFormat="1" ht="19.9" customHeight="1">
      <c r="B61" s="164"/>
      <c r="C61" s="165"/>
      <c r="D61" s="166" t="s">
        <v>104</v>
      </c>
      <c r="E61" s="167"/>
      <c r="F61" s="167"/>
      <c r="G61" s="167"/>
      <c r="H61" s="167"/>
      <c r="I61" s="168"/>
      <c r="J61" s="169">
        <f>J249</f>
        <v>0</v>
      </c>
      <c r="K61" s="165"/>
      <c r="L61" s="170"/>
    </row>
    <row r="62" spans="2:12" s="8" customFormat="1" ht="19.9" customHeight="1">
      <c r="B62" s="164"/>
      <c r="C62" s="165"/>
      <c r="D62" s="166" t="s">
        <v>105</v>
      </c>
      <c r="E62" s="167"/>
      <c r="F62" s="167"/>
      <c r="G62" s="167"/>
      <c r="H62" s="167"/>
      <c r="I62" s="168"/>
      <c r="J62" s="169">
        <f>J276</f>
        <v>0</v>
      </c>
      <c r="K62" s="165"/>
      <c r="L62" s="170"/>
    </row>
    <row r="63" spans="2:12" s="8" customFormat="1" ht="19.9" customHeight="1">
      <c r="B63" s="164"/>
      <c r="C63" s="165"/>
      <c r="D63" s="166" t="s">
        <v>106</v>
      </c>
      <c r="E63" s="167"/>
      <c r="F63" s="167"/>
      <c r="G63" s="167"/>
      <c r="H63" s="167"/>
      <c r="I63" s="168"/>
      <c r="J63" s="169">
        <f>J389</f>
        <v>0</v>
      </c>
      <c r="K63" s="165"/>
      <c r="L63" s="170"/>
    </row>
    <row r="64" spans="2:12" s="8" customFormat="1" ht="19.9" customHeight="1">
      <c r="B64" s="164"/>
      <c r="C64" s="165"/>
      <c r="D64" s="166" t="s">
        <v>107</v>
      </c>
      <c r="E64" s="167"/>
      <c r="F64" s="167"/>
      <c r="G64" s="167"/>
      <c r="H64" s="167"/>
      <c r="I64" s="168"/>
      <c r="J64" s="169">
        <f>J408</f>
        <v>0</v>
      </c>
      <c r="K64" s="165"/>
      <c r="L64" s="170"/>
    </row>
    <row r="65" spans="2:12" s="7" customFormat="1" ht="24.95" customHeight="1">
      <c r="B65" s="157"/>
      <c r="C65" s="158"/>
      <c r="D65" s="159" t="s">
        <v>108</v>
      </c>
      <c r="E65" s="160"/>
      <c r="F65" s="160"/>
      <c r="G65" s="160"/>
      <c r="H65" s="160"/>
      <c r="I65" s="161"/>
      <c r="J65" s="162">
        <f>J411</f>
        <v>0</v>
      </c>
      <c r="K65" s="158"/>
      <c r="L65" s="163"/>
    </row>
    <row r="66" spans="2:12" s="8" customFormat="1" ht="19.9" customHeight="1">
      <c r="B66" s="164"/>
      <c r="C66" s="165"/>
      <c r="D66" s="166" t="s">
        <v>109</v>
      </c>
      <c r="E66" s="167"/>
      <c r="F66" s="167"/>
      <c r="G66" s="167"/>
      <c r="H66" s="167"/>
      <c r="I66" s="168"/>
      <c r="J66" s="169">
        <f>J412</f>
        <v>0</v>
      </c>
      <c r="K66" s="165"/>
      <c r="L66" s="170"/>
    </row>
    <row r="67" spans="2:12" s="8" customFormat="1" ht="19.9" customHeight="1">
      <c r="B67" s="164"/>
      <c r="C67" s="165"/>
      <c r="D67" s="166" t="s">
        <v>110</v>
      </c>
      <c r="E67" s="167"/>
      <c r="F67" s="167"/>
      <c r="G67" s="167"/>
      <c r="H67" s="167"/>
      <c r="I67" s="168"/>
      <c r="J67" s="169">
        <f>J419</f>
        <v>0</v>
      </c>
      <c r="K67" s="165"/>
      <c r="L67" s="170"/>
    </row>
    <row r="68" spans="2:12" s="7" customFormat="1" ht="24.95" customHeight="1">
      <c r="B68" s="157"/>
      <c r="C68" s="158"/>
      <c r="D68" s="159" t="s">
        <v>111</v>
      </c>
      <c r="E68" s="160"/>
      <c r="F68" s="160"/>
      <c r="G68" s="160"/>
      <c r="H68" s="160"/>
      <c r="I68" s="161"/>
      <c r="J68" s="162">
        <f>J432</f>
        <v>0</v>
      </c>
      <c r="K68" s="158"/>
      <c r="L68" s="163"/>
    </row>
    <row r="69" spans="2:12" s="8" customFormat="1" ht="19.9" customHeight="1">
      <c r="B69" s="164"/>
      <c r="C69" s="165"/>
      <c r="D69" s="166" t="s">
        <v>112</v>
      </c>
      <c r="E69" s="167"/>
      <c r="F69" s="167"/>
      <c r="G69" s="167"/>
      <c r="H69" s="167"/>
      <c r="I69" s="168"/>
      <c r="J69" s="169">
        <f>J433</f>
        <v>0</v>
      </c>
      <c r="K69" s="165"/>
      <c r="L69" s="170"/>
    </row>
    <row r="70" spans="2:12" s="8" customFormat="1" ht="19.9" customHeight="1">
      <c r="B70" s="164"/>
      <c r="C70" s="165"/>
      <c r="D70" s="166" t="s">
        <v>113</v>
      </c>
      <c r="E70" s="167"/>
      <c r="F70" s="167"/>
      <c r="G70" s="167"/>
      <c r="H70" s="167"/>
      <c r="I70" s="168"/>
      <c r="J70" s="169">
        <f>J446</f>
        <v>0</v>
      </c>
      <c r="K70" s="165"/>
      <c r="L70" s="170"/>
    </row>
    <row r="71" spans="2:12" s="8" customFormat="1" ht="19.9" customHeight="1">
      <c r="B71" s="164"/>
      <c r="C71" s="165"/>
      <c r="D71" s="166" t="s">
        <v>114</v>
      </c>
      <c r="E71" s="167"/>
      <c r="F71" s="167"/>
      <c r="G71" s="167"/>
      <c r="H71" s="167"/>
      <c r="I71" s="168"/>
      <c r="J71" s="169">
        <f>J448</f>
        <v>0</v>
      </c>
      <c r="K71" s="165"/>
      <c r="L71" s="170"/>
    </row>
    <row r="72" spans="2:12" s="8" customFormat="1" ht="19.9" customHeight="1">
      <c r="B72" s="164"/>
      <c r="C72" s="165"/>
      <c r="D72" s="166" t="s">
        <v>115</v>
      </c>
      <c r="E72" s="167"/>
      <c r="F72" s="167"/>
      <c r="G72" s="167"/>
      <c r="H72" s="167"/>
      <c r="I72" s="168"/>
      <c r="J72" s="169">
        <f>J451</f>
        <v>0</v>
      </c>
      <c r="K72" s="165"/>
      <c r="L72" s="170"/>
    </row>
    <row r="73" spans="2:12" s="1" customFormat="1" ht="21.8" customHeight="1">
      <c r="B73" s="36"/>
      <c r="C73" s="37"/>
      <c r="D73" s="37"/>
      <c r="E73" s="37"/>
      <c r="F73" s="37"/>
      <c r="G73" s="37"/>
      <c r="H73" s="37"/>
      <c r="I73" s="124"/>
      <c r="J73" s="37"/>
      <c r="K73" s="37"/>
      <c r="L73" s="41"/>
    </row>
    <row r="74" spans="2:12" s="1" customFormat="1" ht="6.95" customHeight="1">
      <c r="B74" s="55"/>
      <c r="C74" s="56"/>
      <c r="D74" s="56"/>
      <c r="E74" s="56"/>
      <c r="F74" s="56"/>
      <c r="G74" s="56"/>
      <c r="H74" s="56"/>
      <c r="I74" s="148"/>
      <c r="J74" s="56"/>
      <c r="K74" s="56"/>
      <c r="L74" s="41"/>
    </row>
    <row r="78" spans="2:12" s="1" customFormat="1" ht="6.95" customHeight="1">
      <c r="B78" s="57"/>
      <c r="C78" s="58"/>
      <c r="D78" s="58"/>
      <c r="E78" s="58"/>
      <c r="F78" s="58"/>
      <c r="G78" s="58"/>
      <c r="H78" s="58"/>
      <c r="I78" s="151"/>
      <c r="J78" s="58"/>
      <c r="K78" s="58"/>
      <c r="L78" s="41"/>
    </row>
    <row r="79" spans="2:12" s="1" customFormat="1" ht="24.95" customHeight="1">
      <c r="B79" s="36"/>
      <c r="C79" s="21" t="s">
        <v>116</v>
      </c>
      <c r="D79" s="37"/>
      <c r="E79" s="37"/>
      <c r="F79" s="37"/>
      <c r="G79" s="37"/>
      <c r="H79" s="37"/>
      <c r="I79" s="124"/>
      <c r="J79" s="37"/>
      <c r="K79" s="37"/>
      <c r="L79" s="41"/>
    </row>
    <row r="80" spans="2:12" s="1" customFormat="1" ht="6.95" customHeight="1">
      <c r="B80" s="36"/>
      <c r="C80" s="37"/>
      <c r="D80" s="37"/>
      <c r="E80" s="37"/>
      <c r="F80" s="37"/>
      <c r="G80" s="37"/>
      <c r="H80" s="37"/>
      <c r="I80" s="124"/>
      <c r="J80" s="37"/>
      <c r="K80" s="37"/>
      <c r="L80" s="41"/>
    </row>
    <row r="81" spans="2:12" s="1" customFormat="1" ht="12" customHeight="1">
      <c r="B81" s="36"/>
      <c r="C81" s="30" t="s">
        <v>16</v>
      </c>
      <c r="D81" s="37"/>
      <c r="E81" s="37"/>
      <c r="F81" s="37"/>
      <c r="G81" s="37"/>
      <c r="H81" s="37"/>
      <c r="I81" s="124"/>
      <c r="J81" s="37"/>
      <c r="K81" s="37"/>
      <c r="L81" s="41"/>
    </row>
    <row r="82" spans="2:12" s="1" customFormat="1" ht="16.5" customHeight="1">
      <c r="B82" s="36"/>
      <c r="C82" s="37"/>
      <c r="D82" s="37"/>
      <c r="E82" s="62" t="str">
        <f>E7</f>
        <v>Oprava chodníků na ul.Patrice Lumumby</v>
      </c>
      <c r="F82" s="37"/>
      <c r="G82" s="37"/>
      <c r="H82" s="37"/>
      <c r="I82" s="124"/>
      <c r="J82" s="37"/>
      <c r="K82" s="37"/>
      <c r="L82" s="41"/>
    </row>
    <row r="83" spans="2:12" s="1" customFormat="1" ht="6.95" customHeight="1">
      <c r="B83" s="36"/>
      <c r="C83" s="37"/>
      <c r="D83" s="37"/>
      <c r="E83" s="37"/>
      <c r="F83" s="37"/>
      <c r="G83" s="37"/>
      <c r="H83" s="37"/>
      <c r="I83" s="124"/>
      <c r="J83" s="37"/>
      <c r="K83" s="37"/>
      <c r="L83" s="41"/>
    </row>
    <row r="84" spans="2:12" s="1" customFormat="1" ht="12" customHeight="1">
      <c r="B84" s="36"/>
      <c r="C84" s="30" t="s">
        <v>20</v>
      </c>
      <c r="D84" s="37"/>
      <c r="E84" s="37"/>
      <c r="F84" s="25" t="str">
        <f>F10</f>
        <v>Ostrava - Zábřeh</v>
      </c>
      <c r="G84" s="37"/>
      <c r="H84" s="37"/>
      <c r="I84" s="126" t="s">
        <v>22</v>
      </c>
      <c r="J84" s="65" t="str">
        <f>IF(J10="","",J10)</f>
        <v>25. 10. 2018</v>
      </c>
      <c r="K84" s="37"/>
      <c r="L84" s="41"/>
    </row>
    <row r="85" spans="2:12" s="1" customFormat="1" ht="6.95" customHeight="1">
      <c r="B85" s="36"/>
      <c r="C85" s="37"/>
      <c r="D85" s="37"/>
      <c r="E85" s="37"/>
      <c r="F85" s="37"/>
      <c r="G85" s="37"/>
      <c r="H85" s="37"/>
      <c r="I85" s="124"/>
      <c r="J85" s="37"/>
      <c r="K85" s="37"/>
      <c r="L85" s="41"/>
    </row>
    <row r="86" spans="2:12" s="1" customFormat="1" ht="24.9" customHeight="1">
      <c r="B86" s="36"/>
      <c r="C86" s="30" t="s">
        <v>24</v>
      </c>
      <c r="D86" s="37"/>
      <c r="E86" s="37"/>
      <c r="F86" s="25" t="str">
        <f>E13</f>
        <v>SMO - MOb Ostrava - Jih,Horní 791/3,Ostrava</v>
      </c>
      <c r="G86" s="37"/>
      <c r="H86" s="37"/>
      <c r="I86" s="126" t="s">
        <v>30</v>
      </c>
      <c r="J86" s="34" t="str">
        <f>E19</f>
        <v>VS Projekt s.r.o.,Na Obvodu 45,703 00 Ostrava</v>
      </c>
      <c r="K86" s="37"/>
      <c r="L86" s="41"/>
    </row>
    <row r="87" spans="2:12" s="1" customFormat="1" ht="13.65" customHeight="1">
      <c r="B87" s="36"/>
      <c r="C87" s="30" t="s">
        <v>28</v>
      </c>
      <c r="D87" s="37"/>
      <c r="E87" s="37"/>
      <c r="F87" s="25" t="str">
        <f>IF(E16="","",E16)</f>
        <v>Vyplň údaj</v>
      </c>
      <c r="G87" s="37"/>
      <c r="H87" s="37"/>
      <c r="I87" s="126" t="s">
        <v>33</v>
      </c>
      <c r="J87" s="34" t="str">
        <f>E22</f>
        <v>Beránek</v>
      </c>
      <c r="K87" s="37"/>
      <c r="L87" s="41"/>
    </row>
    <row r="88" spans="2:12" s="1" customFormat="1" ht="10.3" customHeight="1">
      <c r="B88" s="36"/>
      <c r="C88" s="37"/>
      <c r="D88" s="37"/>
      <c r="E88" s="37"/>
      <c r="F88" s="37"/>
      <c r="G88" s="37"/>
      <c r="H88" s="37"/>
      <c r="I88" s="124"/>
      <c r="J88" s="37"/>
      <c r="K88" s="37"/>
      <c r="L88" s="41"/>
    </row>
    <row r="89" spans="2:20" s="9" customFormat="1" ht="29.25" customHeight="1">
      <c r="B89" s="171"/>
      <c r="C89" s="172" t="s">
        <v>117</v>
      </c>
      <c r="D89" s="173" t="s">
        <v>55</v>
      </c>
      <c r="E89" s="173" t="s">
        <v>51</v>
      </c>
      <c r="F89" s="173" t="s">
        <v>52</v>
      </c>
      <c r="G89" s="173" t="s">
        <v>118</v>
      </c>
      <c r="H89" s="173" t="s">
        <v>119</v>
      </c>
      <c r="I89" s="174" t="s">
        <v>120</v>
      </c>
      <c r="J89" s="175" t="s">
        <v>96</v>
      </c>
      <c r="K89" s="176" t="s">
        <v>121</v>
      </c>
      <c r="L89" s="177"/>
      <c r="M89" s="86" t="s">
        <v>1</v>
      </c>
      <c r="N89" s="87" t="s">
        <v>40</v>
      </c>
      <c r="O89" s="87" t="s">
        <v>122</v>
      </c>
      <c r="P89" s="87" t="s">
        <v>123</v>
      </c>
      <c r="Q89" s="87" t="s">
        <v>124</v>
      </c>
      <c r="R89" s="87" t="s">
        <v>125</v>
      </c>
      <c r="S89" s="87" t="s">
        <v>126</v>
      </c>
      <c r="T89" s="88" t="s">
        <v>127</v>
      </c>
    </row>
    <row r="90" spans="2:63" s="1" customFormat="1" ht="22.8" customHeight="1">
      <c r="B90" s="36"/>
      <c r="C90" s="93" t="s">
        <v>128</v>
      </c>
      <c r="D90" s="37"/>
      <c r="E90" s="37"/>
      <c r="F90" s="37"/>
      <c r="G90" s="37"/>
      <c r="H90" s="37"/>
      <c r="I90" s="124"/>
      <c r="J90" s="178">
        <f>BK90</f>
        <v>0</v>
      </c>
      <c r="K90" s="37"/>
      <c r="L90" s="41"/>
      <c r="M90" s="89"/>
      <c r="N90" s="90"/>
      <c r="O90" s="90"/>
      <c r="P90" s="179">
        <f>P91+P411+P432</f>
        <v>0</v>
      </c>
      <c r="Q90" s="90"/>
      <c r="R90" s="179">
        <f>R91+R411+R432</f>
        <v>3488.42797322</v>
      </c>
      <c r="S90" s="90"/>
      <c r="T90" s="180">
        <f>T91+T411+T432</f>
        <v>4127.766</v>
      </c>
      <c r="AT90" s="15" t="s">
        <v>69</v>
      </c>
      <c r="AU90" s="15" t="s">
        <v>98</v>
      </c>
      <c r="BK90" s="181">
        <f>BK91+BK411+BK432</f>
        <v>0</v>
      </c>
    </row>
    <row r="91" spans="2:63" s="10" customFormat="1" ht="25.9" customHeight="1">
      <c r="B91" s="182"/>
      <c r="C91" s="183"/>
      <c r="D91" s="184" t="s">
        <v>69</v>
      </c>
      <c r="E91" s="185" t="s">
        <v>129</v>
      </c>
      <c r="F91" s="185" t="s">
        <v>130</v>
      </c>
      <c r="G91" s="183"/>
      <c r="H91" s="183"/>
      <c r="I91" s="186"/>
      <c r="J91" s="187">
        <f>BK91</f>
        <v>0</v>
      </c>
      <c r="K91" s="183"/>
      <c r="L91" s="188"/>
      <c r="M91" s="189"/>
      <c r="N91" s="190"/>
      <c r="O91" s="190"/>
      <c r="P91" s="191">
        <f>P92+P200+P204+P210+P249+P276+P389+P408</f>
        <v>0</v>
      </c>
      <c r="Q91" s="190"/>
      <c r="R91" s="191">
        <f>R92+R200+R204+R210+R249+R276+R389+R408</f>
        <v>3488.41297322</v>
      </c>
      <c r="S91" s="190"/>
      <c r="T91" s="192">
        <f>T92+T200+T204+T210+T249+T276+T389+T408</f>
        <v>4127.465999999999</v>
      </c>
      <c r="AR91" s="193" t="s">
        <v>75</v>
      </c>
      <c r="AT91" s="194" t="s">
        <v>69</v>
      </c>
      <c r="AU91" s="194" t="s">
        <v>70</v>
      </c>
      <c r="AY91" s="193" t="s">
        <v>131</v>
      </c>
      <c r="BK91" s="195">
        <f>BK92+BK200+BK204+BK210+BK249+BK276+BK389+BK408</f>
        <v>0</v>
      </c>
    </row>
    <row r="92" spans="2:63" s="10" customFormat="1" ht="22.8" customHeight="1">
      <c r="B92" s="182"/>
      <c r="C92" s="183"/>
      <c r="D92" s="184" t="s">
        <v>69</v>
      </c>
      <c r="E92" s="196" t="s">
        <v>75</v>
      </c>
      <c r="F92" s="196" t="s">
        <v>132</v>
      </c>
      <c r="G92" s="183"/>
      <c r="H92" s="183"/>
      <c r="I92" s="186"/>
      <c r="J92" s="197">
        <f>BK92</f>
        <v>0</v>
      </c>
      <c r="K92" s="183"/>
      <c r="L92" s="188"/>
      <c r="M92" s="189"/>
      <c r="N92" s="190"/>
      <c r="O92" s="190"/>
      <c r="P92" s="191">
        <f>SUM(P93:P199)</f>
        <v>0</v>
      </c>
      <c r="Q92" s="190"/>
      <c r="R92" s="191">
        <f>SUM(R93:R199)</f>
        <v>565.025155</v>
      </c>
      <c r="S92" s="190"/>
      <c r="T92" s="192">
        <f>SUM(T93:T199)</f>
        <v>3672.3219999999997</v>
      </c>
      <c r="AR92" s="193" t="s">
        <v>75</v>
      </c>
      <c r="AT92" s="194" t="s">
        <v>69</v>
      </c>
      <c r="AU92" s="194" t="s">
        <v>75</v>
      </c>
      <c r="AY92" s="193" t="s">
        <v>131</v>
      </c>
      <c r="BK92" s="195">
        <f>SUM(BK93:BK199)</f>
        <v>0</v>
      </c>
    </row>
    <row r="93" spans="2:65" s="1" customFormat="1" ht="16.5" customHeight="1">
      <c r="B93" s="36"/>
      <c r="C93" s="198" t="s">
        <v>75</v>
      </c>
      <c r="D93" s="198" t="s">
        <v>133</v>
      </c>
      <c r="E93" s="199" t="s">
        <v>134</v>
      </c>
      <c r="F93" s="200" t="s">
        <v>135</v>
      </c>
      <c r="G93" s="201" t="s">
        <v>136</v>
      </c>
      <c r="H93" s="202">
        <v>4210</v>
      </c>
      <c r="I93" s="203"/>
      <c r="J93" s="204">
        <f>ROUND(I93*H93,2)</f>
        <v>0</v>
      </c>
      <c r="K93" s="200" t="s">
        <v>137</v>
      </c>
      <c r="L93" s="41"/>
      <c r="M93" s="205" t="s">
        <v>1</v>
      </c>
      <c r="N93" s="206" t="s">
        <v>41</v>
      </c>
      <c r="O93" s="77"/>
      <c r="P93" s="207">
        <f>O93*H93</f>
        <v>0</v>
      </c>
      <c r="Q93" s="207">
        <v>0</v>
      </c>
      <c r="R93" s="207">
        <f>Q93*H93</f>
        <v>0</v>
      </c>
      <c r="S93" s="207">
        <v>0.235</v>
      </c>
      <c r="T93" s="208">
        <f>S93*H93</f>
        <v>989.3499999999999</v>
      </c>
      <c r="AR93" s="15" t="s">
        <v>138</v>
      </c>
      <c r="AT93" s="15" t="s">
        <v>133</v>
      </c>
      <c r="AU93" s="15" t="s">
        <v>80</v>
      </c>
      <c r="AY93" s="15" t="s">
        <v>131</v>
      </c>
      <c r="BE93" s="209">
        <f>IF(N93="základní",J93,0)</f>
        <v>0</v>
      </c>
      <c r="BF93" s="209">
        <f>IF(N93="snížená",J93,0)</f>
        <v>0</v>
      </c>
      <c r="BG93" s="209">
        <f>IF(N93="zákl. přenesená",J93,0)</f>
        <v>0</v>
      </c>
      <c r="BH93" s="209">
        <f>IF(N93="sníž. přenesená",J93,0)</f>
        <v>0</v>
      </c>
      <c r="BI93" s="209">
        <f>IF(N93="nulová",J93,0)</f>
        <v>0</v>
      </c>
      <c r="BJ93" s="15" t="s">
        <v>75</v>
      </c>
      <c r="BK93" s="209">
        <f>ROUND(I93*H93,2)</f>
        <v>0</v>
      </c>
      <c r="BL93" s="15" t="s">
        <v>138</v>
      </c>
      <c r="BM93" s="15" t="s">
        <v>139</v>
      </c>
    </row>
    <row r="94" spans="2:47" s="1" customFormat="1" ht="12">
      <c r="B94" s="36"/>
      <c r="C94" s="37"/>
      <c r="D94" s="210" t="s">
        <v>140</v>
      </c>
      <c r="E94" s="37"/>
      <c r="F94" s="211" t="s">
        <v>141</v>
      </c>
      <c r="G94" s="37"/>
      <c r="H94" s="37"/>
      <c r="I94" s="124"/>
      <c r="J94" s="37"/>
      <c r="K94" s="37"/>
      <c r="L94" s="41"/>
      <c r="M94" s="212"/>
      <c r="N94" s="77"/>
      <c r="O94" s="77"/>
      <c r="P94" s="77"/>
      <c r="Q94" s="77"/>
      <c r="R94" s="77"/>
      <c r="S94" s="77"/>
      <c r="T94" s="78"/>
      <c r="AT94" s="15" t="s">
        <v>140</v>
      </c>
      <c r="AU94" s="15" t="s">
        <v>80</v>
      </c>
    </row>
    <row r="95" spans="2:51" s="11" customFormat="1" ht="12">
      <c r="B95" s="213"/>
      <c r="C95" s="214"/>
      <c r="D95" s="210" t="s">
        <v>142</v>
      </c>
      <c r="E95" s="215" t="s">
        <v>1</v>
      </c>
      <c r="F95" s="216" t="s">
        <v>143</v>
      </c>
      <c r="G95" s="214"/>
      <c r="H95" s="217">
        <v>4210</v>
      </c>
      <c r="I95" s="218"/>
      <c r="J95" s="214"/>
      <c r="K95" s="214"/>
      <c r="L95" s="219"/>
      <c r="M95" s="220"/>
      <c r="N95" s="221"/>
      <c r="O95" s="221"/>
      <c r="P95" s="221"/>
      <c r="Q95" s="221"/>
      <c r="R95" s="221"/>
      <c r="S95" s="221"/>
      <c r="T95" s="222"/>
      <c r="AT95" s="223" t="s">
        <v>142</v>
      </c>
      <c r="AU95" s="223" t="s">
        <v>80</v>
      </c>
      <c r="AV95" s="11" t="s">
        <v>80</v>
      </c>
      <c r="AW95" s="11" t="s">
        <v>32</v>
      </c>
      <c r="AX95" s="11" t="s">
        <v>70</v>
      </c>
      <c r="AY95" s="223" t="s">
        <v>131</v>
      </c>
    </row>
    <row r="96" spans="2:51" s="12" customFormat="1" ht="12">
      <c r="B96" s="224"/>
      <c r="C96" s="225"/>
      <c r="D96" s="210" t="s">
        <v>142</v>
      </c>
      <c r="E96" s="226" t="s">
        <v>1</v>
      </c>
      <c r="F96" s="227" t="s">
        <v>144</v>
      </c>
      <c r="G96" s="225"/>
      <c r="H96" s="228">
        <v>4210</v>
      </c>
      <c r="I96" s="229"/>
      <c r="J96" s="225"/>
      <c r="K96" s="225"/>
      <c r="L96" s="230"/>
      <c r="M96" s="231"/>
      <c r="N96" s="232"/>
      <c r="O96" s="232"/>
      <c r="P96" s="232"/>
      <c r="Q96" s="232"/>
      <c r="R96" s="232"/>
      <c r="S96" s="232"/>
      <c r="T96" s="233"/>
      <c r="AT96" s="234" t="s">
        <v>142</v>
      </c>
      <c r="AU96" s="234" t="s">
        <v>80</v>
      </c>
      <c r="AV96" s="12" t="s">
        <v>138</v>
      </c>
      <c r="AW96" s="12" t="s">
        <v>32</v>
      </c>
      <c r="AX96" s="12" t="s">
        <v>75</v>
      </c>
      <c r="AY96" s="234" t="s">
        <v>131</v>
      </c>
    </row>
    <row r="97" spans="2:65" s="1" customFormat="1" ht="16.5" customHeight="1">
      <c r="B97" s="36"/>
      <c r="C97" s="198" t="s">
        <v>80</v>
      </c>
      <c r="D97" s="198" t="s">
        <v>133</v>
      </c>
      <c r="E97" s="199" t="s">
        <v>145</v>
      </c>
      <c r="F97" s="200" t="s">
        <v>146</v>
      </c>
      <c r="G97" s="201" t="s">
        <v>136</v>
      </c>
      <c r="H97" s="202">
        <v>3481</v>
      </c>
      <c r="I97" s="203"/>
      <c r="J97" s="204">
        <f>ROUND(I97*H97,2)</f>
        <v>0</v>
      </c>
      <c r="K97" s="200" t="s">
        <v>147</v>
      </c>
      <c r="L97" s="41"/>
      <c r="M97" s="205" t="s">
        <v>1</v>
      </c>
      <c r="N97" s="206" t="s">
        <v>41</v>
      </c>
      <c r="O97" s="77"/>
      <c r="P97" s="207">
        <f>O97*H97</f>
        <v>0</v>
      </c>
      <c r="Q97" s="207">
        <v>0</v>
      </c>
      <c r="R97" s="207">
        <f>Q97*H97</f>
        <v>0</v>
      </c>
      <c r="S97" s="207">
        <v>0.44</v>
      </c>
      <c r="T97" s="208">
        <f>S97*H97</f>
        <v>1531.64</v>
      </c>
      <c r="AR97" s="15" t="s">
        <v>138</v>
      </c>
      <c r="AT97" s="15" t="s">
        <v>133</v>
      </c>
      <c r="AU97" s="15" t="s">
        <v>80</v>
      </c>
      <c r="AY97" s="15" t="s">
        <v>131</v>
      </c>
      <c r="BE97" s="209">
        <f>IF(N97="základní",J97,0)</f>
        <v>0</v>
      </c>
      <c r="BF97" s="209">
        <f>IF(N97="snížená",J97,0)</f>
        <v>0</v>
      </c>
      <c r="BG97" s="209">
        <f>IF(N97="zákl. přenesená",J97,0)</f>
        <v>0</v>
      </c>
      <c r="BH97" s="209">
        <f>IF(N97="sníž. přenesená",J97,0)</f>
        <v>0</v>
      </c>
      <c r="BI97" s="209">
        <f>IF(N97="nulová",J97,0)</f>
        <v>0</v>
      </c>
      <c r="BJ97" s="15" t="s">
        <v>75</v>
      </c>
      <c r="BK97" s="209">
        <f>ROUND(I97*H97,2)</f>
        <v>0</v>
      </c>
      <c r="BL97" s="15" t="s">
        <v>138</v>
      </c>
      <c r="BM97" s="15" t="s">
        <v>148</v>
      </c>
    </row>
    <row r="98" spans="2:47" s="1" customFormat="1" ht="12">
      <c r="B98" s="36"/>
      <c r="C98" s="37"/>
      <c r="D98" s="210" t="s">
        <v>140</v>
      </c>
      <c r="E98" s="37"/>
      <c r="F98" s="211" t="s">
        <v>149</v>
      </c>
      <c r="G98" s="37"/>
      <c r="H98" s="37"/>
      <c r="I98" s="124"/>
      <c r="J98" s="37"/>
      <c r="K98" s="37"/>
      <c r="L98" s="41"/>
      <c r="M98" s="212"/>
      <c r="N98" s="77"/>
      <c r="O98" s="77"/>
      <c r="P98" s="77"/>
      <c r="Q98" s="77"/>
      <c r="R98" s="77"/>
      <c r="S98" s="77"/>
      <c r="T98" s="78"/>
      <c r="AT98" s="15" t="s">
        <v>140</v>
      </c>
      <c r="AU98" s="15" t="s">
        <v>80</v>
      </c>
    </row>
    <row r="99" spans="2:51" s="11" customFormat="1" ht="12">
      <c r="B99" s="213"/>
      <c r="C99" s="214"/>
      <c r="D99" s="210" t="s">
        <v>142</v>
      </c>
      <c r="E99" s="215" t="s">
        <v>1</v>
      </c>
      <c r="F99" s="216" t="s">
        <v>150</v>
      </c>
      <c r="G99" s="214"/>
      <c r="H99" s="217">
        <v>3481</v>
      </c>
      <c r="I99" s="218"/>
      <c r="J99" s="214"/>
      <c r="K99" s="214"/>
      <c r="L99" s="219"/>
      <c r="M99" s="220"/>
      <c r="N99" s="221"/>
      <c r="O99" s="221"/>
      <c r="P99" s="221"/>
      <c r="Q99" s="221"/>
      <c r="R99" s="221"/>
      <c r="S99" s="221"/>
      <c r="T99" s="222"/>
      <c r="AT99" s="223" t="s">
        <v>142</v>
      </c>
      <c r="AU99" s="223" t="s">
        <v>80</v>
      </c>
      <c r="AV99" s="11" t="s">
        <v>80</v>
      </c>
      <c r="AW99" s="11" t="s">
        <v>32</v>
      </c>
      <c r="AX99" s="11" t="s">
        <v>70</v>
      </c>
      <c r="AY99" s="223" t="s">
        <v>131</v>
      </c>
    </row>
    <row r="100" spans="2:51" s="12" customFormat="1" ht="12">
      <c r="B100" s="224"/>
      <c r="C100" s="225"/>
      <c r="D100" s="210" t="s">
        <v>142</v>
      </c>
      <c r="E100" s="226" t="s">
        <v>1</v>
      </c>
      <c r="F100" s="227" t="s">
        <v>144</v>
      </c>
      <c r="G100" s="225"/>
      <c r="H100" s="228">
        <v>3481</v>
      </c>
      <c r="I100" s="229"/>
      <c r="J100" s="225"/>
      <c r="K100" s="225"/>
      <c r="L100" s="230"/>
      <c r="M100" s="231"/>
      <c r="N100" s="232"/>
      <c r="O100" s="232"/>
      <c r="P100" s="232"/>
      <c r="Q100" s="232"/>
      <c r="R100" s="232"/>
      <c r="S100" s="232"/>
      <c r="T100" s="233"/>
      <c r="AT100" s="234" t="s">
        <v>142</v>
      </c>
      <c r="AU100" s="234" t="s">
        <v>80</v>
      </c>
      <c r="AV100" s="12" t="s">
        <v>138</v>
      </c>
      <c r="AW100" s="12" t="s">
        <v>32</v>
      </c>
      <c r="AX100" s="12" t="s">
        <v>75</v>
      </c>
      <c r="AY100" s="234" t="s">
        <v>131</v>
      </c>
    </row>
    <row r="101" spans="2:65" s="1" customFormat="1" ht="16.5" customHeight="1">
      <c r="B101" s="36"/>
      <c r="C101" s="198" t="s">
        <v>151</v>
      </c>
      <c r="D101" s="198" t="s">
        <v>133</v>
      </c>
      <c r="E101" s="199" t="s">
        <v>152</v>
      </c>
      <c r="F101" s="200" t="s">
        <v>153</v>
      </c>
      <c r="G101" s="201" t="s">
        <v>136</v>
      </c>
      <c r="H101" s="202">
        <v>68</v>
      </c>
      <c r="I101" s="203"/>
      <c r="J101" s="204">
        <f>ROUND(I101*H101,2)</f>
        <v>0</v>
      </c>
      <c r="K101" s="200" t="s">
        <v>137</v>
      </c>
      <c r="L101" s="41"/>
      <c r="M101" s="205" t="s">
        <v>1</v>
      </c>
      <c r="N101" s="206" t="s">
        <v>41</v>
      </c>
      <c r="O101" s="77"/>
      <c r="P101" s="207">
        <f>O101*H101</f>
        <v>0</v>
      </c>
      <c r="Q101" s="207">
        <v>0</v>
      </c>
      <c r="R101" s="207">
        <f>Q101*H101</f>
        <v>0</v>
      </c>
      <c r="S101" s="207">
        <v>0.22</v>
      </c>
      <c r="T101" s="208">
        <f>S101*H101</f>
        <v>14.96</v>
      </c>
      <c r="AR101" s="15" t="s">
        <v>138</v>
      </c>
      <c r="AT101" s="15" t="s">
        <v>133</v>
      </c>
      <c r="AU101" s="15" t="s">
        <v>80</v>
      </c>
      <c r="AY101" s="15" t="s">
        <v>131</v>
      </c>
      <c r="BE101" s="209">
        <f>IF(N101="základní",J101,0)</f>
        <v>0</v>
      </c>
      <c r="BF101" s="209">
        <f>IF(N101="snížená",J101,0)</f>
        <v>0</v>
      </c>
      <c r="BG101" s="209">
        <f>IF(N101="zákl. přenesená",J101,0)</f>
        <v>0</v>
      </c>
      <c r="BH101" s="209">
        <f>IF(N101="sníž. přenesená",J101,0)</f>
        <v>0</v>
      </c>
      <c r="BI101" s="209">
        <f>IF(N101="nulová",J101,0)</f>
        <v>0</v>
      </c>
      <c r="BJ101" s="15" t="s">
        <v>75</v>
      </c>
      <c r="BK101" s="209">
        <f>ROUND(I101*H101,2)</f>
        <v>0</v>
      </c>
      <c r="BL101" s="15" t="s">
        <v>138</v>
      </c>
      <c r="BM101" s="15" t="s">
        <v>154</v>
      </c>
    </row>
    <row r="102" spans="2:47" s="1" customFormat="1" ht="12">
      <c r="B102" s="36"/>
      <c r="C102" s="37"/>
      <c r="D102" s="210" t="s">
        <v>140</v>
      </c>
      <c r="E102" s="37"/>
      <c r="F102" s="211" t="s">
        <v>149</v>
      </c>
      <c r="G102" s="37"/>
      <c r="H102" s="37"/>
      <c r="I102" s="124"/>
      <c r="J102" s="37"/>
      <c r="K102" s="37"/>
      <c r="L102" s="41"/>
      <c r="M102" s="212"/>
      <c r="N102" s="77"/>
      <c r="O102" s="77"/>
      <c r="P102" s="77"/>
      <c r="Q102" s="77"/>
      <c r="R102" s="77"/>
      <c r="S102" s="77"/>
      <c r="T102" s="78"/>
      <c r="AT102" s="15" t="s">
        <v>140</v>
      </c>
      <c r="AU102" s="15" t="s">
        <v>80</v>
      </c>
    </row>
    <row r="103" spans="2:51" s="11" customFormat="1" ht="12">
      <c r="B103" s="213"/>
      <c r="C103" s="214"/>
      <c r="D103" s="210" t="s">
        <v>142</v>
      </c>
      <c r="E103" s="215" t="s">
        <v>1</v>
      </c>
      <c r="F103" s="216" t="s">
        <v>155</v>
      </c>
      <c r="G103" s="214"/>
      <c r="H103" s="217">
        <v>68</v>
      </c>
      <c r="I103" s="218"/>
      <c r="J103" s="214"/>
      <c r="K103" s="214"/>
      <c r="L103" s="219"/>
      <c r="M103" s="220"/>
      <c r="N103" s="221"/>
      <c r="O103" s="221"/>
      <c r="P103" s="221"/>
      <c r="Q103" s="221"/>
      <c r="R103" s="221"/>
      <c r="S103" s="221"/>
      <c r="T103" s="222"/>
      <c r="AT103" s="223" t="s">
        <v>142</v>
      </c>
      <c r="AU103" s="223" t="s">
        <v>80</v>
      </c>
      <c r="AV103" s="11" t="s">
        <v>80</v>
      </c>
      <c r="AW103" s="11" t="s">
        <v>32</v>
      </c>
      <c r="AX103" s="11" t="s">
        <v>75</v>
      </c>
      <c r="AY103" s="223" t="s">
        <v>131</v>
      </c>
    </row>
    <row r="104" spans="2:65" s="1" customFormat="1" ht="16.5" customHeight="1">
      <c r="B104" s="36"/>
      <c r="C104" s="198" t="s">
        <v>138</v>
      </c>
      <c r="D104" s="198" t="s">
        <v>133</v>
      </c>
      <c r="E104" s="199" t="s">
        <v>156</v>
      </c>
      <c r="F104" s="200" t="s">
        <v>157</v>
      </c>
      <c r="G104" s="201" t="s">
        <v>136</v>
      </c>
      <c r="H104" s="202">
        <v>306</v>
      </c>
      <c r="I104" s="203"/>
      <c r="J104" s="204">
        <f>ROUND(I104*H104,2)</f>
        <v>0</v>
      </c>
      <c r="K104" s="200" t="s">
        <v>147</v>
      </c>
      <c r="L104" s="41"/>
      <c r="M104" s="205" t="s">
        <v>1</v>
      </c>
      <c r="N104" s="206" t="s">
        <v>41</v>
      </c>
      <c r="O104" s="77"/>
      <c r="P104" s="207">
        <f>O104*H104</f>
        <v>0</v>
      </c>
      <c r="Q104" s="207">
        <v>0</v>
      </c>
      <c r="R104" s="207">
        <f>Q104*H104</f>
        <v>0</v>
      </c>
      <c r="S104" s="207">
        <v>0.625</v>
      </c>
      <c r="T104" s="208">
        <f>S104*H104</f>
        <v>191.25</v>
      </c>
      <c r="AR104" s="15" t="s">
        <v>138</v>
      </c>
      <c r="AT104" s="15" t="s">
        <v>133</v>
      </c>
      <c r="AU104" s="15" t="s">
        <v>80</v>
      </c>
      <c r="AY104" s="15" t="s">
        <v>131</v>
      </c>
      <c r="BE104" s="209">
        <f>IF(N104="základní",J104,0)</f>
        <v>0</v>
      </c>
      <c r="BF104" s="209">
        <f>IF(N104="snížená",J104,0)</f>
        <v>0</v>
      </c>
      <c r="BG104" s="209">
        <f>IF(N104="zákl. přenesená",J104,0)</f>
        <v>0</v>
      </c>
      <c r="BH104" s="209">
        <f>IF(N104="sníž. přenesená",J104,0)</f>
        <v>0</v>
      </c>
      <c r="BI104" s="209">
        <f>IF(N104="nulová",J104,0)</f>
        <v>0</v>
      </c>
      <c r="BJ104" s="15" t="s">
        <v>75</v>
      </c>
      <c r="BK104" s="209">
        <f>ROUND(I104*H104,2)</f>
        <v>0</v>
      </c>
      <c r="BL104" s="15" t="s">
        <v>138</v>
      </c>
      <c r="BM104" s="15" t="s">
        <v>158</v>
      </c>
    </row>
    <row r="105" spans="2:47" s="1" customFormat="1" ht="12">
      <c r="B105" s="36"/>
      <c r="C105" s="37"/>
      <c r="D105" s="210" t="s">
        <v>140</v>
      </c>
      <c r="E105" s="37"/>
      <c r="F105" s="211" t="s">
        <v>149</v>
      </c>
      <c r="G105" s="37"/>
      <c r="H105" s="37"/>
      <c r="I105" s="124"/>
      <c r="J105" s="37"/>
      <c r="K105" s="37"/>
      <c r="L105" s="41"/>
      <c r="M105" s="212"/>
      <c r="N105" s="77"/>
      <c r="O105" s="77"/>
      <c r="P105" s="77"/>
      <c r="Q105" s="77"/>
      <c r="R105" s="77"/>
      <c r="S105" s="77"/>
      <c r="T105" s="78"/>
      <c r="AT105" s="15" t="s">
        <v>140</v>
      </c>
      <c r="AU105" s="15" t="s">
        <v>80</v>
      </c>
    </row>
    <row r="106" spans="2:51" s="11" customFormat="1" ht="12">
      <c r="B106" s="213"/>
      <c r="C106" s="214"/>
      <c r="D106" s="210" t="s">
        <v>142</v>
      </c>
      <c r="E106" s="215" t="s">
        <v>1</v>
      </c>
      <c r="F106" s="216" t="s">
        <v>159</v>
      </c>
      <c r="G106" s="214"/>
      <c r="H106" s="217">
        <v>306</v>
      </c>
      <c r="I106" s="218"/>
      <c r="J106" s="214"/>
      <c r="K106" s="214"/>
      <c r="L106" s="219"/>
      <c r="M106" s="220"/>
      <c r="N106" s="221"/>
      <c r="O106" s="221"/>
      <c r="P106" s="221"/>
      <c r="Q106" s="221"/>
      <c r="R106" s="221"/>
      <c r="S106" s="221"/>
      <c r="T106" s="222"/>
      <c r="AT106" s="223" t="s">
        <v>142</v>
      </c>
      <c r="AU106" s="223" t="s">
        <v>80</v>
      </c>
      <c r="AV106" s="11" t="s">
        <v>80</v>
      </c>
      <c r="AW106" s="11" t="s">
        <v>32</v>
      </c>
      <c r="AX106" s="11" t="s">
        <v>70</v>
      </c>
      <c r="AY106" s="223" t="s">
        <v>131</v>
      </c>
    </row>
    <row r="107" spans="2:51" s="12" customFormat="1" ht="12">
      <c r="B107" s="224"/>
      <c r="C107" s="225"/>
      <c r="D107" s="210" t="s">
        <v>142</v>
      </c>
      <c r="E107" s="226" t="s">
        <v>1</v>
      </c>
      <c r="F107" s="227" t="s">
        <v>144</v>
      </c>
      <c r="G107" s="225"/>
      <c r="H107" s="228">
        <v>306</v>
      </c>
      <c r="I107" s="229"/>
      <c r="J107" s="225"/>
      <c r="K107" s="225"/>
      <c r="L107" s="230"/>
      <c r="M107" s="231"/>
      <c r="N107" s="232"/>
      <c r="O107" s="232"/>
      <c r="P107" s="232"/>
      <c r="Q107" s="232"/>
      <c r="R107" s="232"/>
      <c r="S107" s="232"/>
      <c r="T107" s="233"/>
      <c r="AT107" s="234" t="s">
        <v>142</v>
      </c>
      <c r="AU107" s="234" t="s">
        <v>80</v>
      </c>
      <c r="AV107" s="12" t="s">
        <v>138</v>
      </c>
      <c r="AW107" s="12" t="s">
        <v>32</v>
      </c>
      <c r="AX107" s="12" t="s">
        <v>75</v>
      </c>
      <c r="AY107" s="234" t="s">
        <v>131</v>
      </c>
    </row>
    <row r="108" spans="2:65" s="1" customFormat="1" ht="16.5" customHeight="1">
      <c r="B108" s="36"/>
      <c r="C108" s="198" t="s">
        <v>160</v>
      </c>
      <c r="D108" s="198" t="s">
        <v>133</v>
      </c>
      <c r="E108" s="199" t="s">
        <v>161</v>
      </c>
      <c r="F108" s="200" t="s">
        <v>162</v>
      </c>
      <c r="G108" s="201" t="s">
        <v>136</v>
      </c>
      <c r="H108" s="202">
        <v>306</v>
      </c>
      <c r="I108" s="203"/>
      <c r="J108" s="204">
        <f>ROUND(I108*H108,2)</f>
        <v>0</v>
      </c>
      <c r="K108" s="200" t="s">
        <v>147</v>
      </c>
      <c r="L108" s="41"/>
      <c r="M108" s="205" t="s">
        <v>1</v>
      </c>
      <c r="N108" s="206" t="s">
        <v>41</v>
      </c>
      <c r="O108" s="77"/>
      <c r="P108" s="207">
        <f>O108*H108</f>
        <v>0</v>
      </c>
      <c r="Q108" s="207">
        <v>0</v>
      </c>
      <c r="R108" s="207">
        <f>Q108*H108</f>
        <v>0</v>
      </c>
      <c r="S108" s="207">
        <v>0.098</v>
      </c>
      <c r="T108" s="208">
        <f>S108*H108</f>
        <v>29.988</v>
      </c>
      <c r="AR108" s="15" t="s">
        <v>138</v>
      </c>
      <c r="AT108" s="15" t="s">
        <v>133</v>
      </c>
      <c r="AU108" s="15" t="s">
        <v>80</v>
      </c>
      <c r="AY108" s="15" t="s">
        <v>131</v>
      </c>
      <c r="BE108" s="209">
        <f>IF(N108="základní",J108,0)</f>
        <v>0</v>
      </c>
      <c r="BF108" s="209">
        <f>IF(N108="snížená",J108,0)</f>
        <v>0</v>
      </c>
      <c r="BG108" s="209">
        <f>IF(N108="zákl. přenesená",J108,0)</f>
        <v>0</v>
      </c>
      <c r="BH108" s="209">
        <f>IF(N108="sníž. přenesená",J108,0)</f>
        <v>0</v>
      </c>
      <c r="BI108" s="209">
        <f>IF(N108="nulová",J108,0)</f>
        <v>0</v>
      </c>
      <c r="BJ108" s="15" t="s">
        <v>75</v>
      </c>
      <c r="BK108" s="209">
        <f>ROUND(I108*H108,2)</f>
        <v>0</v>
      </c>
      <c r="BL108" s="15" t="s">
        <v>138</v>
      </c>
      <c r="BM108" s="15" t="s">
        <v>163</v>
      </c>
    </row>
    <row r="109" spans="2:47" s="1" customFormat="1" ht="12">
      <c r="B109" s="36"/>
      <c r="C109" s="37"/>
      <c r="D109" s="210" t="s">
        <v>140</v>
      </c>
      <c r="E109" s="37"/>
      <c r="F109" s="211" t="s">
        <v>149</v>
      </c>
      <c r="G109" s="37"/>
      <c r="H109" s="37"/>
      <c r="I109" s="124"/>
      <c r="J109" s="37"/>
      <c r="K109" s="37"/>
      <c r="L109" s="41"/>
      <c r="M109" s="212"/>
      <c r="N109" s="77"/>
      <c r="O109" s="77"/>
      <c r="P109" s="77"/>
      <c r="Q109" s="77"/>
      <c r="R109" s="77"/>
      <c r="S109" s="77"/>
      <c r="T109" s="78"/>
      <c r="AT109" s="15" t="s">
        <v>140</v>
      </c>
      <c r="AU109" s="15" t="s">
        <v>80</v>
      </c>
    </row>
    <row r="110" spans="2:51" s="11" customFormat="1" ht="12">
      <c r="B110" s="213"/>
      <c r="C110" s="214"/>
      <c r="D110" s="210" t="s">
        <v>142</v>
      </c>
      <c r="E110" s="215" t="s">
        <v>1</v>
      </c>
      <c r="F110" s="216" t="s">
        <v>159</v>
      </c>
      <c r="G110" s="214"/>
      <c r="H110" s="217">
        <v>306</v>
      </c>
      <c r="I110" s="218"/>
      <c r="J110" s="214"/>
      <c r="K110" s="214"/>
      <c r="L110" s="219"/>
      <c r="M110" s="220"/>
      <c r="N110" s="221"/>
      <c r="O110" s="221"/>
      <c r="P110" s="221"/>
      <c r="Q110" s="221"/>
      <c r="R110" s="221"/>
      <c r="S110" s="221"/>
      <c r="T110" s="222"/>
      <c r="AT110" s="223" t="s">
        <v>142</v>
      </c>
      <c r="AU110" s="223" t="s">
        <v>80</v>
      </c>
      <c r="AV110" s="11" t="s">
        <v>80</v>
      </c>
      <c r="AW110" s="11" t="s">
        <v>32</v>
      </c>
      <c r="AX110" s="11" t="s">
        <v>70</v>
      </c>
      <c r="AY110" s="223" t="s">
        <v>131</v>
      </c>
    </row>
    <row r="111" spans="2:51" s="12" customFormat="1" ht="12">
      <c r="B111" s="224"/>
      <c r="C111" s="225"/>
      <c r="D111" s="210" t="s">
        <v>142</v>
      </c>
      <c r="E111" s="226" t="s">
        <v>1</v>
      </c>
      <c r="F111" s="227" t="s">
        <v>144</v>
      </c>
      <c r="G111" s="225"/>
      <c r="H111" s="228">
        <v>306</v>
      </c>
      <c r="I111" s="229"/>
      <c r="J111" s="225"/>
      <c r="K111" s="225"/>
      <c r="L111" s="230"/>
      <c r="M111" s="231"/>
      <c r="N111" s="232"/>
      <c r="O111" s="232"/>
      <c r="P111" s="232"/>
      <c r="Q111" s="232"/>
      <c r="R111" s="232"/>
      <c r="S111" s="232"/>
      <c r="T111" s="233"/>
      <c r="AT111" s="234" t="s">
        <v>142</v>
      </c>
      <c r="AU111" s="234" t="s">
        <v>80</v>
      </c>
      <c r="AV111" s="12" t="s">
        <v>138</v>
      </c>
      <c r="AW111" s="12" t="s">
        <v>32</v>
      </c>
      <c r="AX111" s="12" t="s">
        <v>75</v>
      </c>
      <c r="AY111" s="234" t="s">
        <v>131</v>
      </c>
    </row>
    <row r="112" spans="2:65" s="1" customFormat="1" ht="16.5" customHeight="1">
      <c r="B112" s="36"/>
      <c r="C112" s="198" t="s">
        <v>164</v>
      </c>
      <c r="D112" s="198" t="s">
        <v>133</v>
      </c>
      <c r="E112" s="199" t="s">
        <v>165</v>
      </c>
      <c r="F112" s="200" t="s">
        <v>166</v>
      </c>
      <c r="G112" s="201" t="s">
        <v>136</v>
      </c>
      <c r="H112" s="202">
        <v>1213</v>
      </c>
      <c r="I112" s="203"/>
      <c r="J112" s="204">
        <f>ROUND(I112*H112,2)</f>
        <v>0</v>
      </c>
      <c r="K112" s="200" t="s">
        <v>147</v>
      </c>
      <c r="L112" s="41"/>
      <c r="M112" s="205" t="s">
        <v>1</v>
      </c>
      <c r="N112" s="206" t="s">
        <v>41</v>
      </c>
      <c r="O112" s="77"/>
      <c r="P112" s="207">
        <f>O112*H112</f>
        <v>0</v>
      </c>
      <c r="Q112" s="207">
        <v>4E-05</v>
      </c>
      <c r="R112" s="207">
        <f>Q112*H112</f>
        <v>0.04852</v>
      </c>
      <c r="S112" s="207">
        <v>0.128</v>
      </c>
      <c r="T112" s="208">
        <f>S112*H112</f>
        <v>155.264</v>
      </c>
      <c r="AR112" s="15" t="s">
        <v>138</v>
      </c>
      <c r="AT112" s="15" t="s">
        <v>133</v>
      </c>
      <c r="AU112" s="15" t="s">
        <v>80</v>
      </c>
      <c r="AY112" s="15" t="s">
        <v>131</v>
      </c>
      <c r="BE112" s="209">
        <f>IF(N112="základní",J112,0)</f>
        <v>0</v>
      </c>
      <c r="BF112" s="209">
        <f>IF(N112="snížená",J112,0)</f>
        <v>0</v>
      </c>
      <c r="BG112" s="209">
        <f>IF(N112="zákl. přenesená",J112,0)</f>
        <v>0</v>
      </c>
      <c r="BH112" s="209">
        <f>IF(N112="sníž. přenesená",J112,0)</f>
        <v>0</v>
      </c>
      <c r="BI112" s="209">
        <f>IF(N112="nulová",J112,0)</f>
        <v>0</v>
      </c>
      <c r="BJ112" s="15" t="s">
        <v>75</v>
      </c>
      <c r="BK112" s="209">
        <f>ROUND(I112*H112,2)</f>
        <v>0</v>
      </c>
      <c r="BL112" s="15" t="s">
        <v>138</v>
      </c>
      <c r="BM112" s="15" t="s">
        <v>167</v>
      </c>
    </row>
    <row r="113" spans="2:47" s="1" customFormat="1" ht="12">
      <c r="B113" s="36"/>
      <c r="C113" s="37"/>
      <c r="D113" s="210" t="s">
        <v>140</v>
      </c>
      <c r="E113" s="37"/>
      <c r="F113" s="211" t="s">
        <v>168</v>
      </c>
      <c r="G113" s="37"/>
      <c r="H113" s="37"/>
      <c r="I113" s="124"/>
      <c r="J113" s="37"/>
      <c r="K113" s="37"/>
      <c r="L113" s="41"/>
      <c r="M113" s="212"/>
      <c r="N113" s="77"/>
      <c r="O113" s="77"/>
      <c r="P113" s="77"/>
      <c r="Q113" s="77"/>
      <c r="R113" s="77"/>
      <c r="S113" s="77"/>
      <c r="T113" s="78"/>
      <c r="AT113" s="15" t="s">
        <v>140</v>
      </c>
      <c r="AU113" s="15" t="s">
        <v>80</v>
      </c>
    </row>
    <row r="114" spans="2:51" s="11" customFormat="1" ht="12">
      <c r="B114" s="213"/>
      <c r="C114" s="214"/>
      <c r="D114" s="210" t="s">
        <v>142</v>
      </c>
      <c r="E114" s="215" t="s">
        <v>1</v>
      </c>
      <c r="F114" s="216" t="s">
        <v>169</v>
      </c>
      <c r="G114" s="214"/>
      <c r="H114" s="217">
        <v>1213</v>
      </c>
      <c r="I114" s="218"/>
      <c r="J114" s="214"/>
      <c r="K114" s="214"/>
      <c r="L114" s="219"/>
      <c r="M114" s="220"/>
      <c r="N114" s="221"/>
      <c r="O114" s="221"/>
      <c r="P114" s="221"/>
      <c r="Q114" s="221"/>
      <c r="R114" s="221"/>
      <c r="S114" s="221"/>
      <c r="T114" s="222"/>
      <c r="AT114" s="223" t="s">
        <v>142</v>
      </c>
      <c r="AU114" s="223" t="s">
        <v>80</v>
      </c>
      <c r="AV114" s="11" t="s">
        <v>80</v>
      </c>
      <c r="AW114" s="11" t="s">
        <v>32</v>
      </c>
      <c r="AX114" s="11" t="s">
        <v>75</v>
      </c>
      <c r="AY114" s="223" t="s">
        <v>131</v>
      </c>
    </row>
    <row r="115" spans="2:65" s="1" customFormat="1" ht="16.5" customHeight="1">
      <c r="B115" s="36"/>
      <c r="C115" s="198" t="s">
        <v>170</v>
      </c>
      <c r="D115" s="198" t="s">
        <v>133</v>
      </c>
      <c r="E115" s="199" t="s">
        <v>171</v>
      </c>
      <c r="F115" s="200" t="s">
        <v>172</v>
      </c>
      <c r="G115" s="201" t="s">
        <v>173</v>
      </c>
      <c r="H115" s="202">
        <v>1324</v>
      </c>
      <c r="I115" s="203"/>
      <c r="J115" s="204">
        <f>ROUND(I115*H115,2)</f>
        <v>0</v>
      </c>
      <c r="K115" s="200" t="s">
        <v>147</v>
      </c>
      <c r="L115" s="41"/>
      <c r="M115" s="205" t="s">
        <v>1</v>
      </c>
      <c r="N115" s="206" t="s">
        <v>41</v>
      </c>
      <c r="O115" s="77"/>
      <c r="P115" s="207">
        <f>O115*H115</f>
        <v>0</v>
      </c>
      <c r="Q115" s="207">
        <v>0</v>
      </c>
      <c r="R115" s="207">
        <f>Q115*H115</f>
        <v>0</v>
      </c>
      <c r="S115" s="207">
        <v>0.23</v>
      </c>
      <c r="T115" s="208">
        <f>S115*H115</f>
        <v>304.52000000000004</v>
      </c>
      <c r="AR115" s="15" t="s">
        <v>138</v>
      </c>
      <c r="AT115" s="15" t="s">
        <v>133</v>
      </c>
      <c r="AU115" s="15" t="s">
        <v>80</v>
      </c>
      <c r="AY115" s="15" t="s">
        <v>131</v>
      </c>
      <c r="BE115" s="209">
        <f>IF(N115="základní",J115,0)</f>
        <v>0</v>
      </c>
      <c r="BF115" s="209">
        <f>IF(N115="snížená",J115,0)</f>
        <v>0</v>
      </c>
      <c r="BG115" s="209">
        <f>IF(N115="zákl. přenesená",J115,0)</f>
        <v>0</v>
      </c>
      <c r="BH115" s="209">
        <f>IF(N115="sníž. přenesená",J115,0)</f>
        <v>0</v>
      </c>
      <c r="BI115" s="209">
        <f>IF(N115="nulová",J115,0)</f>
        <v>0</v>
      </c>
      <c r="BJ115" s="15" t="s">
        <v>75</v>
      </c>
      <c r="BK115" s="209">
        <f>ROUND(I115*H115,2)</f>
        <v>0</v>
      </c>
      <c r="BL115" s="15" t="s">
        <v>138</v>
      </c>
      <c r="BM115" s="15" t="s">
        <v>174</v>
      </c>
    </row>
    <row r="116" spans="2:47" s="1" customFormat="1" ht="12">
      <c r="B116" s="36"/>
      <c r="C116" s="37"/>
      <c r="D116" s="210" t="s">
        <v>140</v>
      </c>
      <c r="E116" s="37"/>
      <c r="F116" s="211" t="s">
        <v>175</v>
      </c>
      <c r="G116" s="37"/>
      <c r="H116" s="37"/>
      <c r="I116" s="124"/>
      <c r="J116" s="37"/>
      <c r="K116" s="37"/>
      <c r="L116" s="41"/>
      <c r="M116" s="212"/>
      <c r="N116" s="77"/>
      <c r="O116" s="77"/>
      <c r="P116" s="77"/>
      <c r="Q116" s="77"/>
      <c r="R116" s="77"/>
      <c r="S116" s="77"/>
      <c r="T116" s="78"/>
      <c r="AT116" s="15" t="s">
        <v>140</v>
      </c>
      <c r="AU116" s="15" t="s">
        <v>80</v>
      </c>
    </row>
    <row r="117" spans="2:51" s="13" customFormat="1" ht="12">
      <c r="B117" s="235"/>
      <c r="C117" s="236"/>
      <c r="D117" s="210" t="s">
        <v>142</v>
      </c>
      <c r="E117" s="237" t="s">
        <v>1</v>
      </c>
      <c r="F117" s="238" t="s">
        <v>176</v>
      </c>
      <c r="G117" s="236"/>
      <c r="H117" s="237" t="s">
        <v>1</v>
      </c>
      <c r="I117" s="239"/>
      <c r="J117" s="236"/>
      <c r="K117" s="236"/>
      <c r="L117" s="240"/>
      <c r="M117" s="241"/>
      <c r="N117" s="242"/>
      <c r="O117" s="242"/>
      <c r="P117" s="242"/>
      <c r="Q117" s="242"/>
      <c r="R117" s="242"/>
      <c r="S117" s="242"/>
      <c r="T117" s="243"/>
      <c r="AT117" s="244" t="s">
        <v>142</v>
      </c>
      <c r="AU117" s="244" t="s">
        <v>80</v>
      </c>
      <c r="AV117" s="13" t="s">
        <v>75</v>
      </c>
      <c r="AW117" s="13" t="s">
        <v>32</v>
      </c>
      <c r="AX117" s="13" t="s">
        <v>70</v>
      </c>
      <c r="AY117" s="244" t="s">
        <v>131</v>
      </c>
    </row>
    <row r="118" spans="2:51" s="11" customFormat="1" ht="12">
      <c r="B118" s="213"/>
      <c r="C118" s="214"/>
      <c r="D118" s="210" t="s">
        <v>142</v>
      </c>
      <c r="E118" s="215" t="s">
        <v>1</v>
      </c>
      <c r="F118" s="216" t="s">
        <v>177</v>
      </c>
      <c r="G118" s="214"/>
      <c r="H118" s="217">
        <v>581</v>
      </c>
      <c r="I118" s="218"/>
      <c r="J118" s="214"/>
      <c r="K118" s="214"/>
      <c r="L118" s="219"/>
      <c r="M118" s="220"/>
      <c r="N118" s="221"/>
      <c r="O118" s="221"/>
      <c r="P118" s="221"/>
      <c r="Q118" s="221"/>
      <c r="R118" s="221"/>
      <c r="S118" s="221"/>
      <c r="T118" s="222"/>
      <c r="AT118" s="223" t="s">
        <v>142</v>
      </c>
      <c r="AU118" s="223" t="s">
        <v>80</v>
      </c>
      <c r="AV118" s="11" t="s">
        <v>80</v>
      </c>
      <c r="AW118" s="11" t="s">
        <v>32</v>
      </c>
      <c r="AX118" s="11" t="s">
        <v>70</v>
      </c>
      <c r="AY118" s="223" t="s">
        <v>131</v>
      </c>
    </row>
    <row r="119" spans="2:51" s="13" customFormat="1" ht="12">
      <c r="B119" s="235"/>
      <c r="C119" s="236"/>
      <c r="D119" s="210" t="s">
        <v>142</v>
      </c>
      <c r="E119" s="237" t="s">
        <v>1</v>
      </c>
      <c r="F119" s="238" t="s">
        <v>178</v>
      </c>
      <c r="G119" s="236"/>
      <c r="H119" s="237" t="s">
        <v>1</v>
      </c>
      <c r="I119" s="239"/>
      <c r="J119" s="236"/>
      <c r="K119" s="236"/>
      <c r="L119" s="240"/>
      <c r="M119" s="241"/>
      <c r="N119" s="242"/>
      <c r="O119" s="242"/>
      <c r="P119" s="242"/>
      <c r="Q119" s="242"/>
      <c r="R119" s="242"/>
      <c r="S119" s="242"/>
      <c r="T119" s="243"/>
      <c r="AT119" s="244" t="s">
        <v>142</v>
      </c>
      <c r="AU119" s="244" t="s">
        <v>80</v>
      </c>
      <c r="AV119" s="13" t="s">
        <v>75</v>
      </c>
      <c r="AW119" s="13" t="s">
        <v>32</v>
      </c>
      <c r="AX119" s="13" t="s">
        <v>70</v>
      </c>
      <c r="AY119" s="244" t="s">
        <v>131</v>
      </c>
    </row>
    <row r="120" spans="2:51" s="11" customFormat="1" ht="12">
      <c r="B120" s="213"/>
      <c r="C120" s="214"/>
      <c r="D120" s="210" t="s">
        <v>142</v>
      </c>
      <c r="E120" s="215" t="s">
        <v>1</v>
      </c>
      <c r="F120" s="216" t="s">
        <v>179</v>
      </c>
      <c r="G120" s="214"/>
      <c r="H120" s="217">
        <v>743</v>
      </c>
      <c r="I120" s="218"/>
      <c r="J120" s="214"/>
      <c r="K120" s="214"/>
      <c r="L120" s="219"/>
      <c r="M120" s="220"/>
      <c r="N120" s="221"/>
      <c r="O120" s="221"/>
      <c r="P120" s="221"/>
      <c r="Q120" s="221"/>
      <c r="R120" s="221"/>
      <c r="S120" s="221"/>
      <c r="T120" s="222"/>
      <c r="AT120" s="223" t="s">
        <v>142</v>
      </c>
      <c r="AU120" s="223" t="s">
        <v>80</v>
      </c>
      <c r="AV120" s="11" t="s">
        <v>80</v>
      </c>
      <c r="AW120" s="11" t="s">
        <v>32</v>
      </c>
      <c r="AX120" s="11" t="s">
        <v>70</v>
      </c>
      <c r="AY120" s="223" t="s">
        <v>131</v>
      </c>
    </row>
    <row r="121" spans="2:51" s="12" customFormat="1" ht="12">
      <c r="B121" s="224"/>
      <c r="C121" s="225"/>
      <c r="D121" s="210" t="s">
        <v>142</v>
      </c>
      <c r="E121" s="226" t="s">
        <v>1</v>
      </c>
      <c r="F121" s="227" t="s">
        <v>144</v>
      </c>
      <c r="G121" s="225"/>
      <c r="H121" s="228">
        <v>1324</v>
      </c>
      <c r="I121" s="229"/>
      <c r="J121" s="225"/>
      <c r="K121" s="225"/>
      <c r="L121" s="230"/>
      <c r="M121" s="231"/>
      <c r="N121" s="232"/>
      <c r="O121" s="232"/>
      <c r="P121" s="232"/>
      <c r="Q121" s="232"/>
      <c r="R121" s="232"/>
      <c r="S121" s="232"/>
      <c r="T121" s="233"/>
      <c r="AT121" s="234" t="s">
        <v>142</v>
      </c>
      <c r="AU121" s="234" t="s">
        <v>80</v>
      </c>
      <c r="AV121" s="12" t="s">
        <v>138</v>
      </c>
      <c r="AW121" s="12" t="s">
        <v>32</v>
      </c>
      <c r="AX121" s="12" t="s">
        <v>75</v>
      </c>
      <c r="AY121" s="234" t="s">
        <v>131</v>
      </c>
    </row>
    <row r="122" spans="2:65" s="1" customFormat="1" ht="16.5" customHeight="1">
      <c r="B122" s="36"/>
      <c r="C122" s="198" t="s">
        <v>180</v>
      </c>
      <c r="D122" s="198" t="s">
        <v>133</v>
      </c>
      <c r="E122" s="199" t="s">
        <v>181</v>
      </c>
      <c r="F122" s="200" t="s">
        <v>182</v>
      </c>
      <c r="G122" s="201" t="s">
        <v>173</v>
      </c>
      <c r="H122" s="202">
        <v>1175</v>
      </c>
      <c r="I122" s="203"/>
      <c r="J122" s="204">
        <f>ROUND(I122*H122,2)</f>
        <v>0</v>
      </c>
      <c r="K122" s="200" t="s">
        <v>137</v>
      </c>
      <c r="L122" s="41"/>
      <c r="M122" s="205" t="s">
        <v>1</v>
      </c>
      <c r="N122" s="206" t="s">
        <v>41</v>
      </c>
      <c r="O122" s="77"/>
      <c r="P122" s="207">
        <f>O122*H122</f>
        <v>0</v>
      </c>
      <c r="Q122" s="207">
        <v>0</v>
      </c>
      <c r="R122" s="207">
        <f>Q122*H122</f>
        <v>0</v>
      </c>
      <c r="S122" s="207">
        <v>0.205</v>
      </c>
      <c r="T122" s="208">
        <f>S122*H122</f>
        <v>240.87499999999997</v>
      </c>
      <c r="AR122" s="15" t="s">
        <v>138</v>
      </c>
      <c r="AT122" s="15" t="s">
        <v>133</v>
      </c>
      <c r="AU122" s="15" t="s">
        <v>80</v>
      </c>
      <c r="AY122" s="15" t="s">
        <v>131</v>
      </c>
      <c r="BE122" s="209">
        <f>IF(N122="základní",J122,0)</f>
        <v>0</v>
      </c>
      <c r="BF122" s="209">
        <f>IF(N122="snížená",J122,0)</f>
        <v>0</v>
      </c>
      <c r="BG122" s="209">
        <f>IF(N122="zákl. přenesená",J122,0)</f>
        <v>0</v>
      </c>
      <c r="BH122" s="209">
        <f>IF(N122="sníž. přenesená",J122,0)</f>
        <v>0</v>
      </c>
      <c r="BI122" s="209">
        <f>IF(N122="nulová",J122,0)</f>
        <v>0</v>
      </c>
      <c r="BJ122" s="15" t="s">
        <v>75</v>
      </c>
      <c r="BK122" s="209">
        <f>ROUND(I122*H122,2)</f>
        <v>0</v>
      </c>
      <c r="BL122" s="15" t="s">
        <v>138</v>
      </c>
      <c r="BM122" s="15" t="s">
        <v>183</v>
      </c>
    </row>
    <row r="123" spans="2:47" s="1" customFormat="1" ht="12">
      <c r="B123" s="36"/>
      <c r="C123" s="37"/>
      <c r="D123" s="210" t="s">
        <v>140</v>
      </c>
      <c r="E123" s="37"/>
      <c r="F123" s="211" t="s">
        <v>175</v>
      </c>
      <c r="G123" s="37"/>
      <c r="H123" s="37"/>
      <c r="I123" s="124"/>
      <c r="J123" s="37"/>
      <c r="K123" s="37"/>
      <c r="L123" s="41"/>
      <c r="M123" s="212"/>
      <c r="N123" s="77"/>
      <c r="O123" s="77"/>
      <c r="P123" s="77"/>
      <c r="Q123" s="77"/>
      <c r="R123" s="77"/>
      <c r="S123" s="77"/>
      <c r="T123" s="78"/>
      <c r="AT123" s="15" t="s">
        <v>140</v>
      </c>
      <c r="AU123" s="15" t="s">
        <v>80</v>
      </c>
    </row>
    <row r="124" spans="2:51" s="13" customFormat="1" ht="12">
      <c r="B124" s="235"/>
      <c r="C124" s="236"/>
      <c r="D124" s="210" t="s">
        <v>142</v>
      </c>
      <c r="E124" s="237" t="s">
        <v>1</v>
      </c>
      <c r="F124" s="238" t="s">
        <v>184</v>
      </c>
      <c r="G124" s="236"/>
      <c r="H124" s="237" t="s">
        <v>1</v>
      </c>
      <c r="I124" s="239"/>
      <c r="J124" s="236"/>
      <c r="K124" s="236"/>
      <c r="L124" s="240"/>
      <c r="M124" s="241"/>
      <c r="N124" s="242"/>
      <c r="O124" s="242"/>
      <c r="P124" s="242"/>
      <c r="Q124" s="242"/>
      <c r="R124" s="242"/>
      <c r="S124" s="242"/>
      <c r="T124" s="243"/>
      <c r="AT124" s="244" t="s">
        <v>142</v>
      </c>
      <c r="AU124" s="244" t="s">
        <v>80</v>
      </c>
      <c r="AV124" s="13" t="s">
        <v>75</v>
      </c>
      <c r="AW124" s="13" t="s">
        <v>32</v>
      </c>
      <c r="AX124" s="13" t="s">
        <v>70</v>
      </c>
      <c r="AY124" s="244" t="s">
        <v>131</v>
      </c>
    </row>
    <row r="125" spans="2:51" s="11" customFormat="1" ht="12">
      <c r="B125" s="213"/>
      <c r="C125" s="214"/>
      <c r="D125" s="210" t="s">
        <v>142</v>
      </c>
      <c r="E125" s="215" t="s">
        <v>1</v>
      </c>
      <c r="F125" s="216" t="s">
        <v>185</v>
      </c>
      <c r="G125" s="214"/>
      <c r="H125" s="217">
        <v>1175</v>
      </c>
      <c r="I125" s="218"/>
      <c r="J125" s="214"/>
      <c r="K125" s="214"/>
      <c r="L125" s="219"/>
      <c r="M125" s="220"/>
      <c r="N125" s="221"/>
      <c r="O125" s="221"/>
      <c r="P125" s="221"/>
      <c r="Q125" s="221"/>
      <c r="R125" s="221"/>
      <c r="S125" s="221"/>
      <c r="T125" s="222"/>
      <c r="AT125" s="223" t="s">
        <v>142</v>
      </c>
      <c r="AU125" s="223" t="s">
        <v>80</v>
      </c>
      <c r="AV125" s="11" t="s">
        <v>80</v>
      </c>
      <c r="AW125" s="11" t="s">
        <v>32</v>
      </c>
      <c r="AX125" s="11" t="s">
        <v>70</v>
      </c>
      <c r="AY125" s="223" t="s">
        <v>131</v>
      </c>
    </row>
    <row r="126" spans="2:51" s="12" customFormat="1" ht="12">
      <c r="B126" s="224"/>
      <c r="C126" s="225"/>
      <c r="D126" s="210" t="s">
        <v>142</v>
      </c>
      <c r="E126" s="226" t="s">
        <v>1</v>
      </c>
      <c r="F126" s="227" t="s">
        <v>144</v>
      </c>
      <c r="G126" s="225"/>
      <c r="H126" s="228">
        <v>1175</v>
      </c>
      <c r="I126" s="229"/>
      <c r="J126" s="225"/>
      <c r="K126" s="225"/>
      <c r="L126" s="230"/>
      <c r="M126" s="231"/>
      <c r="N126" s="232"/>
      <c r="O126" s="232"/>
      <c r="P126" s="232"/>
      <c r="Q126" s="232"/>
      <c r="R126" s="232"/>
      <c r="S126" s="232"/>
      <c r="T126" s="233"/>
      <c r="AT126" s="234" t="s">
        <v>142</v>
      </c>
      <c r="AU126" s="234" t="s">
        <v>80</v>
      </c>
      <c r="AV126" s="12" t="s">
        <v>138</v>
      </c>
      <c r="AW126" s="12" t="s">
        <v>32</v>
      </c>
      <c r="AX126" s="12" t="s">
        <v>75</v>
      </c>
      <c r="AY126" s="234" t="s">
        <v>131</v>
      </c>
    </row>
    <row r="127" spans="2:65" s="1" customFormat="1" ht="16.5" customHeight="1">
      <c r="B127" s="36"/>
      <c r="C127" s="198" t="s">
        <v>186</v>
      </c>
      <c r="D127" s="198" t="s">
        <v>133</v>
      </c>
      <c r="E127" s="199" t="s">
        <v>187</v>
      </c>
      <c r="F127" s="200" t="s">
        <v>188</v>
      </c>
      <c r="G127" s="201" t="s">
        <v>173</v>
      </c>
      <c r="H127" s="202">
        <v>1865</v>
      </c>
      <c r="I127" s="203"/>
      <c r="J127" s="204">
        <f>ROUND(I127*H127,2)</f>
        <v>0</v>
      </c>
      <c r="K127" s="200" t="s">
        <v>147</v>
      </c>
      <c r="L127" s="41"/>
      <c r="M127" s="205" t="s">
        <v>1</v>
      </c>
      <c r="N127" s="206" t="s">
        <v>41</v>
      </c>
      <c r="O127" s="77"/>
      <c r="P127" s="207">
        <f>O127*H127</f>
        <v>0</v>
      </c>
      <c r="Q127" s="207">
        <v>0</v>
      </c>
      <c r="R127" s="207">
        <f>Q127*H127</f>
        <v>0</v>
      </c>
      <c r="S127" s="207">
        <v>0.115</v>
      </c>
      <c r="T127" s="208">
        <f>S127*H127</f>
        <v>214.47500000000002</v>
      </c>
      <c r="AR127" s="15" t="s">
        <v>138</v>
      </c>
      <c r="AT127" s="15" t="s">
        <v>133</v>
      </c>
      <c r="AU127" s="15" t="s">
        <v>80</v>
      </c>
      <c r="AY127" s="15" t="s">
        <v>131</v>
      </c>
      <c r="BE127" s="209">
        <f>IF(N127="základní",J127,0)</f>
        <v>0</v>
      </c>
      <c r="BF127" s="209">
        <f>IF(N127="snížená",J127,0)</f>
        <v>0</v>
      </c>
      <c r="BG127" s="209">
        <f>IF(N127="zákl. přenesená",J127,0)</f>
        <v>0</v>
      </c>
      <c r="BH127" s="209">
        <f>IF(N127="sníž. přenesená",J127,0)</f>
        <v>0</v>
      </c>
      <c r="BI127" s="209">
        <f>IF(N127="nulová",J127,0)</f>
        <v>0</v>
      </c>
      <c r="BJ127" s="15" t="s">
        <v>75</v>
      </c>
      <c r="BK127" s="209">
        <f>ROUND(I127*H127,2)</f>
        <v>0</v>
      </c>
      <c r="BL127" s="15" t="s">
        <v>138</v>
      </c>
      <c r="BM127" s="15" t="s">
        <v>189</v>
      </c>
    </row>
    <row r="128" spans="2:47" s="1" customFormat="1" ht="12">
      <c r="B128" s="36"/>
      <c r="C128" s="37"/>
      <c r="D128" s="210" t="s">
        <v>140</v>
      </c>
      <c r="E128" s="37"/>
      <c r="F128" s="211" t="s">
        <v>175</v>
      </c>
      <c r="G128" s="37"/>
      <c r="H128" s="37"/>
      <c r="I128" s="124"/>
      <c r="J128" s="37"/>
      <c r="K128" s="37"/>
      <c r="L128" s="41"/>
      <c r="M128" s="212"/>
      <c r="N128" s="77"/>
      <c r="O128" s="77"/>
      <c r="P128" s="77"/>
      <c r="Q128" s="77"/>
      <c r="R128" s="77"/>
      <c r="S128" s="77"/>
      <c r="T128" s="78"/>
      <c r="AT128" s="15" t="s">
        <v>140</v>
      </c>
      <c r="AU128" s="15" t="s">
        <v>80</v>
      </c>
    </row>
    <row r="129" spans="2:51" s="11" customFormat="1" ht="12">
      <c r="B129" s="213"/>
      <c r="C129" s="214"/>
      <c r="D129" s="210" t="s">
        <v>142</v>
      </c>
      <c r="E129" s="215" t="s">
        <v>1</v>
      </c>
      <c r="F129" s="216" t="s">
        <v>190</v>
      </c>
      <c r="G129" s="214"/>
      <c r="H129" s="217">
        <v>1865</v>
      </c>
      <c r="I129" s="218"/>
      <c r="J129" s="214"/>
      <c r="K129" s="214"/>
      <c r="L129" s="219"/>
      <c r="M129" s="220"/>
      <c r="N129" s="221"/>
      <c r="O129" s="221"/>
      <c r="P129" s="221"/>
      <c r="Q129" s="221"/>
      <c r="R129" s="221"/>
      <c r="S129" s="221"/>
      <c r="T129" s="222"/>
      <c r="AT129" s="223" t="s">
        <v>142</v>
      </c>
      <c r="AU129" s="223" t="s">
        <v>80</v>
      </c>
      <c r="AV129" s="11" t="s">
        <v>80</v>
      </c>
      <c r="AW129" s="11" t="s">
        <v>32</v>
      </c>
      <c r="AX129" s="11" t="s">
        <v>75</v>
      </c>
      <c r="AY129" s="223" t="s">
        <v>131</v>
      </c>
    </row>
    <row r="130" spans="2:65" s="1" customFormat="1" ht="16.5" customHeight="1">
      <c r="B130" s="36"/>
      <c r="C130" s="198" t="s">
        <v>191</v>
      </c>
      <c r="D130" s="198" t="s">
        <v>133</v>
      </c>
      <c r="E130" s="199" t="s">
        <v>192</v>
      </c>
      <c r="F130" s="200" t="s">
        <v>193</v>
      </c>
      <c r="G130" s="201" t="s">
        <v>194</v>
      </c>
      <c r="H130" s="202">
        <v>500.549</v>
      </c>
      <c r="I130" s="203"/>
      <c r="J130" s="204">
        <f>ROUND(I130*H130,2)</f>
        <v>0</v>
      </c>
      <c r="K130" s="200" t="s">
        <v>147</v>
      </c>
      <c r="L130" s="41"/>
      <c r="M130" s="205" t="s">
        <v>1</v>
      </c>
      <c r="N130" s="206" t="s">
        <v>41</v>
      </c>
      <c r="O130" s="77"/>
      <c r="P130" s="207">
        <f>O130*H130</f>
        <v>0</v>
      </c>
      <c r="Q130" s="207">
        <v>0</v>
      </c>
      <c r="R130" s="207">
        <f>Q130*H130</f>
        <v>0</v>
      </c>
      <c r="S130" s="207">
        <v>0</v>
      </c>
      <c r="T130" s="208">
        <f>S130*H130</f>
        <v>0</v>
      </c>
      <c r="AR130" s="15" t="s">
        <v>138</v>
      </c>
      <c r="AT130" s="15" t="s">
        <v>133</v>
      </c>
      <c r="AU130" s="15" t="s">
        <v>80</v>
      </c>
      <c r="AY130" s="15" t="s">
        <v>131</v>
      </c>
      <c r="BE130" s="209">
        <f>IF(N130="základní",J130,0)</f>
        <v>0</v>
      </c>
      <c r="BF130" s="209">
        <f>IF(N130="snížená",J130,0)</f>
        <v>0</v>
      </c>
      <c r="BG130" s="209">
        <f>IF(N130="zákl. přenesená",J130,0)</f>
        <v>0</v>
      </c>
      <c r="BH130" s="209">
        <f>IF(N130="sníž. přenesená",J130,0)</f>
        <v>0</v>
      </c>
      <c r="BI130" s="209">
        <f>IF(N130="nulová",J130,0)</f>
        <v>0</v>
      </c>
      <c r="BJ130" s="15" t="s">
        <v>75</v>
      </c>
      <c r="BK130" s="209">
        <f>ROUND(I130*H130,2)</f>
        <v>0</v>
      </c>
      <c r="BL130" s="15" t="s">
        <v>138</v>
      </c>
      <c r="BM130" s="15" t="s">
        <v>195</v>
      </c>
    </row>
    <row r="131" spans="2:47" s="1" customFormat="1" ht="12">
      <c r="B131" s="36"/>
      <c r="C131" s="37"/>
      <c r="D131" s="210" t="s">
        <v>140</v>
      </c>
      <c r="E131" s="37"/>
      <c r="F131" s="211" t="s">
        <v>196</v>
      </c>
      <c r="G131" s="37"/>
      <c r="H131" s="37"/>
      <c r="I131" s="124"/>
      <c r="J131" s="37"/>
      <c r="K131" s="37"/>
      <c r="L131" s="41"/>
      <c r="M131" s="212"/>
      <c r="N131" s="77"/>
      <c r="O131" s="77"/>
      <c r="P131" s="77"/>
      <c r="Q131" s="77"/>
      <c r="R131" s="77"/>
      <c r="S131" s="77"/>
      <c r="T131" s="78"/>
      <c r="AT131" s="15" t="s">
        <v>140</v>
      </c>
      <c r="AU131" s="15" t="s">
        <v>80</v>
      </c>
    </row>
    <row r="132" spans="2:51" s="13" customFormat="1" ht="12">
      <c r="B132" s="235"/>
      <c r="C132" s="236"/>
      <c r="D132" s="210" t="s">
        <v>142</v>
      </c>
      <c r="E132" s="237" t="s">
        <v>1</v>
      </c>
      <c r="F132" s="238" t="s">
        <v>197</v>
      </c>
      <c r="G132" s="236"/>
      <c r="H132" s="237" t="s">
        <v>1</v>
      </c>
      <c r="I132" s="239"/>
      <c r="J132" s="236"/>
      <c r="K132" s="236"/>
      <c r="L132" s="240"/>
      <c r="M132" s="241"/>
      <c r="N132" s="242"/>
      <c r="O132" s="242"/>
      <c r="P132" s="242"/>
      <c r="Q132" s="242"/>
      <c r="R132" s="242"/>
      <c r="S132" s="242"/>
      <c r="T132" s="243"/>
      <c r="AT132" s="244" t="s">
        <v>142</v>
      </c>
      <c r="AU132" s="244" t="s">
        <v>80</v>
      </c>
      <c r="AV132" s="13" t="s">
        <v>75</v>
      </c>
      <c r="AW132" s="13" t="s">
        <v>32</v>
      </c>
      <c r="AX132" s="13" t="s">
        <v>70</v>
      </c>
      <c r="AY132" s="244" t="s">
        <v>131</v>
      </c>
    </row>
    <row r="133" spans="2:51" s="11" customFormat="1" ht="12">
      <c r="B133" s="213"/>
      <c r="C133" s="214"/>
      <c r="D133" s="210" t="s">
        <v>142</v>
      </c>
      <c r="E133" s="215" t="s">
        <v>1</v>
      </c>
      <c r="F133" s="216" t="s">
        <v>198</v>
      </c>
      <c r="G133" s="214"/>
      <c r="H133" s="217">
        <v>282.173</v>
      </c>
      <c r="I133" s="218"/>
      <c r="J133" s="214"/>
      <c r="K133" s="214"/>
      <c r="L133" s="219"/>
      <c r="M133" s="220"/>
      <c r="N133" s="221"/>
      <c r="O133" s="221"/>
      <c r="P133" s="221"/>
      <c r="Q133" s="221"/>
      <c r="R133" s="221"/>
      <c r="S133" s="221"/>
      <c r="T133" s="222"/>
      <c r="AT133" s="223" t="s">
        <v>142</v>
      </c>
      <c r="AU133" s="223" t="s">
        <v>80</v>
      </c>
      <c r="AV133" s="11" t="s">
        <v>80</v>
      </c>
      <c r="AW133" s="11" t="s">
        <v>32</v>
      </c>
      <c r="AX133" s="11" t="s">
        <v>70</v>
      </c>
      <c r="AY133" s="223" t="s">
        <v>131</v>
      </c>
    </row>
    <row r="134" spans="2:51" s="11" customFormat="1" ht="12">
      <c r="B134" s="213"/>
      <c r="C134" s="214"/>
      <c r="D134" s="210" t="s">
        <v>142</v>
      </c>
      <c r="E134" s="215" t="s">
        <v>1</v>
      </c>
      <c r="F134" s="216" t="s">
        <v>199</v>
      </c>
      <c r="G134" s="214"/>
      <c r="H134" s="217">
        <v>196.776</v>
      </c>
      <c r="I134" s="218"/>
      <c r="J134" s="214"/>
      <c r="K134" s="214"/>
      <c r="L134" s="219"/>
      <c r="M134" s="220"/>
      <c r="N134" s="221"/>
      <c r="O134" s="221"/>
      <c r="P134" s="221"/>
      <c r="Q134" s="221"/>
      <c r="R134" s="221"/>
      <c r="S134" s="221"/>
      <c r="T134" s="222"/>
      <c r="AT134" s="223" t="s">
        <v>142</v>
      </c>
      <c r="AU134" s="223" t="s">
        <v>80</v>
      </c>
      <c r="AV134" s="11" t="s">
        <v>80</v>
      </c>
      <c r="AW134" s="11" t="s">
        <v>32</v>
      </c>
      <c r="AX134" s="11" t="s">
        <v>70</v>
      </c>
      <c r="AY134" s="223" t="s">
        <v>131</v>
      </c>
    </row>
    <row r="135" spans="2:51" s="11" customFormat="1" ht="12">
      <c r="B135" s="213"/>
      <c r="C135" s="214"/>
      <c r="D135" s="210" t="s">
        <v>142</v>
      </c>
      <c r="E135" s="215" t="s">
        <v>1</v>
      </c>
      <c r="F135" s="216" t="s">
        <v>200</v>
      </c>
      <c r="G135" s="214"/>
      <c r="H135" s="217">
        <v>21.6</v>
      </c>
      <c r="I135" s="218"/>
      <c r="J135" s="214"/>
      <c r="K135" s="214"/>
      <c r="L135" s="219"/>
      <c r="M135" s="220"/>
      <c r="N135" s="221"/>
      <c r="O135" s="221"/>
      <c r="P135" s="221"/>
      <c r="Q135" s="221"/>
      <c r="R135" s="221"/>
      <c r="S135" s="221"/>
      <c r="T135" s="222"/>
      <c r="AT135" s="223" t="s">
        <v>142</v>
      </c>
      <c r="AU135" s="223" t="s">
        <v>80</v>
      </c>
      <c r="AV135" s="11" t="s">
        <v>80</v>
      </c>
      <c r="AW135" s="11" t="s">
        <v>32</v>
      </c>
      <c r="AX135" s="11" t="s">
        <v>70</v>
      </c>
      <c r="AY135" s="223" t="s">
        <v>131</v>
      </c>
    </row>
    <row r="136" spans="2:51" s="12" customFormat="1" ht="12">
      <c r="B136" s="224"/>
      <c r="C136" s="225"/>
      <c r="D136" s="210" t="s">
        <v>142</v>
      </c>
      <c r="E136" s="226" t="s">
        <v>77</v>
      </c>
      <c r="F136" s="227" t="s">
        <v>144</v>
      </c>
      <c r="G136" s="225"/>
      <c r="H136" s="228">
        <v>500.549</v>
      </c>
      <c r="I136" s="229"/>
      <c r="J136" s="225"/>
      <c r="K136" s="225"/>
      <c r="L136" s="230"/>
      <c r="M136" s="231"/>
      <c r="N136" s="232"/>
      <c r="O136" s="232"/>
      <c r="P136" s="232"/>
      <c r="Q136" s="232"/>
      <c r="R136" s="232"/>
      <c r="S136" s="232"/>
      <c r="T136" s="233"/>
      <c r="AT136" s="234" t="s">
        <v>142</v>
      </c>
      <c r="AU136" s="234" t="s">
        <v>80</v>
      </c>
      <c r="AV136" s="12" t="s">
        <v>138</v>
      </c>
      <c r="AW136" s="12" t="s">
        <v>32</v>
      </c>
      <c r="AX136" s="12" t="s">
        <v>75</v>
      </c>
      <c r="AY136" s="234" t="s">
        <v>131</v>
      </c>
    </row>
    <row r="137" spans="2:65" s="1" customFormat="1" ht="16.5" customHeight="1">
      <c r="B137" s="36"/>
      <c r="C137" s="198" t="s">
        <v>201</v>
      </c>
      <c r="D137" s="198" t="s">
        <v>133</v>
      </c>
      <c r="E137" s="199" t="s">
        <v>202</v>
      </c>
      <c r="F137" s="200" t="s">
        <v>203</v>
      </c>
      <c r="G137" s="201" t="s">
        <v>194</v>
      </c>
      <c r="H137" s="202">
        <v>10.44</v>
      </c>
      <c r="I137" s="203"/>
      <c r="J137" s="204">
        <f>ROUND(I137*H137,2)</f>
        <v>0</v>
      </c>
      <c r="K137" s="200" t="s">
        <v>137</v>
      </c>
      <c r="L137" s="41"/>
      <c r="M137" s="205" t="s">
        <v>1</v>
      </c>
      <c r="N137" s="206" t="s">
        <v>41</v>
      </c>
      <c r="O137" s="77"/>
      <c r="P137" s="207">
        <f>O137*H137</f>
        <v>0</v>
      </c>
      <c r="Q137" s="207">
        <v>0</v>
      </c>
      <c r="R137" s="207">
        <f>Q137*H137</f>
        <v>0</v>
      </c>
      <c r="S137" s="207">
        <v>0</v>
      </c>
      <c r="T137" s="208">
        <f>S137*H137</f>
        <v>0</v>
      </c>
      <c r="AR137" s="15" t="s">
        <v>138</v>
      </c>
      <c r="AT137" s="15" t="s">
        <v>133</v>
      </c>
      <c r="AU137" s="15" t="s">
        <v>80</v>
      </c>
      <c r="AY137" s="15" t="s">
        <v>131</v>
      </c>
      <c r="BE137" s="209">
        <f>IF(N137="základní",J137,0)</f>
        <v>0</v>
      </c>
      <c r="BF137" s="209">
        <f>IF(N137="snížená",J137,0)</f>
        <v>0</v>
      </c>
      <c r="BG137" s="209">
        <f>IF(N137="zákl. přenesená",J137,0)</f>
        <v>0</v>
      </c>
      <c r="BH137" s="209">
        <f>IF(N137="sníž. přenesená",J137,0)</f>
        <v>0</v>
      </c>
      <c r="BI137" s="209">
        <f>IF(N137="nulová",J137,0)</f>
        <v>0</v>
      </c>
      <c r="BJ137" s="15" t="s">
        <v>75</v>
      </c>
      <c r="BK137" s="209">
        <f>ROUND(I137*H137,2)</f>
        <v>0</v>
      </c>
      <c r="BL137" s="15" t="s">
        <v>138</v>
      </c>
      <c r="BM137" s="15" t="s">
        <v>204</v>
      </c>
    </row>
    <row r="138" spans="2:47" s="1" customFormat="1" ht="12">
      <c r="B138" s="36"/>
      <c r="C138" s="37"/>
      <c r="D138" s="210" t="s">
        <v>140</v>
      </c>
      <c r="E138" s="37"/>
      <c r="F138" s="211" t="s">
        <v>196</v>
      </c>
      <c r="G138" s="37"/>
      <c r="H138" s="37"/>
      <c r="I138" s="124"/>
      <c r="J138" s="37"/>
      <c r="K138" s="37"/>
      <c r="L138" s="41"/>
      <c r="M138" s="212"/>
      <c r="N138" s="77"/>
      <c r="O138" s="77"/>
      <c r="P138" s="77"/>
      <c r="Q138" s="77"/>
      <c r="R138" s="77"/>
      <c r="S138" s="77"/>
      <c r="T138" s="78"/>
      <c r="AT138" s="15" t="s">
        <v>140</v>
      </c>
      <c r="AU138" s="15" t="s">
        <v>80</v>
      </c>
    </row>
    <row r="139" spans="2:51" s="11" customFormat="1" ht="12">
      <c r="B139" s="213"/>
      <c r="C139" s="214"/>
      <c r="D139" s="210" t="s">
        <v>142</v>
      </c>
      <c r="E139" s="215" t="s">
        <v>1</v>
      </c>
      <c r="F139" s="216" t="s">
        <v>205</v>
      </c>
      <c r="G139" s="214"/>
      <c r="H139" s="217">
        <v>10.44</v>
      </c>
      <c r="I139" s="218"/>
      <c r="J139" s="214"/>
      <c r="K139" s="214"/>
      <c r="L139" s="219"/>
      <c r="M139" s="220"/>
      <c r="N139" s="221"/>
      <c r="O139" s="221"/>
      <c r="P139" s="221"/>
      <c r="Q139" s="221"/>
      <c r="R139" s="221"/>
      <c r="S139" s="221"/>
      <c r="T139" s="222"/>
      <c r="AT139" s="223" t="s">
        <v>142</v>
      </c>
      <c r="AU139" s="223" t="s">
        <v>80</v>
      </c>
      <c r="AV139" s="11" t="s">
        <v>80</v>
      </c>
      <c r="AW139" s="11" t="s">
        <v>32</v>
      </c>
      <c r="AX139" s="11" t="s">
        <v>75</v>
      </c>
      <c r="AY139" s="223" t="s">
        <v>131</v>
      </c>
    </row>
    <row r="140" spans="2:65" s="1" customFormat="1" ht="16.5" customHeight="1">
      <c r="B140" s="36"/>
      <c r="C140" s="198" t="s">
        <v>206</v>
      </c>
      <c r="D140" s="198" t="s">
        <v>133</v>
      </c>
      <c r="E140" s="199" t="s">
        <v>207</v>
      </c>
      <c r="F140" s="200" t="s">
        <v>208</v>
      </c>
      <c r="G140" s="201" t="s">
        <v>194</v>
      </c>
      <c r="H140" s="202">
        <v>108</v>
      </c>
      <c r="I140" s="203"/>
      <c r="J140" s="204">
        <f>ROUND(I140*H140,2)</f>
        <v>0</v>
      </c>
      <c r="K140" s="200" t="s">
        <v>137</v>
      </c>
      <c r="L140" s="41"/>
      <c r="M140" s="205" t="s">
        <v>1</v>
      </c>
      <c r="N140" s="206" t="s">
        <v>41</v>
      </c>
      <c r="O140" s="77"/>
      <c r="P140" s="207">
        <f>O140*H140</f>
        <v>0</v>
      </c>
      <c r="Q140" s="207">
        <v>0</v>
      </c>
      <c r="R140" s="207">
        <f>Q140*H140</f>
        <v>0</v>
      </c>
      <c r="S140" s="207">
        <v>0</v>
      </c>
      <c r="T140" s="208">
        <f>S140*H140</f>
        <v>0</v>
      </c>
      <c r="AR140" s="15" t="s">
        <v>138</v>
      </c>
      <c r="AT140" s="15" t="s">
        <v>133</v>
      </c>
      <c r="AU140" s="15" t="s">
        <v>80</v>
      </c>
      <c r="AY140" s="15" t="s">
        <v>131</v>
      </c>
      <c r="BE140" s="209">
        <f>IF(N140="základní",J140,0)</f>
        <v>0</v>
      </c>
      <c r="BF140" s="209">
        <f>IF(N140="snížená",J140,0)</f>
        <v>0</v>
      </c>
      <c r="BG140" s="209">
        <f>IF(N140="zákl. přenesená",J140,0)</f>
        <v>0</v>
      </c>
      <c r="BH140" s="209">
        <f>IF(N140="sníž. přenesená",J140,0)</f>
        <v>0</v>
      </c>
      <c r="BI140" s="209">
        <f>IF(N140="nulová",J140,0)</f>
        <v>0</v>
      </c>
      <c r="BJ140" s="15" t="s">
        <v>75</v>
      </c>
      <c r="BK140" s="209">
        <f>ROUND(I140*H140,2)</f>
        <v>0</v>
      </c>
      <c r="BL140" s="15" t="s">
        <v>138</v>
      </c>
      <c r="BM140" s="15" t="s">
        <v>209</v>
      </c>
    </row>
    <row r="141" spans="2:47" s="1" customFormat="1" ht="12">
      <c r="B141" s="36"/>
      <c r="C141" s="37"/>
      <c r="D141" s="210" t="s">
        <v>140</v>
      </c>
      <c r="E141" s="37"/>
      <c r="F141" s="211" t="s">
        <v>210</v>
      </c>
      <c r="G141" s="37"/>
      <c r="H141" s="37"/>
      <c r="I141" s="124"/>
      <c r="J141" s="37"/>
      <c r="K141" s="37"/>
      <c r="L141" s="41"/>
      <c r="M141" s="212"/>
      <c r="N141" s="77"/>
      <c r="O141" s="77"/>
      <c r="P141" s="77"/>
      <c r="Q141" s="77"/>
      <c r="R141" s="77"/>
      <c r="S141" s="77"/>
      <c r="T141" s="78"/>
      <c r="AT141" s="15" t="s">
        <v>140</v>
      </c>
      <c r="AU141" s="15" t="s">
        <v>80</v>
      </c>
    </row>
    <row r="142" spans="2:51" s="13" customFormat="1" ht="12">
      <c r="B142" s="235"/>
      <c r="C142" s="236"/>
      <c r="D142" s="210" t="s">
        <v>142</v>
      </c>
      <c r="E142" s="237" t="s">
        <v>1</v>
      </c>
      <c r="F142" s="238" t="s">
        <v>211</v>
      </c>
      <c r="G142" s="236"/>
      <c r="H142" s="237" t="s">
        <v>1</v>
      </c>
      <c r="I142" s="239"/>
      <c r="J142" s="236"/>
      <c r="K142" s="236"/>
      <c r="L142" s="240"/>
      <c r="M142" s="241"/>
      <c r="N142" s="242"/>
      <c r="O142" s="242"/>
      <c r="P142" s="242"/>
      <c r="Q142" s="242"/>
      <c r="R142" s="242"/>
      <c r="S142" s="242"/>
      <c r="T142" s="243"/>
      <c r="AT142" s="244" t="s">
        <v>142</v>
      </c>
      <c r="AU142" s="244" t="s">
        <v>80</v>
      </c>
      <c r="AV142" s="13" t="s">
        <v>75</v>
      </c>
      <c r="AW142" s="13" t="s">
        <v>32</v>
      </c>
      <c r="AX142" s="13" t="s">
        <v>70</v>
      </c>
      <c r="AY142" s="244" t="s">
        <v>131</v>
      </c>
    </row>
    <row r="143" spans="2:51" s="11" customFormat="1" ht="12">
      <c r="B143" s="213"/>
      <c r="C143" s="214"/>
      <c r="D143" s="210" t="s">
        <v>142</v>
      </c>
      <c r="E143" s="215" t="s">
        <v>1</v>
      </c>
      <c r="F143" s="216" t="s">
        <v>212</v>
      </c>
      <c r="G143" s="214"/>
      <c r="H143" s="217">
        <v>108</v>
      </c>
      <c r="I143" s="218"/>
      <c r="J143" s="214"/>
      <c r="K143" s="214"/>
      <c r="L143" s="219"/>
      <c r="M143" s="220"/>
      <c r="N143" s="221"/>
      <c r="O143" s="221"/>
      <c r="P143" s="221"/>
      <c r="Q143" s="221"/>
      <c r="R143" s="221"/>
      <c r="S143" s="221"/>
      <c r="T143" s="222"/>
      <c r="AT143" s="223" t="s">
        <v>142</v>
      </c>
      <c r="AU143" s="223" t="s">
        <v>80</v>
      </c>
      <c r="AV143" s="11" t="s">
        <v>80</v>
      </c>
      <c r="AW143" s="11" t="s">
        <v>32</v>
      </c>
      <c r="AX143" s="11" t="s">
        <v>70</v>
      </c>
      <c r="AY143" s="223" t="s">
        <v>131</v>
      </c>
    </row>
    <row r="144" spans="2:51" s="12" customFormat="1" ht="12">
      <c r="B144" s="224"/>
      <c r="C144" s="225"/>
      <c r="D144" s="210" t="s">
        <v>142</v>
      </c>
      <c r="E144" s="226" t="s">
        <v>81</v>
      </c>
      <c r="F144" s="227" t="s">
        <v>144</v>
      </c>
      <c r="G144" s="225"/>
      <c r="H144" s="228">
        <v>108</v>
      </c>
      <c r="I144" s="229"/>
      <c r="J144" s="225"/>
      <c r="K144" s="225"/>
      <c r="L144" s="230"/>
      <c r="M144" s="231"/>
      <c r="N144" s="232"/>
      <c r="O144" s="232"/>
      <c r="P144" s="232"/>
      <c r="Q144" s="232"/>
      <c r="R144" s="232"/>
      <c r="S144" s="232"/>
      <c r="T144" s="233"/>
      <c r="AT144" s="234" t="s">
        <v>142</v>
      </c>
      <c r="AU144" s="234" t="s">
        <v>80</v>
      </c>
      <c r="AV144" s="12" t="s">
        <v>138</v>
      </c>
      <c r="AW144" s="12" t="s">
        <v>32</v>
      </c>
      <c r="AX144" s="12" t="s">
        <v>75</v>
      </c>
      <c r="AY144" s="234" t="s">
        <v>131</v>
      </c>
    </row>
    <row r="145" spans="2:65" s="1" customFormat="1" ht="16.5" customHeight="1">
      <c r="B145" s="36"/>
      <c r="C145" s="198" t="s">
        <v>213</v>
      </c>
      <c r="D145" s="198" t="s">
        <v>133</v>
      </c>
      <c r="E145" s="199" t="s">
        <v>214</v>
      </c>
      <c r="F145" s="200" t="s">
        <v>215</v>
      </c>
      <c r="G145" s="201" t="s">
        <v>194</v>
      </c>
      <c r="H145" s="202">
        <v>108</v>
      </c>
      <c r="I145" s="203"/>
      <c r="J145" s="204">
        <f>ROUND(I145*H145,2)</f>
        <v>0</v>
      </c>
      <c r="K145" s="200" t="s">
        <v>137</v>
      </c>
      <c r="L145" s="41"/>
      <c r="M145" s="205" t="s">
        <v>1</v>
      </c>
      <c r="N145" s="206" t="s">
        <v>41</v>
      </c>
      <c r="O145" s="77"/>
      <c r="P145" s="207">
        <f>O145*H145</f>
        <v>0</v>
      </c>
      <c r="Q145" s="207">
        <v>0</v>
      </c>
      <c r="R145" s="207">
        <f>Q145*H145</f>
        <v>0</v>
      </c>
      <c r="S145" s="207">
        <v>0</v>
      </c>
      <c r="T145" s="208">
        <f>S145*H145</f>
        <v>0</v>
      </c>
      <c r="AR145" s="15" t="s">
        <v>138</v>
      </c>
      <c r="AT145" s="15" t="s">
        <v>133</v>
      </c>
      <c r="AU145" s="15" t="s">
        <v>80</v>
      </c>
      <c r="AY145" s="15" t="s">
        <v>131</v>
      </c>
      <c r="BE145" s="209">
        <f>IF(N145="základní",J145,0)</f>
        <v>0</v>
      </c>
      <c r="BF145" s="209">
        <f>IF(N145="snížená",J145,0)</f>
        <v>0</v>
      </c>
      <c r="BG145" s="209">
        <f>IF(N145="zákl. přenesená",J145,0)</f>
        <v>0</v>
      </c>
      <c r="BH145" s="209">
        <f>IF(N145="sníž. přenesená",J145,0)</f>
        <v>0</v>
      </c>
      <c r="BI145" s="209">
        <f>IF(N145="nulová",J145,0)</f>
        <v>0</v>
      </c>
      <c r="BJ145" s="15" t="s">
        <v>75</v>
      </c>
      <c r="BK145" s="209">
        <f>ROUND(I145*H145,2)</f>
        <v>0</v>
      </c>
      <c r="BL145" s="15" t="s">
        <v>138</v>
      </c>
      <c r="BM145" s="15" t="s">
        <v>216</v>
      </c>
    </row>
    <row r="146" spans="2:47" s="1" customFormat="1" ht="12">
      <c r="B146" s="36"/>
      <c r="C146" s="37"/>
      <c r="D146" s="210" t="s">
        <v>140</v>
      </c>
      <c r="E146" s="37"/>
      <c r="F146" s="211" t="s">
        <v>210</v>
      </c>
      <c r="G146" s="37"/>
      <c r="H146" s="37"/>
      <c r="I146" s="124"/>
      <c r="J146" s="37"/>
      <c r="K146" s="37"/>
      <c r="L146" s="41"/>
      <c r="M146" s="212"/>
      <c r="N146" s="77"/>
      <c r="O146" s="77"/>
      <c r="P146" s="77"/>
      <c r="Q146" s="77"/>
      <c r="R146" s="77"/>
      <c r="S146" s="77"/>
      <c r="T146" s="78"/>
      <c r="AT146" s="15" t="s">
        <v>140</v>
      </c>
      <c r="AU146" s="15" t="s">
        <v>80</v>
      </c>
    </row>
    <row r="147" spans="2:51" s="11" customFormat="1" ht="12">
      <c r="B147" s="213"/>
      <c r="C147" s="214"/>
      <c r="D147" s="210" t="s">
        <v>142</v>
      </c>
      <c r="E147" s="215" t="s">
        <v>1</v>
      </c>
      <c r="F147" s="216" t="s">
        <v>81</v>
      </c>
      <c r="G147" s="214"/>
      <c r="H147" s="217">
        <v>108</v>
      </c>
      <c r="I147" s="218"/>
      <c r="J147" s="214"/>
      <c r="K147" s="214"/>
      <c r="L147" s="219"/>
      <c r="M147" s="220"/>
      <c r="N147" s="221"/>
      <c r="O147" s="221"/>
      <c r="P147" s="221"/>
      <c r="Q147" s="221"/>
      <c r="R147" s="221"/>
      <c r="S147" s="221"/>
      <c r="T147" s="222"/>
      <c r="AT147" s="223" t="s">
        <v>142</v>
      </c>
      <c r="AU147" s="223" t="s">
        <v>80</v>
      </c>
      <c r="AV147" s="11" t="s">
        <v>80</v>
      </c>
      <c r="AW147" s="11" t="s">
        <v>32</v>
      </c>
      <c r="AX147" s="11" t="s">
        <v>75</v>
      </c>
      <c r="AY147" s="223" t="s">
        <v>131</v>
      </c>
    </row>
    <row r="148" spans="2:65" s="1" customFormat="1" ht="16.5" customHeight="1">
      <c r="B148" s="36"/>
      <c r="C148" s="198" t="s">
        <v>217</v>
      </c>
      <c r="D148" s="198" t="s">
        <v>133</v>
      </c>
      <c r="E148" s="199" t="s">
        <v>218</v>
      </c>
      <c r="F148" s="200" t="s">
        <v>219</v>
      </c>
      <c r="G148" s="201" t="s">
        <v>136</v>
      </c>
      <c r="H148" s="202">
        <v>432</v>
      </c>
      <c r="I148" s="203"/>
      <c r="J148" s="204">
        <f>ROUND(I148*H148,2)</f>
        <v>0</v>
      </c>
      <c r="K148" s="200" t="s">
        <v>147</v>
      </c>
      <c r="L148" s="41"/>
      <c r="M148" s="205" t="s">
        <v>1</v>
      </c>
      <c r="N148" s="206" t="s">
        <v>41</v>
      </c>
      <c r="O148" s="77"/>
      <c r="P148" s="207">
        <f>O148*H148</f>
        <v>0</v>
      </c>
      <c r="Q148" s="207">
        <v>0.00072</v>
      </c>
      <c r="R148" s="207">
        <f>Q148*H148</f>
        <v>0.31104000000000004</v>
      </c>
      <c r="S148" s="207">
        <v>0</v>
      </c>
      <c r="T148" s="208">
        <f>S148*H148</f>
        <v>0</v>
      </c>
      <c r="AR148" s="15" t="s">
        <v>138</v>
      </c>
      <c r="AT148" s="15" t="s">
        <v>133</v>
      </c>
      <c r="AU148" s="15" t="s">
        <v>80</v>
      </c>
      <c r="AY148" s="15" t="s">
        <v>131</v>
      </c>
      <c r="BE148" s="209">
        <f>IF(N148="základní",J148,0)</f>
        <v>0</v>
      </c>
      <c r="BF148" s="209">
        <f>IF(N148="snížená",J148,0)</f>
        <v>0</v>
      </c>
      <c r="BG148" s="209">
        <f>IF(N148="zákl. přenesená",J148,0)</f>
        <v>0</v>
      </c>
      <c r="BH148" s="209">
        <f>IF(N148="sníž. přenesená",J148,0)</f>
        <v>0</v>
      </c>
      <c r="BI148" s="209">
        <f>IF(N148="nulová",J148,0)</f>
        <v>0</v>
      </c>
      <c r="BJ148" s="15" t="s">
        <v>75</v>
      </c>
      <c r="BK148" s="209">
        <f>ROUND(I148*H148,2)</f>
        <v>0</v>
      </c>
      <c r="BL148" s="15" t="s">
        <v>138</v>
      </c>
      <c r="BM148" s="15" t="s">
        <v>220</v>
      </c>
    </row>
    <row r="149" spans="2:47" s="1" customFormat="1" ht="12">
      <c r="B149" s="36"/>
      <c r="C149" s="37"/>
      <c r="D149" s="210" t="s">
        <v>140</v>
      </c>
      <c r="E149" s="37"/>
      <c r="F149" s="211" t="s">
        <v>221</v>
      </c>
      <c r="G149" s="37"/>
      <c r="H149" s="37"/>
      <c r="I149" s="124"/>
      <c r="J149" s="37"/>
      <c r="K149" s="37"/>
      <c r="L149" s="41"/>
      <c r="M149" s="212"/>
      <c r="N149" s="77"/>
      <c r="O149" s="77"/>
      <c r="P149" s="77"/>
      <c r="Q149" s="77"/>
      <c r="R149" s="77"/>
      <c r="S149" s="77"/>
      <c r="T149" s="78"/>
      <c r="AT149" s="15" t="s">
        <v>140</v>
      </c>
      <c r="AU149" s="15" t="s">
        <v>80</v>
      </c>
    </row>
    <row r="150" spans="2:51" s="13" customFormat="1" ht="12">
      <c r="B150" s="235"/>
      <c r="C150" s="236"/>
      <c r="D150" s="210" t="s">
        <v>142</v>
      </c>
      <c r="E150" s="237" t="s">
        <v>1</v>
      </c>
      <c r="F150" s="238" t="s">
        <v>211</v>
      </c>
      <c r="G150" s="236"/>
      <c r="H150" s="237" t="s">
        <v>1</v>
      </c>
      <c r="I150" s="239"/>
      <c r="J150" s="236"/>
      <c r="K150" s="236"/>
      <c r="L150" s="240"/>
      <c r="M150" s="241"/>
      <c r="N150" s="242"/>
      <c r="O150" s="242"/>
      <c r="P150" s="242"/>
      <c r="Q150" s="242"/>
      <c r="R150" s="242"/>
      <c r="S150" s="242"/>
      <c r="T150" s="243"/>
      <c r="AT150" s="244" t="s">
        <v>142</v>
      </c>
      <c r="AU150" s="244" t="s">
        <v>80</v>
      </c>
      <c r="AV150" s="13" t="s">
        <v>75</v>
      </c>
      <c r="AW150" s="13" t="s">
        <v>32</v>
      </c>
      <c r="AX150" s="13" t="s">
        <v>70</v>
      </c>
      <c r="AY150" s="244" t="s">
        <v>131</v>
      </c>
    </row>
    <row r="151" spans="2:51" s="11" customFormat="1" ht="12">
      <c r="B151" s="213"/>
      <c r="C151" s="214"/>
      <c r="D151" s="210" t="s">
        <v>142</v>
      </c>
      <c r="E151" s="215" t="s">
        <v>1</v>
      </c>
      <c r="F151" s="216" t="s">
        <v>222</v>
      </c>
      <c r="G151" s="214"/>
      <c r="H151" s="217">
        <v>432</v>
      </c>
      <c r="I151" s="218"/>
      <c r="J151" s="214"/>
      <c r="K151" s="214"/>
      <c r="L151" s="219"/>
      <c r="M151" s="220"/>
      <c r="N151" s="221"/>
      <c r="O151" s="221"/>
      <c r="P151" s="221"/>
      <c r="Q151" s="221"/>
      <c r="R151" s="221"/>
      <c r="S151" s="221"/>
      <c r="T151" s="222"/>
      <c r="AT151" s="223" t="s">
        <v>142</v>
      </c>
      <c r="AU151" s="223" t="s">
        <v>80</v>
      </c>
      <c r="AV151" s="11" t="s">
        <v>80</v>
      </c>
      <c r="AW151" s="11" t="s">
        <v>32</v>
      </c>
      <c r="AX151" s="11" t="s">
        <v>70</v>
      </c>
      <c r="AY151" s="223" t="s">
        <v>131</v>
      </c>
    </row>
    <row r="152" spans="2:51" s="12" customFormat="1" ht="12">
      <c r="B152" s="224"/>
      <c r="C152" s="225"/>
      <c r="D152" s="210" t="s">
        <v>142</v>
      </c>
      <c r="E152" s="226" t="s">
        <v>1</v>
      </c>
      <c r="F152" s="227" t="s">
        <v>144</v>
      </c>
      <c r="G152" s="225"/>
      <c r="H152" s="228">
        <v>432</v>
      </c>
      <c r="I152" s="229"/>
      <c r="J152" s="225"/>
      <c r="K152" s="225"/>
      <c r="L152" s="230"/>
      <c r="M152" s="231"/>
      <c r="N152" s="232"/>
      <c r="O152" s="232"/>
      <c r="P152" s="232"/>
      <c r="Q152" s="232"/>
      <c r="R152" s="232"/>
      <c r="S152" s="232"/>
      <c r="T152" s="233"/>
      <c r="AT152" s="234" t="s">
        <v>142</v>
      </c>
      <c r="AU152" s="234" t="s">
        <v>80</v>
      </c>
      <c r="AV152" s="12" t="s">
        <v>138</v>
      </c>
      <c r="AW152" s="12" t="s">
        <v>32</v>
      </c>
      <c r="AX152" s="12" t="s">
        <v>75</v>
      </c>
      <c r="AY152" s="234" t="s">
        <v>131</v>
      </c>
    </row>
    <row r="153" spans="2:65" s="1" customFormat="1" ht="16.5" customHeight="1">
      <c r="B153" s="36"/>
      <c r="C153" s="198" t="s">
        <v>8</v>
      </c>
      <c r="D153" s="198" t="s">
        <v>133</v>
      </c>
      <c r="E153" s="199" t="s">
        <v>223</v>
      </c>
      <c r="F153" s="200" t="s">
        <v>224</v>
      </c>
      <c r="G153" s="201" t="s">
        <v>136</v>
      </c>
      <c r="H153" s="202">
        <v>432</v>
      </c>
      <c r="I153" s="203"/>
      <c r="J153" s="204">
        <f>ROUND(I153*H153,2)</f>
        <v>0</v>
      </c>
      <c r="K153" s="200" t="s">
        <v>147</v>
      </c>
      <c r="L153" s="41"/>
      <c r="M153" s="205" t="s">
        <v>1</v>
      </c>
      <c r="N153" s="206" t="s">
        <v>41</v>
      </c>
      <c r="O153" s="77"/>
      <c r="P153" s="207">
        <f>O153*H153</f>
        <v>0</v>
      </c>
      <c r="Q153" s="207">
        <v>0</v>
      </c>
      <c r="R153" s="207">
        <f>Q153*H153</f>
        <v>0</v>
      </c>
      <c r="S153" s="207">
        <v>0</v>
      </c>
      <c r="T153" s="208">
        <f>S153*H153</f>
        <v>0</v>
      </c>
      <c r="AR153" s="15" t="s">
        <v>138</v>
      </c>
      <c r="AT153" s="15" t="s">
        <v>133</v>
      </c>
      <c r="AU153" s="15" t="s">
        <v>80</v>
      </c>
      <c r="AY153" s="15" t="s">
        <v>131</v>
      </c>
      <c r="BE153" s="209">
        <f>IF(N153="základní",J153,0)</f>
        <v>0</v>
      </c>
      <c r="BF153" s="209">
        <f>IF(N153="snížená",J153,0)</f>
        <v>0</v>
      </c>
      <c r="BG153" s="209">
        <f>IF(N153="zákl. přenesená",J153,0)</f>
        <v>0</v>
      </c>
      <c r="BH153" s="209">
        <f>IF(N153="sníž. přenesená",J153,0)</f>
        <v>0</v>
      </c>
      <c r="BI153" s="209">
        <f>IF(N153="nulová",J153,0)</f>
        <v>0</v>
      </c>
      <c r="BJ153" s="15" t="s">
        <v>75</v>
      </c>
      <c r="BK153" s="209">
        <f>ROUND(I153*H153,2)</f>
        <v>0</v>
      </c>
      <c r="BL153" s="15" t="s">
        <v>138</v>
      </c>
      <c r="BM153" s="15" t="s">
        <v>225</v>
      </c>
    </row>
    <row r="154" spans="2:51" s="13" customFormat="1" ht="12">
      <c r="B154" s="235"/>
      <c r="C154" s="236"/>
      <c r="D154" s="210" t="s">
        <v>142</v>
      </c>
      <c r="E154" s="237" t="s">
        <v>1</v>
      </c>
      <c r="F154" s="238" t="s">
        <v>211</v>
      </c>
      <c r="G154" s="236"/>
      <c r="H154" s="237" t="s">
        <v>1</v>
      </c>
      <c r="I154" s="239"/>
      <c r="J154" s="236"/>
      <c r="K154" s="236"/>
      <c r="L154" s="240"/>
      <c r="M154" s="241"/>
      <c r="N154" s="242"/>
      <c r="O154" s="242"/>
      <c r="P154" s="242"/>
      <c r="Q154" s="242"/>
      <c r="R154" s="242"/>
      <c r="S154" s="242"/>
      <c r="T154" s="243"/>
      <c r="AT154" s="244" t="s">
        <v>142</v>
      </c>
      <c r="AU154" s="244" t="s">
        <v>80</v>
      </c>
      <c r="AV154" s="13" t="s">
        <v>75</v>
      </c>
      <c r="AW154" s="13" t="s">
        <v>32</v>
      </c>
      <c r="AX154" s="13" t="s">
        <v>70</v>
      </c>
      <c r="AY154" s="244" t="s">
        <v>131</v>
      </c>
    </row>
    <row r="155" spans="2:51" s="11" customFormat="1" ht="12">
      <c r="B155" s="213"/>
      <c r="C155" s="214"/>
      <c r="D155" s="210" t="s">
        <v>142</v>
      </c>
      <c r="E155" s="215" t="s">
        <v>1</v>
      </c>
      <c r="F155" s="216" t="s">
        <v>222</v>
      </c>
      <c r="G155" s="214"/>
      <c r="H155" s="217">
        <v>432</v>
      </c>
      <c r="I155" s="218"/>
      <c r="J155" s="214"/>
      <c r="K155" s="214"/>
      <c r="L155" s="219"/>
      <c r="M155" s="220"/>
      <c r="N155" s="221"/>
      <c r="O155" s="221"/>
      <c r="P155" s="221"/>
      <c r="Q155" s="221"/>
      <c r="R155" s="221"/>
      <c r="S155" s="221"/>
      <c r="T155" s="222"/>
      <c r="AT155" s="223" t="s">
        <v>142</v>
      </c>
      <c r="AU155" s="223" t="s">
        <v>80</v>
      </c>
      <c r="AV155" s="11" t="s">
        <v>80</v>
      </c>
      <c r="AW155" s="11" t="s">
        <v>32</v>
      </c>
      <c r="AX155" s="11" t="s">
        <v>70</v>
      </c>
      <c r="AY155" s="223" t="s">
        <v>131</v>
      </c>
    </row>
    <row r="156" spans="2:51" s="12" customFormat="1" ht="12">
      <c r="B156" s="224"/>
      <c r="C156" s="225"/>
      <c r="D156" s="210" t="s">
        <v>142</v>
      </c>
      <c r="E156" s="226" t="s">
        <v>1</v>
      </c>
      <c r="F156" s="227" t="s">
        <v>144</v>
      </c>
      <c r="G156" s="225"/>
      <c r="H156" s="228">
        <v>432</v>
      </c>
      <c r="I156" s="229"/>
      <c r="J156" s="225"/>
      <c r="K156" s="225"/>
      <c r="L156" s="230"/>
      <c r="M156" s="231"/>
      <c r="N156" s="232"/>
      <c r="O156" s="232"/>
      <c r="P156" s="232"/>
      <c r="Q156" s="232"/>
      <c r="R156" s="232"/>
      <c r="S156" s="232"/>
      <c r="T156" s="233"/>
      <c r="AT156" s="234" t="s">
        <v>142</v>
      </c>
      <c r="AU156" s="234" t="s">
        <v>80</v>
      </c>
      <c r="AV156" s="12" t="s">
        <v>138</v>
      </c>
      <c r="AW156" s="12" t="s">
        <v>32</v>
      </c>
      <c r="AX156" s="12" t="s">
        <v>75</v>
      </c>
      <c r="AY156" s="234" t="s">
        <v>131</v>
      </c>
    </row>
    <row r="157" spans="2:65" s="1" customFormat="1" ht="16.5" customHeight="1">
      <c r="B157" s="36"/>
      <c r="C157" s="198" t="s">
        <v>226</v>
      </c>
      <c r="D157" s="198" t="s">
        <v>133</v>
      </c>
      <c r="E157" s="199" t="s">
        <v>227</v>
      </c>
      <c r="F157" s="200" t="s">
        <v>228</v>
      </c>
      <c r="G157" s="201" t="s">
        <v>194</v>
      </c>
      <c r="H157" s="202">
        <v>108</v>
      </c>
      <c r="I157" s="203"/>
      <c r="J157" s="204">
        <f>ROUND(I157*H157,2)</f>
        <v>0</v>
      </c>
      <c r="K157" s="200" t="s">
        <v>147</v>
      </c>
      <c r="L157" s="41"/>
      <c r="M157" s="205" t="s">
        <v>1</v>
      </c>
      <c r="N157" s="206" t="s">
        <v>41</v>
      </c>
      <c r="O157" s="77"/>
      <c r="P157" s="207">
        <f>O157*H157</f>
        <v>0</v>
      </c>
      <c r="Q157" s="207">
        <v>0.00048</v>
      </c>
      <c r="R157" s="207">
        <f>Q157*H157</f>
        <v>0.051840000000000004</v>
      </c>
      <c r="S157" s="207">
        <v>0</v>
      </c>
      <c r="T157" s="208">
        <f>S157*H157</f>
        <v>0</v>
      </c>
      <c r="AR157" s="15" t="s">
        <v>138</v>
      </c>
      <c r="AT157" s="15" t="s">
        <v>133</v>
      </c>
      <c r="AU157" s="15" t="s">
        <v>80</v>
      </c>
      <c r="AY157" s="15" t="s">
        <v>131</v>
      </c>
      <c r="BE157" s="209">
        <f>IF(N157="základní",J157,0)</f>
        <v>0</v>
      </c>
      <c r="BF157" s="209">
        <f>IF(N157="snížená",J157,0)</f>
        <v>0</v>
      </c>
      <c r="BG157" s="209">
        <f>IF(N157="zákl. přenesená",J157,0)</f>
        <v>0</v>
      </c>
      <c r="BH157" s="209">
        <f>IF(N157="sníž. přenesená",J157,0)</f>
        <v>0</v>
      </c>
      <c r="BI157" s="209">
        <f>IF(N157="nulová",J157,0)</f>
        <v>0</v>
      </c>
      <c r="BJ157" s="15" t="s">
        <v>75</v>
      </c>
      <c r="BK157" s="209">
        <f>ROUND(I157*H157,2)</f>
        <v>0</v>
      </c>
      <c r="BL157" s="15" t="s">
        <v>138</v>
      </c>
      <c r="BM157" s="15" t="s">
        <v>229</v>
      </c>
    </row>
    <row r="158" spans="2:47" s="1" customFormat="1" ht="12">
      <c r="B158" s="36"/>
      <c r="C158" s="37"/>
      <c r="D158" s="210" t="s">
        <v>140</v>
      </c>
      <c r="E158" s="37"/>
      <c r="F158" s="211" t="s">
        <v>230</v>
      </c>
      <c r="G158" s="37"/>
      <c r="H158" s="37"/>
      <c r="I158" s="124"/>
      <c r="J158" s="37"/>
      <c r="K158" s="37"/>
      <c r="L158" s="41"/>
      <c r="M158" s="212"/>
      <c r="N158" s="77"/>
      <c r="O158" s="77"/>
      <c r="P158" s="77"/>
      <c r="Q158" s="77"/>
      <c r="R158" s="77"/>
      <c r="S158" s="77"/>
      <c r="T158" s="78"/>
      <c r="AT158" s="15" t="s">
        <v>140</v>
      </c>
      <c r="AU158" s="15" t="s">
        <v>80</v>
      </c>
    </row>
    <row r="159" spans="2:51" s="13" customFormat="1" ht="12">
      <c r="B159" s="235"/>
      <c r="C159" s="236"/>
      <c r="D159" s="210" t="s">
        <v>142</v>
      </c>
      <c r="E159" s="237" t="s">
        <v>1</v>
      </c>
      <c r="F159" s="238" t="s">
        <v>211</v>
      </c>
      <c r="G159" s="236"/>
      <c r="H159" s="237" t="s">
        <v>1</v>
      </c>
      <c r="I159" s="239"/>
      <c r="J159" s="236"/>
      <c r="K159" s="236"/>
      <c r="L159" s="240"/>
      <c r="M159" s="241"/>
      <c r="N159" s="242"/>
      <c r="O159" s="242"/>
      <c r="P159" s="242"/>
      <c r="Q159" s="242"/>
      <c r="R159" s="242"/>
      <c r="S159" s="242"/>
      <c r="T159" s="243"/>
      <c r="AT159" s="244" t="s">
        <v>142</v>
      </c>
      <c r="AU159" s="244" t="s">
        <v>80</v>
      </c>
      <c r="AV159" s="13" t="s">
        <v>75</v>
      </c>
      <c r="AW159" s="13" t="s">
        <v>32</v>
      </c>
      <c r="AX159" s="13" t="s">
        <v>70</v>
      </c>
      <c r="AY159" s="244" t="s">
        <v>131</v>
      </c>
    </row>
    <row r="160" spans="2:51" s="11" customFormat="1" ht="12">
      <c r="B160" s="213"/>
      <c r="C160" s="214"/>
      <c r="D160" s="210" t="s">
        <v>142</v>
      </c>
      <c r="E160" s="215" t="s">
        <v>1</v>
      </c>
      <c r="F160" s="216" t="s">
        <v>212</v>
      </c>
      <c r="G160" s="214"/>
      <c r="H160" s="217">
        <v>108</v>
      </c>
      <c r="I160" s="218"/>
      <c r="J160" s="214"/>
      <c r="K160" s="214"/>
      <c r="L160" s="219"/>
      <c r="M160" s="220"/>
      <c r="N160" s="221"/>
      <c r="O160" s="221"/>
      <c r="P160" s="221"/>
      <c r="Q160" s="221"/>
      <c r="R160" s="221"/>
      <c r="S160" s="221"/>
      <c r="T160" s="222"/>
      <c r="AT160" s="223" t="s">
        <v>142</v>
      </c>
      <c r="AU160" s="223" t="s">
        <v>80</v>
      </c>
      <c r="AV160" s="11" t="s">
        <v>80</v>
      </c>
      <c r="AW160" s="11" t="s">
        <v>32</v>
      </c>
      <c r="AX160" s="11" t="s">
        <v>70</v>
      </c>
      <c r="AY160" s="223" t="s">
        <v>131</v>
      </c>
    </row>
    <row r="161" spans="2:51" s="12" customFormat="1" ht="12">
      <c r="B161" s="224"/>
      <c r="C161" s="225"/>
      <c r="D161" s="210" t="s">
        <v>142</v>
      </c>
      <c r="E161" s="226" t="s">
        <v>1</v>
      </c>
      <c r="F161" s="227" t="s">
        <v>144</v>
      </c>
      <c r="G161" s="225"/>
      <c r="H161" s="228">
        <v>108</v>
      </c>
      <c r="I161" s="229"/>
      <c r="J161" s="225"/>
      <c r="K161" s="225"/>
      <c r="L161" s="230"/>
      <c r="M161" s="231"/>
      <c r="N161" s="232"/>
      <c r="O161" s="232"/>
      <c r="P161" s="232"/>
      <c r="Q161" s="232"/>
      <c r="R161" s="232"/>
      <c r="S161" s="232"/>
      <c r="T161" s="233"/>
      <c r="AT161" s="234" t="s">
        <v>142</v>
      </c>
      <c r="AU161" s="234" t="s">
        <v>80</v>
      </c>
      <c r="AV161" s="12" t="s">
        <v>138</v>
      </c>
      <c r="AW161" s="12" t="s">
        <v>32</v>
      </c>
      <c r="AX161" s="12" t="s">
        <v>75</v>
      </c>
      <c r="AY161" s="234" t="s">
        <v>131</v>
      </c>
    </row>
    <row r="162" spans="2:65" s="1" customFormat="1" ht="16.5" customHeight="1">
      <c r="B162" s="36"/>
      <c r="C162" s="198" t="s">
        <v>231</v>
      </c>
      <c r="D162" s="198" t="s">
        <v>133</v>
      </c>
      <c r="E162" s="199" t="s">
        <v>232</v>
      </c>
      <c r="F162" s="200" t="s">
        <v>233</v>
      </c>
      <c r="G162" s="201" t="s">
        <v>194</v>
      </c>
      <c r="H162" s="202">
        <v>108</v>
      </c>
      <c r="I162" s="203"/>
      <c r="J162" s="204">
        <f>ROUND(I162*H162,2)</f>
        <v>0</v>
      </c>
      <c r="K162" s="200" t="s">
        <v>147</v>
      </c>
      <c r="L162" s="41"/>
      <c r="M162" s="205" t="s">
        <v>1</v>
      </c>
      <c r="N162" s="206" t="s">
        <v>41</v>
      </c>
      <c r="O162" s="77"/>
      <c r="P162" s="207">
        <f>O162*H162</f>
        <v>0</v>
      </c>
      <c r="Q162" s="207">
        <v>0</v>
      </c>
      <c r="R162" s="207">
        <f>Q162*H162</f>
        <v>0</v>
      </c>
      <c r="S162" s="207">
        <v>0</v>
      </c>
      <c r="T162" s="208">
        <f>S162*H162</f>
        <v>0</v>
      </c>
      <c r="AR162" s="15" t="s">
        <v>138</v>
      </c>
      <c r="AT162" s="15" t="s">
        <v>133</v>
      </c>
      <c r="AU162" s="15" t="s">
        <v>80</v>
      </c>
      <c r="AY162" s="15" t="s">
        <v>131</v>
      </c>
      <c r="BE162" s="209">
        <f>IF(N162="základní",J162,0)</f>
        <v>0</v>
      </c>
      <c r="BF162" s="209">
        <f>IF(N162="snížená",J162,0)</f>
        <v>0</v>
      </c>
      <c r="BG162" s="209">
        <f>IF(N162="zákl. přenesená",J162,0)</f>
        <v>0</v>
      </c>
      <c r="BH162" s="209">
        <f>IF(N162="sníž. přenesená",J162,0)</f>
        <v>0</v>
      </c>
      <c r="BI162" s="209">
        <f>IF(N162="nulová",J162,0)</f>
        <v>0</v>
      </c>
      <c r="BJ162" s="15" t="s">
        <v>75</v>
      </c>
      <c r="BK162" s="209">
        <f>ROUND(I162*H162,2)</f>
        <v>0</v>
      </c>
      <c r="BL162" s="15" t="s">
        <v>138</v>
      </c>
      <c r="BM162" s="15" t="s">
        <v>234</v>
      </c>
    </row>
    <row r="163" spans="2:51" s="13" customFormat="1" ht="12">
      <c r="B163" s="235"/>
      <c r="C163" s="236"/>
      <c r="D163" s="210" t="s">
        <v>142</v>
      </c>
      <c r="E163" s="237" t="s">
        <v>1</v>
      </c>
      <c r="F163" s="238" t="s">
        <v>211</v>
      </c>
      <c r="G163" s="236"/>
      <c r="H163" s="237" t="s">
        <v>1</v>
      </c>
      <c r="I163" s="239"/>
      <c r="J163" s="236"/>
      <c r="K163" s="236"/>
      <c r="L163" s="240"/>
      <c r="M163" s="241"/>
      <c r="N163" s="242"/>
      <c r="O163" s="242"/>
      <c r="P163" s="242"/>
      <c r="Q163" s="242"/>
      <c r="R163" s="242"/>
      <c r="S163" s="242"/>
      <c r="T163" s="243"/>
      <c r="AT163" s="244" t="s">
        <v>142</v>
      </c>
      <c r="AU163" s="244" t="s">
        <v>80</v>
      </c>
      <c r="AV163" s="13" t="s">
        <v>75</v>
      </c>
      <c r="AW163" s="13" t="s">
        <v>32</v>
      </c>
      <c r="AX163" s="13" t="s">
        <v>70</v>
      </c>
      <c r="AY163" s="244" t="s">
        <v>131</v>
      </c>
    </row>
    <row r="164" spans="2:51" s="11" customFormat="1" ht="12">
      <c r="B164" s="213"/>
      <c r="C164" s="214"/>
      <c r="D164" s="210" t="s">
        <v>142</v>
      </c>
      <c r="E164" s="215" t="s">
        <v>1</v>
      </c>
      <c r="F164" s="216" t="s">
        <v>212</v>
      </c>
      <c r="G164" s="214"/>
      <c r="H164" s="217">
        <v>108</v>
      </c>
      <c r="I164" s="218"/>
      <c r="J164" s="214"/>
      <c r="K164" s="214"/>
      <c r="L164" s="219"/>
      <c r="M164" s="220"/>
      <c r="N164" s="221"/>
      <c r="O164" s="221"/>
      <c r="P164" s="221"/>
      <c r="Q164" s="221"/>
      <c r="R164" s="221"/>
      <c r="S164" s="221"/>
      <c r="T164" s="222"/>
      <c r="AT164" s="223" t="s">
        <v>142</v>
      </c>
      <c r="AU164" s="223" t="s">
        <v>80</v>
      </c>
      <c r="AV164" s="11" t="s">
        <v>80</v>
      </c>
      <c r="AW164" s="11" t="s">
        <v>32</v>
      </c>
      <c r="AX164" s="11" t="s">
        <v>70</v>
      </c>
      <c r="AY164" s="223" t="s">
        <v>131</v>
      </c>
    </row>
    <row r="165" spans="2:51" s="12" customFormat="1" ht="12">
      <c r="B165" s="224"/>
      <c r="C165" s="225"/>
      <c r="D165" s="210" t="s">
        <v>142</v>
      </c>
      <c r="E165" s="226" t="s">
        <v>1</v>
      </c>
      <c r="F165" s="227" t="s">
        <v>144</v>
      </c>
      <c r="G165" s="225"/>
      <c r="H165" s="228">
        <v>108</v>
      </c>
      <c r="I165" s="229"/>
      <c r="J165" s="225"/>
      <c r="K165" s="225"/>
      <c r="L165" s="230"/>
      <c r="M165" s="231"/>
      <c r="N165" s="232"/>
      <c r="O165" s="232"/>
      <c r="P165" s="232"/>
      <c r="Q165" s="232"/>
      <c r="R165" s="232"/>
      <c r="S165" s="232"/>
      <c r="T165" s="233"/>
      <c r="AT165" s="234" t="s">
        <v>142</v>
      </c>
      <c r="AU165" s="234" t="s">
        <v>80</v>
      </c>
      <c r="AV165" s="12" t="s">
        <v>138</v>
      </c>
      <c r="AW165" s="12" t="s">
        <v>32</v>
      </c>
      <c r="AX165" s="12" t="s">
        <v>75</v>
      </c>
      <c r="AY165" s="234" t="s">
        <v>131</v>
      </c>
    </row>
    <row r="166" spans="2:65" s="1" customFormat="1" ht="16.5" customHeight="1">
      <c r="B166" s="36"/>
      <c r="C166" s="198" t="s">
        <v>235</v>
      </c>
      <c r="D166" s="198" t="s">
        <v>133</v>
      </c>
      <c r="E166" s="199" t="s">
        <v>236</v>
      </c>
      <c r="F166" s="200" t="s">
        <v>237</v>
      </c>
      <c r="G166" s="201" t="s">
        <v>194</v>
      </c>
      <c r="H166" s="202">
        <v>608.549</v>
      </c>
      <c r="I166" s="203"/>
      <c r="J166" s="204">
        <f>ROUND(I166*H166,2)</f>
        <v>0</v>
      </c>
      <c r="K166" s="200" t="s">
        <v>147</v>
      </c>
      <c r="L166" s="41"/>
      <c r="M166" s="205" t="s">
        <v>1</v>
      </c>
      <c r="N166" s="206" t="s">
        <v>41</v>
      </c>
      <c r="O166" s="77"/>
      <c r="P166" s="207">
        <f>O166*H166</f>
        <v>0</v>
      </c>
      <c r="Q166" s="207">
        <v>0</v>
      </c>
      <c r="R166" s="207">
        <f>Q166*H166</f>
        <v>0</v>
      </c>
      <c r="S166" s="207">
        <v>0</v>
      </c>
      <c r="T166" s="208">
        <f>S166*H166</f>
        <v>0</v>
      </c>
      <c r="AR166" s="15" t="s">
        <v>138</v>
      </c>
      <c r="AT166" s="15" t="s">
        <v>133</v>
      </c>
      <c r="AU166" s="15" t="s">
        <v>80</v>
      </c>
      <c r="AY166" s="15" t="s">
        <v>131</v>
      </c>
      <c r="BE166" s="209">
        <f>IF(N166="základní",J166,0)</f>
        <v>0</v>
      </c>
      <c r="BF166" s="209">
        <f>IF(N166="snížená",J166,0)</f>
        <v>0</v>
      </c>
      <c r="BG166" s="209">
        <f>IF(N166="zákl. přenesená",J166,0)</f>
        <v>0</v>
      </c>
      <c r="BH166" s="209">
        <f>IF(N166="sníž. přenesená",J166,0)</f>
        <v>0</v>
      </c>
      <c r="BI166" s="209">
        <f>IF(N166="nulová",J166,0)</f>
        <v>0</v>
      </c>
      <c r="BJ166" s="15" t="s">
        <v>75</v>
      </c>
      <c r="BK166" s="209">
        <f>ROUND(I166*H166,2)</f>
        <v>0</v>
      </c>
      <c r="BL166" s="15" t="s">
        <v>138</v>
      </c>
      <c r="BM166" s="15" t="s">
        <v>238</v>
      </c>
    </row>
    <row r="167" spans="2:47" s="1" customFormat="1" ht="12">
      <c r="B167" s="36"/>
      <c r="C167" s="37"/>
      <c r="D167" s="210" t="s">
        <v>140</v>
      </c>
      <c r="E167" s="37"/>
      <c r="F167" s="211" t="s">
        <v>239</v>
      </c>
      <c r="G167" s="37"/>
      <c r="H167" s="37"/>
      <c r="I167" s="124"/>
      <c r="J167" s="37"/>
      <c r="K167" s="37"/>
      <c r="L167" s="41"/>
      <c r="M167" s="212"/>
      <c r="N167" s="77"/>
      <c r="O167" s="77"/>
      <c r="P167" s="77"/>
      <c r="Q167" s="77"/>
      <c r="R167" s="77"/>
      <c r="S167" s="77"/>
      <c r="T167" s="78"/>
      <c r="AT167" s="15" t="s">
        <v>140</v>
      </c>
      <c r="AU167" s="15" t="s">
        <v>80</v>
      </c>
    </row>
    <row r="168" spans="2:51" s="11" customFormat="1" ht="12">
      <c r="B168" s="213"/>
      <c r="C168" s="214"/>
      <c r="D168" s="210" t="s">
        <v>142</v>
      </c>
      <c r="E168" s="215" t="s">
        <v>1</v>
      </c>
      <c r="F168" s="216" t="s">
        <v>240</v>
      </c>
      <c r="G168" s="214"/>
      <c r="H168" s="217">
        <v>608.549</v>
      </c>
      <c r="I168" s="218"/>
      <c r="J168" s="214"/>
      <c r="K168" s="214"/>
      <c r="L168" s="219"/>
      <c r="M168" s="220"/>
      <c r="N168" s="221"/>
      <c r="O168" s="221"/>
      <c r="P168" s="221"/>
      <c r="Q168" s="221"/>
      <c r="R168" s="221"/>
      <c r="S168" s="221"/>
      <c r="T168" s="222"/>
      <c r="AT168" s="223" t="s">
        <v>142</v>
      </c>
      <c r="AU168" s="223" t="s">
        <v>80</v>
      </c>
      <c r="AV168" s="11" t="s">
        <v>80</v>
      </c>
      <c r="AW168" s="11" t="s">
        <v>32</v>
      </c>
      <c r="AX168" s="11" t="s">
        <v>75</v>
      </c>
      <c r="AY168" s="223" t="s">
        <v>131</v>
      </c>
    </row>
    <row r="169" spans="2:65" s="1" customFormat="1" ht="16.5" customHeight="1">
      <c r="B169" s="36"/>
      <c r="C169" s="198" t="s">
        <v>241</v>
      </c>
      <c r="D169" s="198" t="s">
        <v>133</v>
      </c>
      <c r="E169" s="199" t="s">
        <v>242</v>
      </c>
      <c r="F169" s="200" t="s">
        <v>243</v>
      </c>
      <c r="G169" s="201" t="s">
        <v>244</v>
      </c>
      <c r="H169" s="202">
        <v>1095.388</v>
      </c>
      <c r="I169" s="203"/>
      <c r="J169" s="204">
        <f>ROUND(I169*H169,2)</f>
        <v>0</v>
      </c>
      <c r="K169" s="200" t="s">
        <v>147</v>
      </c>
      <c r="L169" s="41"/>
      <c r="M169" s="205" t="s">
        <v>1</v>
      </c>
      <c r="N169" s="206" t="s">
        <v>41</v>
      </c>
      <c r="O169" s="77"/>
      <c r="P169" s="207">
        <f>O169*H169</f>
        <v>0</v>
      </c>
      <c r="Q169" s="207">
        <v>0</v>
      </c>
      <c r="R169" s="207">
        <f>Q169*H169</f>
        <v>0</v>
      </c>
      <c r="S169" s="207">
        <v>0</v>
      </c>
      <c r="T169" s="208">
        <f>S169*H169</f>
        <v>0</v>
      </c>
      <c r="AR169" s="15" t="s">
        <v>138</v>
      </c>
      <c r="AT169" s="15" t="s">
        <v>133</v>
      </c>
      <c r="AU169" s="15" t="s">
        <v>80</v>
      </c>
      <c r="AY169" s="15" t="s">
        <v>131</v>
      </c>
      <c r="BE169" s="209">
        <f>IF(N169="základní",J169,0)</f>
        <v>0</v>
      </c>
      <c r="BF169" s="209">
        <f>IF(N169="snížená",J169,0)</f>
        <v>0</v>
      </c>
      <c r="BG169" s="209">
        <f>IF(N169="zákl. přenesená",J169,0)</f>
        <v>0</v>
      </c>
      <c r="BH169" s="209">
        <f>IF(N169="sníž. přenesená",J169,0)</f>
        <v>0</v>
      </c>
      <c r="BI169" s="209">
        <f>IF(N169="nulová",J169,0)</f>
        <v>0</v>
      </c>
      <c r="BJ169" s="15" t="s">
        <v>75</v>
      </c>
      <c r="BK169" s="209">
        <f>ROUND(I169*H169,2)</f>
        <v>0</v>
      </c>
      <c r="BL169" s="15" t="s">
        <v>138</v>
      </c>
      <c r="BM169" s="15" t="s">
        <v>245</v>
      </c>
    </row>
    <row r="170" spans="2:47" s="1" customFormat="1" ht="12">
      <c r="B170" s="36"/>
      <c r="C170" s="37"/>
      <c r="D170" s="210" t="s">
        <v>140</v>
      </c>
      <c r="E170" s="37"/>
      <c r="F170" s="211" t="s">
        <v>246</v>
      </c>
      <c r="G170" s="37"/>
      <c r="H170" s="37"/>
      <c r="I170" s="124"/>
      <c r="J170" s="37"/>
      <c r="K170" s="37"/>
      <c r="L170" s="41"/>
      <c r="M170" s="212"/>
      <c r="N170" s="77"/>
      <c r="O170" s="77"/>
      <c r="P170" s="77"/>
      <c r="Q170" s="77"/>
      <c r="R170" s="77"/>
      <c r="S170" s="77"/>
      <c r="T170" s="78"/>
      <c r="AT170" s="15" t="s">
        <v>140</v>
      </c>
      <c r="AU170" s="15" t="s">
        <v>80</v>
      </c>
    </row>
    <row r="171" spans="2:51" s="11" customFormat="1" ht="12">
      <c r="B171" s="213"/>
      <c r="C171" s="214"/>
      <c r="D171" s="210" t="s">
        <v>142</v>
      </c>
      <c r="E171" s="215" t="s">
        <v>1</v>
      </c>
      <c r="F171" s="216" t="s">
        <v>247</v>
      </c>
      <c r="G171" s="214"/>
      <c r="H171" s="217">
        <v>1095.388</v>
      </c>
      <c r="I171" s="218"/>
      <c r="J171" s="214"/>
      <c r="K171" s="214"/>
      <c r="L171" s="219"/>
      <c r="M171" s="220"/>
      <c r="N171" s="221"/>
      <c r="O171" s="221"/>
      <c r="P171" s="221"/>
      <c r="Q171" s="221"/>
      <c r="R171" s="221"/>
      <c r="S171" s="221"/>
      <c r="T171" s="222"/>
      <c r="AT171" s="223" t="s">
        <v>142</v>
      </c>
      <c r="AU171" s="223" t="s">
        <v>80</v>
      </c>
      <c r="AV171" s="11" t="s">
        <v>80</v>
      </c>
      <c r="AW171" s="11" t="s">
        <v>32</v>
      </c>
      <c r="AX171" s="11" t="s">
        <v>75</v>
      </c>
      <c r="AY171" s="223" t="s">
        <v>131</v>
      </c>
    </row>
    <row r="172" spans="2:65" s="1" customFormat="1" ht="16.5" customHeight="1">
      <c r="B172" s="36"/>
      <c r="C172" s="198" t="s">
        <v>248</v>
      </c>
      <c r="D172" s="198" t="s">
        <v>133</v>
      </c>
      <c r="E172" s="199" t="s">
        <v>249</v>
      </c>
      <c r="F172" s="200" t="s">
        <v>250</v>
      </c>
      <c r="G172" s="201" t="s">
        <v>194</v>
      </c>
      <c r="H172" s="202">
        <v>86.805</v>
      </c>
      <c r="I172" s="203"/>
      <c r="J172" s="204">
        <f>ROUND(I172*H172,2)</f>
        <v>0</v>
      </c>
      <c r="K172" s="200" t="s">
        <v>147</v>
      </c>
      <c r="L172" s="41"/>
      <c r="M172" s="205" t="s">
        <v>1</v>
      </c>
      <c r="N172" s="206" t="s">
        <v>41</v>
      </c>
      <c r="O172" s="77"/>
      <c r="P172" s="207">
        <f>O172*H172</f>
        <v>0</v>
      </c>
      <c r="Q172" s="207">
        <v>0</v>
      </c>
      <c r="R172" s="207">
        <f>Q172*H172</f>
        <v>0</v>
      </c>
      <c r="S172" s="207">
        <v>0</v>
      </c>
      <c r="T172" s="208">
        <f>S172*H172</f>
        <v>0</v>
      </c>
      <c r="AR172" s="15" t="s">
        <v>138</v>
      </c>
      <c r="AT172" s="15" t="s">
        <v>133</v>
      </c>
      <c r="AU172" s="15" t="s">
        <v>80</v>
      </c>
      <c r="AY172" s="15" t="s">
        <v>131</v>
      </c>
      <c r="BE172" s="209">
        <f>IF(N172="základní",J172,0)</f>
        <v>0</v>
      </c>
      <c r="BF172" s="209">
        <f>IF(N172="snížená",J172,0)</f>
        <v>0</v>
      </c>
      <c r="BG172" s="209">
        <f>IF(N172="zákl. přenesená",J172,0)</f>
        <v>0</v>
      </c>
      <c r="BH172" s="209">
        <f>IF(N172="sníž. přenesená",J172,0)</f>
        <v>0</v>
      </c>
      <c r="BI172" s="209">
        <f>IF(N172="nulová",J172,0)</f>
        <v>0</v>
      </c>
      <c r="BJ172" s="15" t="s">
        <v>75</v>
      </c>
      <c r="BK172" s="209">
        <f>ROUND(I172*H172,2)</f>
        <v>0</v>
      </c>
      <c r="BL172" s="15" t="s">
        <v>138</v>
      </c>
      <c r="BM172" s="15" t="s">
        <v>251</v>
      </c>
    </row>
    <row r="173" spans="2:47" s="1" customFormat="1" ht="12">
      <c r="B173" s="36"/>
      <c r="C173" s="37"/>
      <c r="D173" s="210" t="s">
        <v>140</v>
      </c>
      <c r="E173" s="37"/>
      <c r="F173" s="211" t="s">
        <v>252</v>
      </c>
      <c r="G173" s="37"/>
      <c r="H173" s="37"/>
      <c r="I173" s="124"/>
      <c r="J173" s="37"/>
      <c r="K173" s="37"/>
      <c r="L173" s="41"/>
      <c r="M173" s="212"/>
      <c r="N173" s="77"/>
      <c r="O173" s="77"/>
      <c r="P173" s="77"/>
      <c r="Q173" s="77"/>
      <c r="R173" s="77"/>
      <c r="S173" s="77"/>
      <c r="T173" s="78"/>
      <c r="AT173" s="15" t="s">
        <v>140</v>
      </c>
      <c r="AU173" s="15" t="s">
        <v>80</v>
      </c>
    </row>
    <row r="174" spans="2:51" s="13" customFormat="1" ht="12">
      <c r="B174" s="235"/>
      <c r="C174" s="236"/>
      <c r="D174" s="210" t="s">
        <v>142</v>
      </c>
      <c r="E174" s="237" t="s">
        <v>1</v>
      </c>
      <c r="F174" s="238" t="s">
        <v>253</v>
      </c>
      <c r="G174" s="236"/>
      <c r="H174" s="237" t="s">
        <v>1</v>
      </c>
      <c r="I174" s="239"/>
      <c r="J174" s="236"/>
      <c r="K174" s="236"/>
      <c r="L174" s="240"/>
      <c r="M174" s="241"/>
      <c r="N174" s="242"/>
      <c r="O174" s="242"/>
      <c r="P174" s="242"/>
      <c r="Q174" s="242"/>
      <c r="R174" s="242"/>
      <c r="S174" s="242"/>
      <c r="T174" s="243"/>
      <c r="AT174" s="244" t="s">
        <v>142</v>
      </c>
      <c r="AU174" s="244" t="s">
        <v>80</v>
      </c>
      <c r="AV174" s="13" t="s">
        <v>75</v>
      </c>
      <c r="AW174" s="13" t="s">
        <v>32</v>
      </c>
      <c r="AX174" s="13" t="s">
        <v>70</v>
      </c>
      <c r="AY174" s="244" t="s">
        <v>131</v>
      </c>
    </row>
    <row r="175" spans="2:51" s="11" customFormat="1" ht="12">
      <c r="B175" s="213"/>
      <c r="C175" s="214"/>
      <c r="D175" s="210" t="s">
        <v>142</v>
      </c>
      <c r="E175" s="215" t="s">
        <v>1</v>
      </c>
      <c r="F175" s="216" t="s">
        <v>81</v>
      </c>
      <c r="G175" s="214"/>
      <c r="H175" s="217">
        <v>108</v>
      </c>
      <c r="I175" s="218"/>
      <c r="J175" s="214"/>
      <c r="K175" s="214"/>
      <c r="L175" s="219"/>
      <c r="M175" s="220"/>
      <c r="N175" s="221"/>
      <c r="O175" s="221"/>
      <c r="P175" s="221"/>
      <c r="Q175" s="221"/>
      <c r="R175" s="221"/>
      <c r="S175" s="221"/>
      <c r="T175" s="222"/>
      <c r="AT175" s="223" t="s">
        <v>142</v>
      </c>
      <c r="AU175" s="223" t="s">
        <v>80</v>
      </c>
      <c r="AV175" s="11" t="s">
        <v>80</v>
      </c>
      <c r="AW175" s="11" t="s">
        <v>32</v>
      </c>
      <c r="AX175" s="11" t="s">
        <v>70</v>
      </c>
      <c r="AY175" s="223" t="s">
        <v>131</v>
      </c>
    </row>
    <row r="176" spans="2:51" s="11" customFormat="1" ht="12">
      <c r="B176" s="213"/>
      <c r="C176" s="214"/>
      <c r="D176" s="210" t="s">
        <v>142</v>
      </c>
      <c r="E176" s="215" t="s">
        <v>1</v>
      </c>
      <c r="F176" s="216" t="s">
        <v>254</v>
      </c>
      <c r="G176" s="214"/>
      <c r="H176" s="217">
        <v>-21.195</v>
      </c>
      <c r="I176" s="218"/>
      <c r="J176" s="214"/>
      <c r="K176" s="214"/>
      <c r="L176" s="219"/>
      <c r="M176" s="220"/>
      <c r="N176" s="221"/>
      <c r="O176" s="221"/>
      <c r="P176" s="221"/>
      <c r="Q176" s="221"/>
      <c r="R176" s="221"/>
      <c r="S176" s="221"/>
      <c r="T176" s="222"/>
      <c r="AT176" s="223" t="s">
        <v>142</v>
      </c>
      <c r="AU176" s="223" t="s">
        <v>80</v>
      </c>
      <c r="AV176" s="11" t="s">
        <v>80</v>
      </c>
      <c r="AW176" s="11" t="s">
        <v>32</v>
      </c>
      <c r="AX176" s="11" t="s">
        <v>70</v>
      </c>
      <c r="AY176" s="223" t="s">
        <v>131</v>
      </c>
    </row>
    <row r="177" spans="2:51" s="12" customFormat="1" ht="12">
      <c r="B177" s="224"/>
      <c r="C177" s="225"/>
      <c r="D177" s="210" t="s">
        <v>142</v>
      </c>
      <c r="E177" s="226" t="s">
        <v>1</v>
      </c>
      <c r="F177" s="227" t="s">
        <v>144</v>
      </c>
      <c r="G177" s="225"/>
      <c r="H177" s="228">
        <v>86.805</v>
      </c>
      <c r="I177" s="229"/>
      <c r="J177" s="225"/>
      <c r="K177" s="225"/>
      <c r="L177" s="230"/>
      <c r="M177" s="231"/>
      <c r="N177" s="232"/>
      <c r="O177" s="232"/>
      <c r="P177" s="232"/>
      <c r="Q177" s="232"/>
      <c r="R177" s="232"/>
      <c r="S177" s="232"/>
      <c r="T177" s="233"/>
      <c r="AT177" s="234" t="s">
        <v>142</v>
      </c>
      <c r="AU177" s="234" t="s">
        <v>80</v>
      </c>
      <c r="AV177" s="12" t="s">
        <v>138</v>
      </c>
      <c r="AW177" s="12" t="s">
        <v>32</v>
      </c>
      <c r="AX177" s="12" t="s">
        <v>75</v>
      </c>
      <c r="AY177" s="234" t="s">
        <v>131</v>
      </c>
    </row>
    <row r="178" spans="2:65" s="1" customFormat="1" ht="16.5" customHeight="1">
      <c r="B178" s="36"/>
      <c r="C178" s="245" t="s">
        <v>7</v>
      </c>
      <c r="D178" s="245" t="s">
        <v>255</v>
      </c>
      <c r="E178" s="246" t="s">
        <v>256</v>
      </c>
      <c r="F178" s="247" t="s">
        <v>257</v>
      </c>
      <c r="G178" s="248" t="s">
        <v>244</v>
      </c>
      <c r="H178" s="249">
        <v>173.61</v>
      </c>
      <c r="I178" s="250"/>
      <c r="J178" s="251">
        <f>ROUND(I178*H178,2)</f>
        <v>0</v>
      </c>
      <c r="K178" s="247" t="s">
        <v>147</v>
      </c>
      <c r="L178" s="252"/>
      <c r="M178" s="253" t="s">
        <v>1</v>
      </c>
      <c r="N178" s="254" t="s">
        <v>41</v>
      </c>
      <c r="O178" s="77"/>
      <c r="P178" s="207">
        <f>O178*H178</f>
        <v>0</v>
      </c>
      <c r="Q178" s="207">
        <v>1</v>
      </c>
      <c r="R178" s="207">
        <f>Q178*H178</f>
        <v>173.61</v>
      </c>
      <c r="S178" s="207">
        <v>0</v>
      </c>
      <c r="T178" s="208">
        <f>S178*H178</f>
        <v>0</v>
      </c>
      <c r="AR178" s="15" t="s">
        <v>180</v>
      </c>
      <c r="AT178" s="15" t="s">
        <v>255</v>
      </c>
      <c r="AU178" s="15" t="s">
        <v>80</v>
      </c>
      <c r="AY178" s="15" t="s">
        <v>131</v>
      </c>
      <c r="BE178" s="209">
        <f>IF(N178="základní",J178,0)</f>
        <v>0</v>
      </c>
      <c r="BF178" s="209">
        <f>IF(N178="snížená",J178,0)</f>
        <v>0</v>
      </c>
      <c r="BG178" s="209">
        <f>IF(N178="zákl. přenesená",J178,0)</f>
        <v>0</v>
      </c>
      <c r="BH178" s="209">
        <f>IF(N178="sníž. přenesená",J178,0)</f>
        <v>0</v>
      </c>
      <c r="BI178" s="209">
        <f>IF(N178="nulová",J178,0)</f>
        <v>0</v>
      </c>
      <c r="BJ178" s="15" t="s">
        <v>75</v>
      </c>
      <c r="BK178" s="209">
        <f>ROUND(I178*H178,2)</f>
        <v>0</v>
      </c>
      <c r="BL178" s="15" t="s">
        <v>138</v>
      </c>
      <c r="BM178" s="15" t="s">
        <v>258</v>
      </c>
    </row>
    <row r="179" spans="2:51" s="11" customFormat="1" ht="12">
      <c r="B179" s="213"/>
      <c r="C179" s="214"/>
      <c r="D179" s="210" t="s">
        <v>142</v>
      </c>
      <c r="E179" s="214"/>
      <c r="F179" s="216" t="s">
        <v>259</v>
      </c>
      <c r="G179" s="214"/>
      <c r="H179" s="217">
        <v>173.61</v>
      </c>
      <c r="I179" s="218"/>
      <c r="J179" s="214"/>
      <c r="K179" s="214"/>
      <c r="L179" s="219"/>
      <c r="M179" s="220"/>
      <c r="N179" s="221"/>
      <c r="O179" s="221"/>
      <c r="P179" s="221"/>
      <c r="Q179" s="221"/>
      <c r="R179" s="221"/>
      <c r="S179" s="221"/>
      <c r="T179" s="222"/>
      <c r="AT179" s="223" t="s">
        <v>142</v>
      </c>
      <c r="AU179" s="223" t="s">
        <v>80</v>
      </c>
      <c r="AV179" s="11" t="s">
        <v>80</v>
      </c>
      <c r="AW179" s="11" t="s">
        <v>4</v>
      </c>
      <c r="AX179" s="11" t="s">
        <v>75</v>
      </c>
      <c r="AY179" s="223" t="s">
        <v>131</v>
      </c>
    </row>
    <row r="180" spans="2:65" s="1" customFormat="1" ht="16.5" customHeight="1">
      <c r="B180" s="36"/>
      <c r="C180" s="198" t="s">
        <v>260</v>
      </c>
      <c r="D180" s="198" t="s">
        <v>133</v>
      </c>
      <c r="E180" s="199" t="s">
        <v>261</v>
      </c>
      <c r="F180" s="200" t="s">
        <v>262</v>
      </c>
      <c r="G180" s="201" t="s">
        <v>136</v>
      </c>
      <c r="H180" s="202">
        <v>2917</v>
      </c>
      <c r="I180" s="203"/>
      <c r="J180" s="204">
        <f>ROUND(I180*H180,2)</f>
        <v>0</v>
      </c>
      <c r="K180" s="200" t="s">
        <v>147</v>
      </c>
      <c r="L180" s="41"/>
      <c r="M180" s="205" t="s">
        <v>1</v>
      </c>
      <c r="N180" s="206" t="s">
        <v>41</v>
      </c>
      <c r="O180" s="77"/>
      <c r="P180" s="207">
        <f>O180*H180</f>
        <v>0</v>
      </c>
      <c r="Q180" s="207">
        <v>0</v>
      </c>
      <c r="R180" s="207">
        <f>Q180*H180</f>
        <v>0</v>
      </c>
      <c r="S180" s="207">
        <v>0</v>
      </c>
      <c r="T180" s="208">
        <f>S180*H180</f>
        <v>0</v>
      </c>
      <c r="AR180" s="15" t="s">
        <v>138</v>
      </c>
      <c r="AT180" s="15" t="s">
        <v>133</v>
      </c>
      <c r="AU180" s="15" t="s">
        <v>80</v>
      </c>
      <c r="AY180" s="15" t="s">
        <v>131</v>
      </c>
      <c r="BE180" s="209">
        <f>IF(N180="základní",J180,0)</f>
        <v>0</v>
      </c>
      <c r="BF180" s="209">
        <f>IF(N180="snížená",J180,0)</f>
        <v>0</v>
      </c>
      <c r="BG180" s="209">
        <f>IF(N180="zákl. přenesená",J180,0)</f>
        <v>0</v>
      </c>
      <c r="BH180" s="209">
        <f>IF(N180="sníž. přenesená",J180,0)</f>
        <v>0</v>
      </c>
      <c r="BI180" s="209">
        <f>IF(N180="nulová",J180,0)</f>
        <v>0</v>
      </c>
      <c r="BJ180" s="15" t="s">
        <v>75</v>
      </c>
      <c r="BK180" s="209">
        <f>ROUND(I180*H180,2)</f>
        <v>0</v>
      </c>
      <c r="BL180" s="15" t="s">
        <v>138</v>
      </c>
      <c r="BM180" s="15" t="s">
        <v>263</v>
      </c>
    </row>
    <row r="181" spans="2:47" s="1" customFormat="1" ht="12">
      <c r="B181" s="36"/>
      <c r="C181" s="37"/>
      <c r="D181" s="210" t="s">
        <v>140</v>
      </c>
      <c r="E181" s="37"/>
      <c r="F181" s="211" t="s">
        <v>264</v>
      </c>
      <c r="G181" s="37"/>
      <c r="H181" s="37"/>
      <c r="I181" s="124"/>
      <c r="J181" s="37"/>
      <c r="K181" s="37"/>
      <c r="L181" s="41"/>
      <c r="M181" s="212"/>
      <c r="N181" s="77"/>
      <c r="O181" s="77"/>
      <c r="P181" s="77"/>
      <c r="Q181" s="77"/>
      <c r="R181" s="77"/>
      <c r="S181" s="77"/>
      <c r="T181" s="78"/>
      <c r="AT181" s="15" t="s">
        <v>140</v>
      </c>
      <c r="AU181" s="15" t="s">
        <v>80</v>
      </c>
    </row>
    <row r="182" spans="2:51" s="11" customFormat="1" ht="12">
      <c r="B182" s="213"/>
      <c r="C182" s="214"/>
      <c r="D182" s="210" t="s">
        <v>142</v>
      </c>
      <c r="E182" s="215" t="s">
        <v>1</v>
      </c>
      <c r="F182" s="216" t="s">
        <v>85</v>
      </c>
      <c r="G182" s="214"/>
      <c r="H182" s="217">
        <v>2917</v>
      </c>
      <c r="I182" s="218"/>
      <c r="J182" s="214"/>
      <c r="K182" s="214"/>
      <c r="L182" s="219"/>
      <c r="M182" s="220"/>
      <c r="N182" s="221"/>
      <c r="O182" s="221"/>
      <c r="P182" s="221"/>
      <c r="Q182" s="221"/>
      <c r="R182" s="221"/>
      <c r="S182" s="221"/>
      <c r="T182" s="222"/>
      <c r="AT182" s="223" t="s">
        <v>142</v>
      </c>
      <c r="AU182" s="223" t="s">
        <v>80</v>
      </c>
      <c r="AV182" s="11" t="s">
        <v>80</v>
      </c>
      <c r="AW182" s="11" t="s">
        <v>32</v>
      </c>
      <c r="AX182" s="11" t="s">
        <v>75</v>
      </c>
      <c r="AY182" s="223" t="s">
        <v>131</v>
      </c>
    </row>
    <row r="183" spans="2:65" s="1" customFormat="1" ht="16.5" customHeight="1">
      <c r="B183" s="36"/>
      <c r="C183" s="245" t="s">
        <v>265</v>
      </c>
      <c r="D183" s="245" t="s">
        <v>255</v>
      </c>
      <c r="E183" s="246" t="s">
        <v>266</v>
      </c>
      <c r="F183" s="247" t="s">
        <v>267</v>
      </c>
      <c r="G183" s="248" t="s">
        <v>268</v>
      </c>
      <c r="H183" s="249">
        <v>43.755</v>
      </c>
      <c r="I183" s="250"/>
      <c r="J183" s="251">
        <f>ROUND(I183*H183,2)</f>
        <v>0</v>
      </c>
      <c r="K183" s="247" t="s">
        <v>147</v>
      </c>
      <c r="L183" s="252"/>
      <c r="M183" s="253" t="s">
        <v>1</v>
      </c>
      <c r="N183" s="254" t="s">
        <v>41</v>
      </c>
      <c r="O183" s="77"/>
      <c r="P183" s="207">
        <f>O183*H183</f>
        <v>0</v>
      </c>
      <c r="Q183" s="207">
        <v>0.001</v>
      </c>
      <c r="R183" s="207">
        <f>Q183*H183</f>
        <v>0.043755</v>
      </c>
      <c r="S183" s="207">
        <v>0</v>
      </c>
      <c r="T183" s="208">
        <f>S183*H183</f>
        <v>0</v>
      </c>
      <c r="AR183" s="15" t="s">
        <v>180</v>
      </c>
      <c r="AT183" s="15" t="s">
        <v>255</v>
      </c>
      <c r="AU183" s="15" t="s">
        <v>80</v>
      </c>
      <c r="AY183" s="15" t="s">
        <v>131</v>
      </c>
      <c r="BE183" s="209">
        <f>IF(N183="základní",J183,0)</f>
        <v>0</v>
      </c>
      <c r="BF183" s="209">
        <f>IF(N183="snížená",J183,0)</f>
        <v>0</v>
      </c>
      <c r="BG183" s="209">
        <f>IF(N183="zákl. přenesená",J183,0)</f>
        <v>0</v>
      </c>
      <c r="BH183" s="209">
        <f>IF(N183="sníž. přenesená",J183,0)</f>
        <v>0</v>
      </c>
      <c r="BI183" s="209">
        <f>IF(N183="nulová",J183,0)</f>
        <v>0</v>
      </c>
      <c r="BJ183" s="15" t="s">
        <v>75</v>
      </c>
      <c r="BK183" s="209">
        <f>ROUND(I183*H183,2)</f>
        <v>0</v>
      </c>
      <c r="BL183" s="15" t="s">
        <v>138</v>
      </c>
      <c r="BM183" s="15" t="s">
        <v>269</v>
      </c>
    </row>
    <row r="184" spans="2:51" s="11" customFormat="1" ht="12">
      <c r="B184" s="213"/>
      <c r="C184" s="214"/>
      <c r="D184" s="210" t="s">
        <v>142</v>
      </c>
      <c r="E184" s="214"/>
      <c r="F184" s="216" t="s">
        <v>270</v>
      </c>
      <c r="G184" s="214"/>
      <c r="H184" s="217">
        <v>43.755</v>
      </c>
      <c r="I184" s="218"/>
      <c r="J184" s="214"/>
      <c r="K184" s="214"/>
      <c r="L184" s="219"/>
      <c r="M184" s="220"/>
      <c r="N184" s="221"/>
      <c r="O184" s="221"/>
      <c r="P184" s="221"/>
      <c r="Q184" s="221"/>
      <c r="R184" s="221"/>
      <c r="S184" s="221"/>
      <c r="T184" s="222"/>
      <c r="AT184" s="223" t="s">
        <v>142</v>
      </c>
      <c r="AU184" s="223" t="s">
        <v>80</v>
      </c>
      <c r="AV184" s="11" t="s">
        <v>80</v>
      </c>
      <c r="AW184" s="11" t="s">
        <v>4</v>
      </c>
      <c r="AX184" s="11" t="s">
        <v>75</v>
      </c>
      <c r="AY184" s="223" t="s">
        <v>131</v>
      </c>
    </row>
    <row r="185" spans="2:65" s="1" customFormat="1" ht="16.5" customHeight="1">
      <c r="B185" s="36"/>
      <c r="C185" s="198" t="s">
        <v>271</v>
      </c>
      <c r="D185" s="198" t="s">
        <v>133</v>
      </c>
      <c r="E185" s="199" t="s">
        <v>272</v>
      </c>
      <c r="F185" s="200" t="s">
        <v>273</v>
      </c>
      <c r="G185" s="201" t="s">
        <v>136</v>
      </c>
      <c r="H185" s="202">
        <v>4743</v>
      </c>
      <c r="I185" s="203"/>
      <c r="J185" s="204">
        <f>ROUND(I185*H185,2)</f>
        <v>0</v>
      </c>
      <c r="K185" s="200" t="s">
        <v>147</v>
      </c>
      <c r="L185" s="41"/>
      <c r="M185" s="205" t="s">
        <v>1</v>
      </c>
      <c r="N185" s="206" t="s">
        <v>41</v>
      </c>
      <c r="O185" s="77"/>
      <c r="P185" s="207">
        <f>O185*H185</f>
        <v>0</v>
      </c>
      <c r="Q185" s="207">
        <v>0</v>
      </c>
      <c r="R185" s="207">
        <f>Q185*H185</f>
        <v>0</v>
      </c>
      <c r="S185" s="207">
        <v>0</v>
      </c>
      <c r="T185" s="208">
        <f>S185*H185</f>
        <v>0</v>
      </c>
      <c r="AR185" s="15" t="s">
        <v>138</v>
      </c>
      <c r="AT185" s="15" t="s">
        <v>133</v>
      </c>
      <c r="AU185" s="15" t="s">
        <v>80</v>
      </c>
      <c r="AY185" s="15" t="s">
        <v>131</v>
      </c>
      <c r="BE185" s="209">
        <f>IF(N185="základní",J185,0)</f>
        <v>0</v>
      </c>
      <c r="BF185" s="209">
        <f>IF(N185="snížená",J185,0)</f>
        <v>0</v>
      </c>
      <c r="BG185" s="209">
        <f>IF(N185="zákl. přenesená",J185,0)</f>
        <v>0</v>
      </c>
      <c r="BH185" s="209">
        <f>IF(N185="sníž. přenesená",J185,0)</f>
        <v>0</v>
      </c>
      <c r="BI185" s="209">
        <f>IF(N185="nulová",J185,0)</f>
        <v>0</v>
      </c>
      <c r="BJ185" s="15" t="s">
        <v>75</v>
      </c>
      <c r="BK185" s="209">
        <f>ROUND(I185*H185,2)</f>
        <v>0</v>
      </c>
      <c r="BL185" s="15" t="s">
        <v>138</v>
      </c>
      <c r="BM185" s="15" t="s">
        <v>274</v>
      </c>
    </row>
    <row r="186" spans="2:47" s="1" customFormat="1" ht="12">
      <c r="B186" s="36"/>
      <c r="C186" s="37"/>
      <c r="D186" s="210" t="s">
        <v>140</v>
      </c>
      <c r="E186" s="37"/>
      <c r="F186" s="211" t="s">
        <v>275</v>
      </c>
      <c r="G186" s="37"/>
      <c r="H186" s="37"/>
      <c r="I186" s="124"/>
      <c r="J186" s="37"/>
      <c r="K186" s="37"/>
      <c r="L186" s="41"/>
      <c r="M186" s="212"/>
      <c r="N186" s="77"/>
      <c r="O186" s="77"/>
      <c r="P186" s="77"/>
      <c r="Q186" s="77"/>
      <c r="R186" s="77"/>
      <c r="S186" s="77"/>
      <c r="T186" s="78"/>
      <c r="AT186" s="15" t="s">
        <v>140</v>
      </c>
      <c r="AU186" s="15" t="s">
        <v>80</v>
      </c>
    </row>
    <row r="187" spans="2:51" s="11" customFormat="1" ht="12">
      <c r="B187" s="213"/>
      <c r="C187" s="214"/>
      <c r="D187" s="210" t="s">
        <v>142</v>
      </c>
      <c r="E187" s="215" t="s">
        <v>1</v>
      </c>
      <c r="F187" s="216" t="s">
        <v>276</v>
      </c>
      <c r="G187" s="214"/>
      <c r="H187" s="217">
        <v>4743</v>
      </c>
      <c r="I187" s="218"/>
      <c r="J187" s="214"/>
      <c r="K187" s="214"/>
      <c r="L187" s="219"/>
      <c r="M187" s="220"/>
      <c r="N187" s="221"/>
      <c r="O187" s="221"/>
      <c r="P187" s="221"/>
      <c r="Q187" s="221"/>
      <c r="R187" s="221"/>
      <c r="S187" s="221"/>
      <c r="T187" s="222"/>
      <c r="AT187" s="223" t="s">
        <v>142</v>
      </c>
      <c r="AU187" s="223" t="s">
        <v>80</v>
      </c>
      <c r="AV187" s="11" t="s">
        <v>80</v>
      </c>
      <c r="AW187" s="11" t="s">
        <v>32</v>
      </c>
      <c r="AX187" s="11" t="s">
        <v>75</v>
      </c>
      <c r="AY187" s="223" t="s">
        <v>131</v>
      </c>
    </row>
    <row r="188" spans="2:65" s="1" customFormat="1" ht="16.5" customHeight="1">
      <c r="B188" s="36"/>
      <c r="C188" s="198" t="s">
        <v>277</v>
      </c>
      <c r="D188" s="198" t="s">
        <v>133</v>
      </c>
      <c r="E188" s="199" t="s">
        <v>278</v>
      </c>
      <c r="F188" s="200" t="s">
        <v>279</v>
      </c>
      <c r="G188" s="201" t="s">
        <v>136</v>
      </c>
      <c r="H188" s="202">
        <v>2917</v>
      </c>
      <c r="I188" s="203"/>
      <c r="J188" s="204">
        <f>ROUND(I188*H188,2)</f>
        <v>0</v>
      </c>
      <c r="K188" s="200" t="s">
        <v>147</v>
      </c>
      <c r="L188" s="41"/>
      <c r="M188" s="205" t="s">
        <v>1</v>
      </c>
      <c r="N188" s="206" t="s">
        <v>41</v>
      </c>
      <c r="O188" s="77"/>
      <c r="P188" s="207">
        <f>O188*H188</f>
        <v>0</v>
      </c>
      <c r="Q188" s="207">
        <v>0</v>
      </c>
      <c r="R188" s="207">
        <f>Q188*H188</f>
        <v>0</v>
      </c>
      <c r="S188" s="207">
        <v>0</v>
      </c>
      <c r="T188" s="208">
        <f>S188*H188</f>
        <v>0</v>
      </c>
      <c r="AR188" s="15" t="s">
        <v>138</v>
      </c>
      <c r="AT188" s="15" t="s">
        <v>133</v>
      </c>
      <c r="AU188" s="15" t="s">
        <v>80</v>
      </c>
      <c r="AY188" s="15" t="s">
        <v>131</v>
      </c>
      <c r="BE188" s="209">
        <f>IF(N188="základní",J188,0)</f>
        <v>0</v>
      </c>
      <c r="BF188" s="209">
        <f>IF(N188="snížená",J188,0)</f>
        <v>0</v>
      </c>
      <c r="BG188" s="209">
        <f>IF(N188="zákl. přenesená",J188,0)</f>
        <v>0</v>
      </c>
      <c r="BH188" s="209">
        <f>IF(N188="sníž. přenesená",J188,0)</f>
        <v>0</v>
      </c>
      <c r="BI188" s="209">
        <f>IF(N188="nulová",J188,0)</f>
        <v>0</v>
      </c>
      <c r="BJ188" s="15" t="s">
        <v>75</v>
      </c>
      <c r="BK188" s="209">
        <f>ROUND(I188*H188,2)</f>
        <v>0</v>
      </c>
      <c r="BL188" s="15" t="s">
        <v>138</v>
      </c>
      <c r="BM188" s="15" t="s">
        <v>280</v>
      </c>
    </row>
    <row r="189" spans="2:47" s="1" customFormat="1" ht="12">
      <c r="B189" s="36"/>
      <c r="C189" s="37"/>
      <c r="D189" s="210" t="s">
        <v>140</v>
      </c>
      <c r="E189" s="37"/>
      <c r="F189" s="211" t="s">
        <v>281</v>
      </c>
      <c r="G189" s="37"/>
      <c r="H189" s="37"/>
      <c r="I189" s="124"/>
      <c r="J189" s="37"/>
      <c r="K189" s="37"/>
      <c r="L189" s="41"/>
      <c r="M189" s="212"/>
      <c r="N189" s="77"/>
      <c r="O189" s="77"/>
      <c r="P189" s="77"/>
      <c r="Q189" s="77"/>
      <c r="R189" s="77"/>
      <c r="S189" s="77"/>
      <c r="T189" s="78"/>
      <c r="AT189" s="15" t="s">
        <v>140</v>
      </c>
      <c r="AU189" s="15" t="s">
        <v>80</v>
      </c>
    </row>
    <row r="190" spans="2:51" s="11" customFormat="1" ht="12">
      <c r="B190" s="213"/>
      <c r="C190" s="214"/>
      <c r="D190" s="210" t="s">
        <v>142</v>
      </c>
      <c r="E190" s="215" t="s">
        <v>1</v>
      </c>
      <c r="F190" s="216" t="s">
        <v>282</v>
      </c>
      <c r="G190" s="214"/>
      <c r="H190" s="217">
        <v>2917</v>
      </c>
      <c r="I190" s="218"/>
      <c r="J190" s="214"/>
      <c r="K190" s="214"/>
      <c r="L190" s="219"/>
      <c r="M190" s="220"/>
      <c r="N190" s="221"/>
      <c r="O190" s="221"/>
      <c r="P190" s="221"/>
      <c r="Q190" s="221"/>
      <c r="R190" s="221"/>
      <c r="S190" s="221"/>
      <c r="T190" s="222"/>
      <c r="AT190" s="223" t="s">
        <v>142</v>
      </c>
      <c r="AU190" s="223" t="s">
        <v>80</v>
      </c>
      <c r="AV190" s="11" t="s">
        <v>80</v>
      </c>
      <c r="AW190" s="11" t="s">
        <v>32</v>
      </c>
      <c r="AX190" s="11" t="s">
        <v>70</v>
      </c>
      <c r="AY190" s="223" t="s">
        <v>131</v>
      </c>
    </row>
    <row r="191" spans="2:51" s="12" customFormat="1" ht="12">
      <c r="B191" s="224"/>
      <c r="C191" s="225"/>
      <c r="D191" s="210" t="s">
        <v>142</v>
      </c>
      <c r="E191" s="226" t="s">
        <v>85</v>
      </c>
      <c r="F191" s="227" t="s">
        <v>144</v>
      </c>
      <c r="G191" s="225"/>
      <c r="H191" s="228">
        <v>2917</v>
      </c>
      <c r="I191" s="229"/>
      <c r="J191" s="225"/>
      <c r="K191" s="225"/>
      <c r="L191" s="230"/>
      <c r="M191" s="231"/>
      <c r="N191" s="232"/>
      <c r="O191" s="232"/>
      <c r="P191" s="232"/>
      <c r="Q191" s="232"/>
      <c r="R191" s="232"/>
      <c r="S191" s="232"/>
      <c r="T191" s="233"/>
      <c r="AT191" s="234" t="s">
        <v>142</v>
      </c>
      <c r="AU191" s="234" t="s">
        <v>80</v>
      </c>
      <c r="AV191" s="12" t="s">
        <v>138</v>
      </c>
      <c r="AW191" s="12" t="s">
        <v>32</v>
      </c>
      <c r="AX191" s="12" t="s">
        <v>75</v>
      </c>
      <c r="AY191" s="234" t="s">
        <v>131</v>
      </c>
    </row>
    <row r="192" spans="2:65" s="1" customFormat="1" ht="16.5" customHeight="1">
      <c r="B192" s="36"/>
      <c r="C192" s="245" t="s">
        <v>283</v>
      </c>
      <c r="D192" s="245" t="s">
        <v>255</v>
      </c>
      <c r="E192" s="246" t="s">
        <v>284</v>
      </c>
      <c r="F192" s="247" t="s">
        <v>285</v>
      </c>
      <c r="G192" s="248" t="s">
        <v>244</v>
      </c>
      <c r="H192" s="249">
        <v>390.96</v>
      </c>
      <c r="I192" s="250"/>
      <c r="J192" s="251">
        <f>ROUND(I192*H192,2)</f>
        <v>0</v>
      </c>
      <c r="K192" s="247" t="s">
        <v>137</v>
      </c>
      <c r="L192" s="252"/>
      <c r="M192" s="253" t="s">
        <v>1</v>
      </c>
      <c r="N192" s="254" t="s">
        <v>41</v>
      </c>
      <c r="O192" s="77"/>
      <c r="P192" s="207">
        <f>O192*H192</f>
        <v>0</v>
      </c>
      <c r="Q192" s="207">
        <v>1</v>
      </c>
      <c r="R192" s="207">
        <f>Q192*H192</f>
        <v>390.96</v>
      </c>
      <c r="S192" s="207">
        <v>0</v>
      </c>
      <c r="T192" s="208">
        <f>S192*H192</f>
        <v>0</v>
      </c>
      <c r="AR192" s="15" t="s">
        <v>180</v>
      </c>
      <c r="AT192" s="15" t="s">
        <v>255</v>
      </c>
      <c r="AU192" s="15" t="s">
        <v>80</v>
      </c>
      <c r="AY192" s="15" t="s">
        <v>131</v>
      </c>
      <c r="BE192" s="209">
        <f>IF(N192="základní",J192,0)</f>
        <v>0</v>
      </c>
      <c r="BF192" s="209">
        <f>IF(N192="snížená",J192,0)</f>
        <v>0</v>
      </c>
      <c r="BG192" s="209">
        <f>IF(N192="zákl. přenesená",J192,0)</f>
        <v>0</v>
      </c>
      <c r="BH192" s="209">
        <f>IF(N192="sníž. přenesená",J192,0)</f>
        <v>0</v>
      </c>
      <c r="BI192" s="209">
        <f>IF(N192="nulová",J192,0)</f>
        <v>0</v>
      </c>
      <c r="BJ192" s="15" t="s">
        <v>75</v>
      </c>
      <c r="BK192" s="209">
        <f>ROUND(I192*H192,2)</f>
        <v>0</v>
      </c>
      <c r="BL192" s="15" t="s">
        <v>138</v>
      </c>
      <c r="BM192" s="15" t="s">
        <v>286</v>
      </c>
    </row>
    <row r="193" spans="2:51" s="11" customFormat="1" ht="12">
      <c r="B193" s="213"/>
      <c r="C193" s="214"/>
      <c r="D193" s="210" t="s">
        <v>142</v>
      </c>
      <c r="E193" s="215" t="s">
        <v>1</v>
      </c>
      <c r="F193" s="216" t="s">
        <v>287</v>
      </c>
      <c r="G193" s="214"/>
      <c r="H193" s="217">
        <v>390.96</v>
      </c>
      <c r="I193" s="218"/>
      <c r="J193" s="214"/>
      <c r="K193" s="214"/>
      <c r="L193" s="219"/>
      <c r="M193" s="220"/>
      <c r="N193" s="221"/>
      <c r="O193" s="221"/>
      <c r="P193" s="221"/>
      <c r="Q193" s="221"/>
      <c r="R193" s="221"/>
      <c r="S193" s="221"/>
      <c r="T193" s="222"/>
      <c r="AT193" s="223" t="s">
        <v>142</v>
      </c>
      <c r="AU193" s="223" t="s">
        <v>80</v>
      </c>
      <c r="AV193" s="11" t="s">
        <v>80</v>
      </c>
      <c r="AW193" s="11" t="s">
        <v>32</v>
      </c>
      <c r="AX193" s="11" t="s">
        <v>75</v>
      </c>
      <c r="AY193" s="223" t="s">
        <v>131</v>
      </c>
    </row>
    <row r="194" spans="2:65" s="1" customFormat="1" ht="16.5" customHeight="1">
      <c r="B194" s="36"/>
      <c r="C194" s="198" t="s">
        <v>288</v>
      </c>
      <c r="D194" s="198" t="s">
        <v>133</v>
      </c>
      <c r="E194" s="199" t="s">
        <v>289</v>
      </c>
      <c r="F194" s="200" t="s">
        <v>290</v>
      </c>
      <c r="G194" s="201" t="s">
        <v>136</v>
      </c>
      <c r="H194" s="202">
        <v>2917</v>
      </c>
      <c r="I194" s="203"/>
      <c r="J194" s="204">
        <f>ROUND(I194*H194,2)</f>
        <v>0</v>
      </c>
      <c r="K194" s="200" t="s">
        <v>147</v>
      </c>
      <c r="L194" s="41"/>
      <c r="M194" s="205" t="s">
        <v>1</v>
      </c>
      <c r="N194" s="206" t="s">
        <v>41</v>
      </c>
      <c r="O194" s="77"/>
      <c r="P194" s="207">
        <f>O194*H194</f>
        <v>0</v>
      </c>
      <c r="Q194" s="207">
        <v>0</v>
      </c>
      <c r="R194" s="207">
        <f>Q194*H194</f>
        <v>0</v>
      </c>
      <c r="S194" s="207">
        <v>0</v>
      </c>
      <c r="T194" s="208">
        <f>S194*H194</f>
        <v>0</v>
      </c>
      <c r="AR194" s="15" t="s">
        <v>138</v>
      </c>
      <c r="AT194" s="15" t="s">
        <v>133</v>
      </c>
      <c r="AU194" s="15" t="s">
        <v>80</v>
      </c>
      <c r="AY194" s="15" t="s">
        <v>131</v>
      </c>
      <c r="BE194" s="209">
        <f>IF(N194="základní",J194,0)</f>
        <v>0</v>
      </c>
      <c r="BF194" s="209">
        <f>IF(N194="snížená",J194,0)</f>
        <v>0</v>
      </c>
      <c r="BG194" s="209">
        <f>IF(N194="zákl. přenesená",J194,0)</f>
        <v>0</v>
      </c>
      <c r="BH194" s="209">
        <f>IF(N194="sníž. přenesená",J194,0)</f>
        <v>0</v>
      </c>
      <c r="BI194" s="209">
        <f>IF(N194="nulová",J194,0)</f>
        <v>0</v>
      </c>
      <c r="BJ194" s="15" t="s">
        <v>75</v>
      </c>
      <c r="BK194" s="209">
        <f>ROUND(I194*H194,2)</f>
        <v>0</v>
      </c>
      <c r="BL194" s="15" t="s">
        <v>138</v>
      </c>
      <c r="BM194" s="15" t="s">
        <v>291</v>
      </c>
    </row>
    <row r="195" spans="2:47" s="1" customFormat="1" ht="12">
      <c r="B195" s="36"/>
      <c r="C195" s="37"/>
      <c r="D195" s="210" t="s">
        <v>140</v>
      </c>
      <c r="E195" s="37"/>
      <c r="F195" s="211" t="s">
        <v>292</v>
      </c>
      <c r="G195" s="37"/>
      <c r="H195" s="37"/>
      <c r="I195" s="124"/>
      <c r="J195" s="37"/>
      <c r="K195" s="37"/>
      <c r="L195" s="41"/>
      <c r="M195" s="212"/>
      <c r="N195" s="77"/>
      <c r="O195" s="77"/>
      <c r="P195" s="77"/>
      <c r="Q195" s="77"/>
      <c r="R195" s="77"/>
      <c r="S195" s="77"/>
      <c r="T195" s="78"/>
      <c r="AT195" s="15" t="s">
        <v>140</v>
      </c>
      <c r="AU195" s="15" t="s">
        <v>80</v>
      </c>
    </row>
    <row r="196" spans="2:51" s="11" customFormat="1" ht="12">
      <c r="B196" s="213"/>
      <c r="C196" s="214"/>
      <c r="D196" s="210" t="s">
        <v>142</v>
      </c>
      <c r="E196" s="215" t="s">
        <v>1</v>
      </c>
      <c r="F196" s="216" t="s">
        <v>85</v>
      </c>
      <c r="G196" s="214"/>
      <c r="H196" s="217">
        <v>2917</v>
      </c>
      <c r="I196" s="218"/>
      <c r="J196" s="214"/>
      <c r="K196" s="214"/>
      <c r="L196" s="219"/>
      <c r="M196" s="220"/>
      <c r="N196" s="221"/>
      <c r="O196" s="221"/>
      <c r="P196" s="221"/>
      <c r="Q196" s="221"/>
      <c r="R196" s="221"/>
      <c r="S196" s="221"/>
      <c r="T196" s="222"/>
      <c r="AT196" s="223" t="s">
        <v>142</v>
      </c>
      <c r="AU196" s="223" t="s">
        <v>80</v>
      </c>
      <c r="AV196" s="11" t="s">
        <v>80</v>
      </c>
      <c r="AW196" s="11" t="s">
        <v>32</v>
      </c>
      <c r="AX196" s="11" t="s">
        <v>75</v>
      </c>
      <c r="AY196" s="223" t="s">
        <v>131</v>
      </c>
    </row>
    <row r="197" spans="2:65" s="1" customFormat="1" ht="16.5" customHeight="1">
      <c r="B197" s="36"/>
      <c r="C197" s="198" t="s">
        <v>293</v>
      </c>
      <c r="D197" s="198" t="s">
        <v>133</v>
      </c>
      <c r="E197" s="199" t="s">
        <v>294</v>
      </c>
      <c r="F197" s="200" t="s">
        <v>295</v>
      </c>
      <c r="G197" s="201" t="s">
        <v>136</v>
      </c>
      <c r="H197" s="202">
        <v>2917</v>
      </c>
      <c r="I197" s="203"/>
      <c r="J197" s="204">
        <f>ROUND(I197*H197,2)</f>
        <v>0</v>
      </c>
      <c r="K197" s="200" t="s">
        <v>147</v>
      </c>
      <c r="L197" s="41"/>
      <c r="M197" s="205" t="s">
        <v>1</v>
      </c>
      <c r="N197" s="206" t="s">
        <v>41</v>
      </c>
      <c r="O197" s="77"/>
      <c r="P197" s="207">
        <f>O197*H197</f>
        <v>0</v>
      </c>
      <c r="Q197" s="207">
        <v>0</v>
      </c>
      <c r="R197" s="207">
        <f>Q197*H197</f>
        <v>0</v>
      </c>
      <c r="S197" s="207">
        <v>0</v>
      </c>
      <c r="T197" s="208">
        <f>S197*H197</f>
        <v>0</v>
      </c>
      <c r="AR197" s="15" t="s">
        <v>138</v>
      </c>
      <c r="AT197" s="15" t="s">
        <v>133</v>
      </c>
      <c r="AU197" s="15" t="s">
        <v>80</v>
      </c>
      <c r="AY197" s="15" t="s">
        <v>131</v>
      </c>
      <c r="BE197" s="209">
        <f>IF(N197="základní",J197,0)</f>
        <v>0</v>
      </c>
      <c r="BF197" s="209">
        <f>IF(N197="snížená",J197,0)</f>
        <v>0</v>
      </c>
      <c r="BG197" s="209">
        <f>IF(N197="zákl. přenesená",J197,0)</f>
        <v>0</v>
      </c>
      <c r="BH197" s="209">
        <f>IF(N197="sníž. přenesená",J197,0)</f>
        <v>0</v>
      </c>
      <c r="BI197" s="209">
        <f>IF(N197="nulová",J197,0)</f>
        <v>0</v>
      </c>
      <c r="BJ197" s="15" t="s">
        <v>75</v>
      </c>
      <c r="BK197" s="209">
        <f>ROUND(I197*H197,2)</f>
        <v>0</v>
      </c>
      <c r="BL197" s="15" t="s">
        <v>138</v>
      </c>
      <c r="BM197" s="15" t="s">
        <v>296</v>
      </c>
    </row>
    <row r="198" spans="2:47" s="1" customFormat="1" ht="12">
      <c r="B198" s="36"/>
      <c r="C198" s="37"/>
      <c r="D198" s="210" t="s">
        <v>140</v>
      </c>
      <c r="E198" s="37"/>
      <c r="F198" s="211" t="s">
        <v>292</v>
      </c>
      <c r="G198" s="37"/>
      <c r="H198" s="37"/>
      <c r="I198" s="124"/>
      <c r="J198" s="37"/>
      <c r="K198" s="37"/>
      <c r="L198" s="41"/>
      <c r="M198" s="212"/>
      <c r="N198" s="77"/>
      <c r="O198" s="77"/>
      <c r="P198" s="77"/>
      <c r="Q198" s="77"/>
      <c r="R198" s="77"/>
      <c r="S198" s="77"/>
      <c r="T198" s="78"/>
      <c r="AT198" s="15" t="s">
        <v>140</v>
      </c>
      <c r="AU198" s="15" t="s">
        <v>80</v>
      </c>
    </row>
    <row r="199" spans="2:51" s="11" customFormat="1" ht="12">
      <c r="B199" s="213"/>
      <c r="C199" s="214"/>
      <c r="D199" s="210" t="s">
        <v>142</v>
      </c>
      <c r="E199" s="215" t="s">
        <v>1</v>
      </c>
      <c r="F199" s="216" t="s">
        <v>85</v>
      </c>
      <c r="G199" s="214"/>
      <c r="H199" s="217">
        <v>2917</v>
      </c>
      <c r="I199" s="218"/>
      <c r="J199" s="214"/>
      <c r="K199" s="214"/>
      <c r="L199" s="219"/>
      <c r="M199" s="220"/>
      <c r="N199" s="221"/>
      <c r="O199" s="221"/>
      <c r="P199" s="221"/>
      <c r="Q199" s="221"/>
      <c r="R199" s="221"/>
      <c r="S199" s="221"/>
      <c r="T199" s="222"/>
      <c r="AT199" s="223" t="s">
        <v>142</v>
      </c>
      <c r="AU199" s="223" t="s">
        <v>80</v>
      </c>
      <c r="AV199" s="11" t="s">
        <v>80</v>
      </c>
      <c r="AW199" s="11" t="s">
        <v>32</v>
      </c>
      <c r="AX199" s="11" t="s">
        <v>75</v>
      </c>
      <c r="AY199" s="223" t="s">
        <v>131</v>
      </c>
    </row>
    <row r="200" spans="2:63" s="10" customFormat="1" ht="22.8" customHeight="1">
      <c r="B200" s="182"/>
      <c r="C200" s="183"/>
      <c r="D200" s="184" t="s">
        <v>69</v>
      </c>
      <c r="E200" s="196" t="s">
        <v>151</v>
      </c>
      <c r="F200" s="196" t="s">
        <v>297</v>
      </c>
      <c r="G200" s="183"/>
      <c r="H200" s="183"/>
      <c r="I200" s="186"/>
      <c r="J200" s="197">
        <f>BK200</f>
        <v>0</v>
      </c>
      <c r="K200" s="183"/>
      <c r="L200" s="188"/>
      <c r="M200" s="189"/>
      <c r="N200" s="190"/>
      <c r="O200" s="190"/>
      <c r="P200" s="191">
        <f>SUM(P201:P203)</f>
        <v>0</v>
      </c>
      <c r="Q200" s="190"/>
      <c r="R200" s="191">
        <f>SUM(R201:R203)</f>
        <v>0</v>
      </c>
      <c r="S200" s="190"/>
      <c r="T200" s="192">
        <f>SUM(T201:T203)</f>
        <v>13.4288</v>
      </c>
      <c r="AR200" s="193" t="s">
        <v>75</v>
      </c>
      <c r="AT200" s="194" t="s">
        <v>69</v>
      </c>
      <c r="AU200" s="194" t="s">
        <v>75</v>
      </c>
      <c r="AY200" s="193" t="s">
        <v>131</v>
      </c>
      <c r="BK200" s="195">
        <f>SUM(BK201:BK203)</f>
        <v>0</v>
      </c>
    </row>
    <row r="201" spans="2:65" s="1" customFormat="1" ht="16.5" customHeight="1">
      <c r="B201" s="36"/>
      <c r="C201" s="198" t="s">
        <v>298</v>
      </c>
      <c r="D201" s="198" t="s">
        <v>133</v>
      </c>
      <c r="E201" s="199" t="s">
        <v>299</v>
      </c>
      <c r="F201" s="200" t="s">
        <v>300</v>
      </c>
      <c r="G201" s="201" t="s">
        <v>194</v>
      </c>
      <c r="H201" s="202">
        <v>6.104</v>
      </c>
      <c r="I201" s="203"/>
      <c r="J201" s="204">
        <f>ROUND(I201*H201,2)</f>
        <v>0</v>
      </c>
      <c r="K201" s="200" t="s">
        <v>147</v>
      </c>
      <c r="L201" s="41"/>
      <c r="M201" s="205" t="s">
        <v>1</v>
      </c>
      <c r="N201" s="206" t="s">
        <v>41</v>
      </c>
      <c r="O201" s="77"/>
      <c r="P201" s="207">
        <f>O201*H201</f>
        <v>0</v>
      </c>
      <c r="Q201" s="207">
        <v>0</v>
      </c>
      <c r="R201" s="207">
        <f>Q201*H201</f>
        <v>0</v>
      </c>
      <c r="S201" s="207">
        <v>2.2</v>
      </c>
      <c r="T201" s="208">
        <f>S201*H201</f>
        <v>13.4288</v>
      </c>
      <c r="AR201" s="15" t="s">
        <v>138</v>
      </c>
      <c r="AT201" s="15" t="s">
        <v>133</v>
      </c>
      <c r="AU201" s="15" t="s">
        <v>80</v>
      </c>
      <c r="AY201" s="15" t="s">
        <v>131</v>
      </c>
      <c r="BE201" s="209">
        <f>IF(N201="základní",J201,0)</f>
        <v>0</v>
      </c>
      <c r="BF201" s="209">
        <f>IF(N201="snížená",J201,0)</f>
        <v>0</v>
      </c>
      <c r="BG201" s="209">
        <f>IF(N201="zákl. přenesená",J201,0)</f>
        <v>0</v>
      </c>
      <c r="BH201" s="209">
        <f>IF(N201="sníž. přenesená",J201,0)</f>
        <v>0</v>
      </c>
      <c r="BI201" s="209">
        <f>IF(N201="nulová",J201,0)</f>
        <v>0</v>
      </c>
      <c r="BJ201" s="15" t="s">
        <v>75</v>
      </c>
      <c r="BK201" s="209">
        <f>ROUND(I201*H201,2)</f>
        <v>0</v>
      </c>
      <c r="BL201" s="15" t="s">
        <v>138</v>
      </c>
      <c r="BM201" s="15" t="s">
        <v>301</v>
      </c>
    </row>
    <row r="202" spans="2:51" s="13" customFormat="1" ht="12">
      <c r="B202" s="235"/>
      <c r="C202" s="236"/>
      <c r="D202" s="210" t="s">
        <v>142</v>
      </c>
      <c r="E202" s="237" t="s">
        <v>1</v>
      </c>
      <c r="F202" s="238" t="s">
        <v>302</v>
      </c>
      <c r="G202" s="236"/>
      <c r="H202" s="237" t="s">
        <v>1</v>
      </c>
      <c r="I202" s="239"/>
      <c r="J202" s="236"/>
      <c r="K202" s="236"/>
      <c r="L202" s="240"/>
      <c r="M202" s="241"/>
      <c r="N202" s="242"/>
      <c r="O202" s="242"/>
      <c r="P202" s="242"/>
      <c r="Q202" s="242"/>
      <c r="R202" s="242"/>
      <c r="S202" s="242"/>
      <c r="T202" s="243"/>
      <c r="AT202" s="244" t="s">
        <v>142</v>
      </c>
      <c r="AU202" s="244" t="s">
        <v>80</v>
      </c>
      <c r="AV202" s="13" t="s">
        <v>75</v>
      </c>
      <c r="AW202" s="13" t="s">
        <v>32</v>
      </c>
      <c r="AX202" s="13" t="s">
        <v>70</v>
      </c>
      <c r="AY202" s="244" t="s">
        <v>131</v>
      </c>
    </row>
    <row r="203" spans="2:51" s="11" customFormat="1" ht="12">
      <c r="B203" s="213"/>
      <c r="C203" s="214"/>
      <c r="D203" s="210" t="s">
        <v>142</v>
      </c>
      <c r="E203" s="215" t="s">
        <v>1</v>
      </c>
      <c r="F203" s="216" t="s">
        <v>303</v>
      </c>
      <c r="G203" s="214"/>
      <c r="H203" s="217">
        <v>6.104</v>
      </c>
      <c r="I203" s="218"/>
      <c r="J203" s="214"/>
      <c r="K203" s="214"/>
      <c r="L203" s="219"/>
      <c r="M203" s="220"/>
      <c r="N203" s="221"/>
      <c r="O203" s="221"/>
      <c r="P203" s="221"/>
      <c r="Q203" s="221"/>
      <c r="R203" s="221"/>
      <c r="S203" s="221"/>
      <c r="T203" s="222"/>
      <c r="AT203" s="223" t="s">
        <v>142</v>
      </c>
      <c r="AU203" s="223" t="s">
        <v>80</v>
      </c>
      <c r="AV203" s="11" t="s">
        <v>80</v>
      </c>
      <c r="AW203" s="11" t="s">
        <v>32</v>
      </c>
      <c r="AX203" s="11" t="s">
        <v>75</v>
      </c>
      <c r="AY203" s="223" t="s">
        <v>131</v>
      </c>
    </row>
    <row r="204" spans="2:63" s="10" customFormat="1" ht="22.8" customHeight="1">
      <c r="B204" s="182"/>
      <c r="C204" s="183"/>
      <c r="D204" s="184" t="s">
        <v>69</v>
      </c>
      <c r="E204" s="196" t="s">
        <v>138</v>
      </c>
      <c r="F204" s="196" t="s">
        <v>304</v>
      </c>
      <c r="G204" s="183"/>
      <c r="H204" s="183"/>
      <c r="I204" s="186"/>
      <c r="J204" s="197">
        <f>BK204</f>
        <v>0</v>
      </c>
      <c r="K204" s="183"/>
      <c r="L204" s="188"/>
      <c r="M204" s="189"/>
      <c r="N204" s="190"/>
      <c r="O204" s="190"/>
      <c r="P204" s="191">
        <f>SUM(P205:P209)</f>
        <v>0</v>
      </c>
      <c r="Q204" s="190"/>
      <c r="R204" s="191">
        <f>SUM(R205:R209)</f>
        <v>0</v>
      </c>
      <c r="S204" s="190"/>
      <c r="T204" s="192">
        <f>SUM(T205:T209)</f>
        <v>0</v>
      </c>
      <c r="AR204" s="193" t="s">
        <v>75</v>
      </c>
      <c r="AT204" s="194" t="s">
        <v>69</v>
      </c>
      <c r="AU204" s="194" t="s">
        <v>75</v>
      </c>
      <c r="AY204" s="193" t="s">
        <v>131</v>
      </c>
      <c r="BK204" s="195">
        <f>SUM(BK205:BK209)</f>
        <v>0</v>
      </c>
    </row>
    <row r="205" spans="2:65" s="1" customFormat="1" ht="16.5" customHeight="1">
      <c r="B205" s="36"/>
      <c r="C205" s="198" t="s">
        <v>305</v>
      </c>
      <c r="D205" s="198" t="s">
        <v>133</v>
      </c>
      <c r="E205" s="199" t="s">
        <v>306</v>
      </c>
      <c r="F205" s="200" t="s">
        <v>307</v>
      </c>
      <c r="G205" s="201" t="s">
        <v>194</v>
      </c>
      <c r="H205" s="202">
        <v>4.32</v>
      </c>
      <c r="I205" s="203"/>
      <c r="J205" s="204">
        <f>ROUND(I205*H205,2)</f>
        <v>0</v>
      </c>
      <c r="K205" s="200" t="s">
        <v>147</v>
      </c>
      <c r="L205" s="41"/>
      <c r="M205" s="205" t="s">
        <v>1</v>
      </c>
      <c r="N205" s="206" t="s">
        <v>41</v>
      </c>
      <c r="O205" s="77"/>
      <c r="P205" s="207">
        <f>O205*H205</f>
        <v>0</v>
      </c>
      <c r="Q205" s="207">
        <v>0</v>
      </c>
      <c r="R205" s="207">
        <f>Q205*H205</f>
        <v>0</v>
      </c>
      <c r="S205" s="207">
        <v>0</v>
      </c>
      <c r="T205" s="208">
        <f>S205*H205</f>
        <v>0</v>
      </c>
      <c r="AR205" s="15" t="s">
        <v>138</v>
      </c>
      <c r="AT205" s="15" t="s">
        <v>133</v>
      </c>
      <c r="AU205" s="15" t="s">
        <v>80</v>
      </c>
      <c r="AY205" s="15" t="s">
        <v>131</v>
      </c>
      <c r="BE205" s="209">
        <f>IF(N205="základní",J205,0)</f>
        <v>0</v>
      </c>
      <c r="BF205" s="209">
        <f>IF(N205="snížená",J205,0)</f>
        <v>0</v>
      </c>
      <c r="BG205" s="209">
        <f>IF(N205="zákl. přenesená",J205,0)</f>
        <v>0</v>
      </c>
      <c r="BH205" s="209">
        <f>IF(N205="sníž. přenesená",J205,0)</f>
        <v>0</v>
      </c>
      <c r="BI205" s="209">
        <f>IF(N205="nulová",J205,0)</f>
        <v>0</v>
      </c>
      <c r="BJ205" s="15" t="s">
        <v>75</v>
      </c>
      <c r="BK205" s="209">
        <f>ROUND(I205*H205,2)</f>
        <v>0</v>
      </c>
      <c r="BL205" s="15" t="s">
        <v>138</v>
      </c>
      <c r="BM205" s="15" t="s">
        <v>308</v>
      </c>
    </row>
    <row r="206" spans="2:47" s="1" customFormat="1" ht="12">
      <c r="B206" s="36"/>
      <c r="C206" s="37"/>
      <c r="D206" s="210" t="s">
        <v>140</v>
      </c>
      <c r="E206" s="37"/>
      <c r="F206" s="211" t="s">
        <v>309</v>
      </c>
      <c r="G206" s="37"/>
      <c r="H206" s="37"/>
      <c r="I206" s="124"/>
      <c r="J206" s="37"/>
      <c r="K206" s="37"/>
      <c r="L206" s="41"/>
      <c r="M206" s="212"/>
      <c r="N206" s="77"/>
      <c r="O206" s="77"/>
      <c r="P206" s="77"/>
      <c r="Q206" s="77"/>
      <c r="R206" s="77"/>
      <c r="S206" s="77"/>
      <c r="T206" s="78"/>
      <c r="AT206" s="15" t="s">
        <v>140</v>
      </c>
      <c r="AU206" s="15" t="s">
        <v>80</v>
      </c>
    </row>
    <row r="207" spans="2:51" s="13" customFormat="1" ht="12">
      <c r="B207" s="235"/>
      <c r="C207" s="236"/>
      <c r="D207" s="210" t="s">
        <v>142</v>
      </c>
      <c r="E207" s="237" t="s">
        <v>1</v>
      </c>
      <c r="F207" s="238" t="s">
        <v>211</v>
      </c>
      <c r="G207" s="236"/>
      <c r="H207" s="237" t="s">
        <v>1</v>
      </c>
      <c r="I207" s="239"/>
      <c r="J207" s="236"/>
      <c r="K207" s="236"/>
      <c r="L207" s="240"/>
      <c r="M207" s="241"/>
      <c r="N207" s="242"/>
      <c r="O207" s="242"/>
      <c r="P207" s="242"/>
      <c r="Q207" s="242"/>
      <c r="R207" s="242"/>
      <c r="S207" s="242"/>
      <c r="T207" s="243"/>
      <c r="AT207" s="244" t="s">
        <v>142</v>
      </c>
      <c r="AU207" s="244" t="s">
        <v>80</v>
      </c>
      <c r="AV207" s="13" t="s">
        <v>75</v>
      </c>
      <c r="AW207" s="13" t="s">
        <v>32</v>
      </c>
      <c r="AX207" s="13" t="s">
        <v>70</v>
      </c>
      <c r="AY207" s="244" t="s">
        <v>131</v>
      </c>
    </row>
    <row r="208" spans="2:51" s="11" customFormat="1" ht="12">
      <c r="B208" s="213"/>
      <c r="C208" s="214"/>
      <c r="D208" s="210" t="s">
        <v>142</v>
      </c>
      <c r="E208" s="215" t="s">
        <v>1</v>
      </c>
      <c r="F208" s="216" t="s">
        <v>310</v>
      </c>
      <c r="G208" s="214"/>
      <c r="H208" s="217">
        <v>4.32</v>
      </c>
      <c r="I208" s="218"/>
      <c r="J208" s="214"/>
      <c r="K208" s="214"/>
      <c r="L208" s="219"/>
      <c r="M208" s="220"/>
      <c r="N208" s="221"/>
      <c r="O208" s="221"/>
      <c r="P208" s="221"/>
      <c r="Q208" s="221"/>
      <c r="R208" s="221"/>
      <c r="S208" s="221"/>
      <c r="T208" s="222"/>
      <c r="AT208" s="223" t="s">
        <v>142</v>
      </c>
      <c r="AU208" s="223" t="s">
        <v>80</v>
      </c>
      <c r="AV208" s="11" t="s">
        <v>80</v>
      </c>
      <c r="AW208" s="11" t="s">
        <v>32</v>
      </c>
      <c r="AX208" s="11" t="s">
        <v>70</v>
      </c>
      <c r="AY208" s="223" t="s">
        <v>131</v>
      </c>
    </row>
    <row r="209" spans="2:51" s="12" customFormat="1" ht="12">
      <c r="B209" s="224"/>
      <c r="C209" s="225"/>
      <c r="D209" s="210" t="s">
        <v>142</v>
      </c>
      <c r="E209" s="226" t="s">
        <v>1</v>
      </c>
      <c r="F209" s="227" t="s">
        <v>144</v>
      </c>
      <c r="G209" s="225"/>
      <c r="H209" s="228">
        <v>4.32</v>
      </c>
      <c r="I209" s="229"/>
      <c r="J209" s="225"/>
      <c r="K209" s="225"/>
      <c r="L209" s="230"/>
      <c r="M209" s="231"/>
      <c r="N209" s="232"/>
      <c r="O209" s="232"/>
      <c r="P209" s="232"/>
      <c r="Q209" s="232"/>
      <c r="R209" s="232"/>
      <c r="S209" s="232"/>
      <c r="T209" s="233"/>
      <c r="AT209" s="234" t="s">
        <v>142</v>
      </c>
      <c r="AU209" s="234" t="s">
        <v>80</v>
      </c>
      <c r="AV209" s="12" t="s">
        <v>138</v>
      </c>
      <c r="AW209" s="12" t="s">
        <v>32</v>
      </c>
      <c r="AX209" s="12" t="s">
        <v>75</v>
      </c>
      <c r="AY209" s="234" t="s">
        <v>131</v>
      </c>
    </row>
    <row r="210" spans="2:63" s="10" customFormat="1" ht="22.8" customHeight="1">
      <c r="B210" s="182"/>
      <c r="C210" s="183"/>
      <c r="D210" s="184" t="s">
        <v>69</v>
      </c>
      <c r="E210" s="196" t="s">
        <v>160</v>
      </c>
      <c r="F210" s="196" t="s">
        <v>311</v>
      </c>
      <c r="G210" s="183"/>
      <c r="H210" s="183"/>
      <c r="I210" s="186"/>
      <c r="J210" s="197">
        <f>BK210</f>
        <v>0</v>
      </c>
      <c r="K210" s="183"/>
      <c r="L210" s="188"/>
      <c r="M210" s="189"/>
      <c r="N210" s="190"/>
      <c r="O210" s="190"/>
      <c r="P210" s="191">
        <f>SUM(P211:P248)</f>
        <v>0</v>
      </c>
      <c r="Q210" s="190"/>
      <c r="R210" s="191">
        <f>SUM(R211:R248)</f>
        <v>1272.2123374999999</v>
      </c>
      <c r="S210" s="190"/>
      <c r="T210" s="192">
        <f>SUM(T211:T248)</f>
        <v>0</v>
      </c>
      <c r="AR210" s="193" t="s">
        <v>75</v>
      </c>
      <c r="AT210" s="194" t="s">
        <v>69</v>
      </c>
      <c r="AU210" s="194" t="s">
        <v>75</v>
      </c>
      <c r="AY210" s="193" t="s">
        <v>131</v>
      </c>
      <c r="BK210" s="195">
        <f>SUM(BK211:BK248)</f>
        <v>0</v>
      </c>
    </row>
    <row r="211" spans="2:65" s="1" customFormat="1" ht="16.5" customHeight="1">
      <c r="B211" s="36"/>
      <c r="C211" s="198" t="s">
        <v>312</v>
      </c>
      <c r="D211" s="198" t="s">
        <v>133</v>
      </c>
      <c r="E211" s="199" t="s">
        <v>313</v>
      </c>
      <c r="F211" s="200" t="s">
        <v>314</v>
      </c>
      <c r="G211" s="201" t="s">
        <v>136</v>
      </c>
      <c r="H211" s="202">
        <v>3819.3</v>
      </c>
      <c r="I211" s="203"/>
      <c r="J211" s="204">
        <f>ROUND(I211*H211,2)</f>
        <v>0</v>
      </c>
      <c r="K211" s="200" t="s">
        <v>147</v>
      </c>
      <c r="L211" s="41"/>
      <c r="M211" s="205" t="s">
        <v>1</v>
      </c>
      <c r="N211" s="206" t="s">
        <v>41</v>
      </c>
      <c r="O211" s="77"/>
      <c r="P211" s="207">
        <f>O211*H211</f>
        <v>0</v>
      </c>
      <c r="Q211" s="207">
        <v>0</v>
      </c>
      <c r="R211" s="207">
        <f>Q211*H211</f>
        <v>0</v>
      </c>
      <c r="S211" s="207">
        <v>0</v>
      </c>
      <c r="T211" s="208">
        <f>S211*H211</f>
        <v>0</v>
      </c>
      <c r="AR211" s="15" t="s">
        <v>138</v>
      </c>
      <c r="AT211" s="15" t="s">
        <v>133</v>
      </c>
      <c r="AU211" s="15" t="s">
        <v>80</v>
      </c>
      <c r="AY211" s="15" t="s">
        <v>131</v>
      </c>
      <c r="BE211" s="209">
        <f>IF(N211="základní",J211,0)</f>
        <v>0</v>
      </c>
      <c r="BF211" s="209">
        <f>IF(N211="snížená",J211,0)</f>
        <v>0</v>
      </c>
      <c r="BG211" s="209">
        <f>IF(N211="zákl. přenesená",J211,0)</f>
        <v>0</v>
      </c>
      <c r="BH211" s="209">
        <f>IF(N211="sníž. přenesená",J211,0)</f>
        <v>0</v>
      </c>
      <c r="BI211" s="209">
        <f>IF(N211="nulová",J211,0)</f>
        <v>0</v>
      </c>
      <c r="BJ211" s="15" t="s">
        <v>75</v>
      </c>
      <c r="BK211" s="209">
        <f>ROUND(I211*H211,2)</f>
        <v>0</v>
      </c>
      <c r="BL211" s="15" t="s">
        <v>138</v>
      </c>
      <c r="BM211" s="15" t="s">
        <v>315</v>
      </c>
    </row>
    <row r="212" spans="2:51" s="11" customFormat="1" ht="12">
      <c r="B212" s="213"/>
      <c r="C212" s="214"/>
      <c r="D212" s="210" t="s">
        <v>142</v>
      </c>
      <c r="E212" s="215" t="s">
        <v>1</v>
      </c>
      <c r="F212" s="216" t="s">
        <v>316</v>
      </c>
      <c r="G212" s="214"/>
      <c r="H212" s="217">
        <v>3819.3</v>
      </c>
      <c r="I212" s="218"/>
      <c r="J212" s="214"/>
      <c r="K212" s="214"/>
      <c r="L212" s="219"/>
      <c r="M212" s="220"/>
      <c r="N212" s="221"/>
      <c r="O212" s="221"/>
      <c r="P212" s="221"/>
      <c r="Q212" s="221"/>
      <c r="R212" s="221"/>
      <c r="S212" s="221"/>
      <c r="T212" s="222"/>
      <c r="AT212" s="223" t="s">
        <v>142</v>
      </c>
      <c r="AU212" s="223" t="s">
        <v>80</v>
      </c>
      <c r="AV212" s="11" t="s">
        <v>80</v>
      </c>
      <c r="AW212" s="11" t="s">
        <v>32</v>
      </c>
      <c r="AX212" s="11" t="s">
        <v>75</v>
      </c>
      <c r="AY212" s="223" t="s">
        <v>131</v>
      </c>
    </row>
    <row r="213" spans="2:65" s="1" customFormat="1" ht="16.5" customHeight="1">
      <c r="B213" s="36"/>
      <c r="C213" s="198" t="s">
        <v>317</v>
      </c>
      <c r="D213" s="198" t="s">
        <v>133</v>
      </c>
      <c r="E213" s="199" t="s">
        <v>318</v>
      </c>
      <c r="F213" s="200" t="s">
        <v>319</v>
      </c>
      <c r="G213" s="201" t="s">
        <v>136</v>
      </c>
      <c r="H213" s="202">
        <v>22.43</v>
      </c>
      <c r="I213" s="203"/>
      <c r="J213" s="204">
        <f>ROUND(I213*H213,2)</f>
        <v>0</v>
      </c>
      <c r="K213" s="200" t="s">
        <v>147</v>
      </c>
      <c r="L213" s="41"/>
      <c r="M213" s="205" t="s">
        <v>1</v>
      </c>
      <c r="N213" s="206" t="s">
        <v>41</v>
      </c>
      <c r="O213" s="77"/>
      <c r="P213" s="207">
        <f>O213*H213</f>
        <v>0</v>
      </c>
      <c r="Q213" s="207">
        <v>0</v>
      </c>
      <c r="R213" s="207">
        <f>Q213*H213</f>
        <v>0</v>
      </c>
      <c r="S213" s="207">
        <v>0</v>
      </c>
      <c r="T213" s="208">
        <f>S213*H213</f>
        <v>0</v>
      </c>
      <c r="AR213" s="15" t="s">
        <v>138</v>
      </c>
      <c r="AT213" s="15" t="s">
        <v>133</v>
      </c>
      <c r="AU213" s="15" t="s">
        <v>80</v>
      </c>
      <c r="AY213" s="15" t="s">
        <v>131</v>
      </c>
      <c r="BE213" s="209">
        <f>IF(N213="základní",J213,0)</f>
        <v>0</v>
      </c>
      <c r="BF213" s="209">
        <f>IF(N213="snížená",J213,0)</f>
        <v>0</v>
      </c>
      <c r="BG213" s="209">
        <f>IF(N213="zákl. přenesená",J213,0)</f>
        <v>0</v>
      </c>
      <c r="BH213" s="209">
        <f>IF(N213="sníž. přenesená",J213,0)</f>
        <v>0</v>
      </c>
      <c r="BI213" s="209">
        <f>IF(N213="nulová",J213,0)</f>
        <v>0</v>
      </c>
      <c r="BJ213" s="15" t="s">
        <v>75</v>
      </c>
      <c r="BK213" s="209">
        <f>ROUND(I213*H213,2)</f>
        <v>0</v>
      </c>
      <c r="BL213" s="15" t="s">
        <v>138</v>
      </c>
      <c r="BM213" s="15" t="s">
        <v>320</v>
      </c>
    </row>
    <row r="214" spans="2:51" s="13" customFormat="1" ht="12">
      <c r="B214" s="235"/>
      <c r="C214" s="236"/>
      <c r="D214" s="210" t="s">
        <v>142</v>
      </c>
      <c r="E214" s="237" t="s">
        <v>1</v>
      </c>
      <c r="F214" s="238" t="s">
        <v>321</v>
      </c>
      <c r="G214" s="236"/>
      <c r="H214" s="237" t="s">
        <v>1</v>
      </c>
      <c r="I214" s="239"/>
      <c r="J214" s="236"/>
      <c r="K214" s="236"/>
      <c r="L214" s="240"/>
      <c r="M214" s="241"/>
      <c r="N214" s="242"/>
      <c r="O214" s="242"/>
      <c r="P214" s="242"/>
      <c r="Q214" s="242"/>
      <c r="R214" s="242"/>
      <c r="S214" s="242"/>
      <c r="T214" s="243"/>
      <c r="AT214" s="244" t="s">
        <v>142</v>
      </c>
      <c r="AU214" s="244" t="s">
        <v>80</v>
      </c>
      <c r="AV214" s="13" t="s">
        <v>75</v>
      </c>
      <c r="AW214" s="13" t="s">
        <v>32</v>
      </c>
      <c r="AX214" s="13" t="s">
        <v>70</v>
      </c>
      <c r="AY214" s="244" t="s">
        <v>131</v>
      </c>
    </row>
    <row r="215" spans="2:51" s="11" customFormat="1" ht="12">
      <c r="B215" s="213"/>
      <c r="C215" s="214"/>
      <c r="D215" s="210" t="s">
        <v>142</v>
      </c>
      <c r="E215" s="215" t="s">
        <v>1</v>
      </c>
      <c r="F215" s="216" t="s">
        <v>322</v>
      </c>
      <c r="G215" s="214"/>
      <c r="H215" s="217">
        <v>6.98</v>
      </c>
      <c r="I215" s="218"/>
      <c r="J215" s="214"/>
      <c r="K215" s="214"/>
      <c r="L215" s="219"/>
      <c r="M215" s="220"/>
      <c r="N215" s="221"/>
      <c r="O215" s="221"/>
      <c r="P215" s="221"/>
      <c r="Q215" s="221"/>
      <c r="R215" s="221"/>
      <c r="S215" s="221"/>
      <c r="T215" s="222"/>
      <c r="AT215" s="223" t="s">
        <v>142</v>
      </c>
      <c r="AU215" s="223" t="s">
        <v>80</v>
      </c>
      <c r="AV215" s="11" t="s">
        <v>80</v>
      </c>
      <c r="AW215" s="11" t="s">
        <v>32</v>
      </c>
      <c r="AX215" s="11" t="s">
        <v>70</v>
      </c>
      <c r="AY215" s="223" t="s">
        <v>131</v>
      </c>
    </row>
    <row r="216" spans="2:51" s="13" customFormat="1" ht="12">
      <c r="B216" s="235"/>
      <c r="C216" s="236"/>
      <c r="D216" s="210" t="s">
        <v>142</v>
      </c>
      <c r="E216" s="237" t="s">
        <v>1</v>
      </c>
      <c r="F216" s="238" t="s">
        <v>323</v>
      </c>
      <c r="G216" s="236"/>
      <c r="H216" s="237" t="s">
        <v>1</v>
      </c>
      <c r="I216" s="239"/>
      <c r="J216" s="236"/>
      <c r="K216" s="236"/>
      <c r="L216" s="240"/>
      <c r="M216" s="241"/>
      <c r="N216" s="242"/>
      <c r="O216" s="242"/>
      <c r="P216" s="242"/>
      <c r="Q216" s="242"/>
      <c r="R216" s="242"/>
      <c r="S216" s="242"/>
      <c r="T216" s="243"/>
      <c r="AT216" s="244" t="s">
        <v>142</v>
      </c>
      <c r="AU216" s="244" t="s">
        <v>80</v>
      </c>
      <c r="AV216" s="13" t="s">
        <v>75</v>
      </c>
      <c r="AW216" s="13" t="s">
        <v>32</v>
      </c>
      <c r="AX216" s="13" t="s">
        <v>70</v>
      </c>
      <c r="AY216" s="244" t="s">
        <v>131</v>
      </c>
    </row>
    <row r="217" spans="2:51" s="11" customFormat="1" ht="12">
      <c r="B217" s="213"/>
      <c r="C217" s="214"/>
      <c r="D217" s="210" t="s">
        <v>142</v>
      </c>
      <c r="E217" s="215" t="s">
        <v>1</v>
      </c>
      <c r="F217" s="216" t="s">
        <v>324</v>
      </c>
      <c r="G217" s="214"/>
      <c r="H217" s="217">
        <v>7.43</v>
      </c>
      <c r="I217" s="218"/>
      <c r="J217" s="214"/>
      <c r="K217" s="214"/>
      <c r="L217" s="219"/>
      <c r="M217" s="220"/>
      <c r="N217" s="221"/>
      <c r="O217" s="221"/>
      <c r="P217" s="221"/>
      <c r="Q217" s="221"/>
      <c r="R217" s="221"/>
      <c r="S217" s="221"/>
      <c r="T217" s="222"/>
      <c r="AT217" s="223" t="s">
        <v>142</v>
      </c>
      <c r="AU217" s="223" t="s">
        <v>80</v>
      </c>
      <c r="AV217" s="11" t="s">
        <v>80</v>
      </c>
      <c r="AW217" s="11" t="s">
        <v>32</v>
      </c>
      <c r="AX217" s="11" t="s">
        <v>70</v>
      </c>
      <c r="AY217" s="223" t="s">
        <v>131</v>
      </c>
    </row>
    <row r="218" spans="2:51" s="13" customFormat="1" ht="12">
      <c r="B218" s="235"/>
      <c r="C218" s="236"/>
      <c r="D218" s="210" t="s">
        <v>142</v>
      </c>
      <c r="E218" s="237" t="s">
        <v>1</v>
      </c>
      <c r="F218" s="238" t="s">
        <v>325</v>
      </c>
      <c r="G218" s="236"/>
      <c r="H218" s="237" t="s">
        <v>1</v>
      </c>
      <c r="I218" s="239"/>
      <c r="J218" s="236"/>
      <c r="K218" s="236"/>
      <c r="L218" s="240"/>
      <c r="M218" s="241"/>
      <c r="N218" s="242"/>
      <c r="O218" s="242"/>
      <c r="P218" s="242"/>
      <c r="Q218" s="242"/>
      <c r="R218" s="242"/>
      <c r="S218" s="242"/>
      <c r="T218" s="243"/>
      <c r="AT218" s="244" t="s">
        <v>142</v>
      </c>
      <c r="AU218" s="244" t="s">
        <v>80</v>
      </c>
      <c r="AV218" s="13" t="s">
        <v>75</v>
      </c>
      <c r="AW218" s="13" t="s">
        <v>32</v>
      </c>
      <c r="AX218" s="13" t="s">
        <v>70</v>
      </c>
      <c r="AY218" s="244" t="s">
        <v>131</v>
      </c>
    </row>
    <row r="219" spans="2:51" s="11" customFormat="1" ht="12">
      <c r="B219" s="213"/>
      <c r="C219" s="214"/>
      <c r="D219" s="210" t="s">
        <v>142</v>
      </c>
      <c r="E219" s="215" t="s">
        <v>1</v>
      </c>
      <c r="F219" s="216" t="s">
        <v>326</v>
      </c>
      <c r="G219" s="214"/>
      <c r="H219" s="217">
        <v>8.02</v>
      </c>
      <c r="I219" s="218"/>
      <c r="J219" s="214"/>
      <c r="K219" s="214"/>
      <c r="L219" s="219"/>
      <c r="M219" s="220"/>
      <c r="N219" s="221"/>
      <c r="O219" s="221"/>
      <c r="P219" s="221"/>
      <c r="Q219" s="221"/>
      <c r="R219" s="221"/>
      <c r="S219" s="221"/>
      <c r="T219" s="222"/>
      <c r="AT219" s="223" t="s">
        <v>142</v>
      </c>
      <c r="AU219" s="223" t="s">
        <v>80</v>
      </c>
      <c r="AV219" s="11" t="s">
        <v>80</v>
      </c>
      <c r="AW219" s="11" t="s">
        <v>32</v>
      </c>
      <c r="AX219" s="11" t="s">
        <v>70</v>
      </c>
      <c r="AY219" s="223" t="s">
        <v>131</v>
      </c>
    </row>
    <row r="220" spans="2:51" s="12" customFormat="1" ht="12">
      <c r="B220" s="224"/>
      <c r="C220" s="225"/>
      <c r="D220" s="210" t="s">
        <v>142</v>
      </c>
      <c r="E220" s="226" t="s">
        <v>1</v>
      </c>
      <c r="F220" s="227" t="s">
        <v>144</v>
      </c>
      <c r="G220" s="225"/>
      <c r="H220" s="228">
        <v>22.43</v>
      </c>
      <c r="I220" s="229"/>
      <c r="J220" s="225"/>
      <c r="K220" s="225"/>
      <c r="L220" s="230"/>
      <c r="M220" s="231"/>
      <c r="N220" s="232"/>
      <c r="O220" s="232"/>
      <c r="P220" s="232"/>
      <c r="Q220" s="232"/>
      <c r="R220" s="232"/>
      <c r="S220" s="232"/>
      <c r="T220" s="233"/>
      <c r="AT220" s="234" t="s">
        <v>142</v>
      </c>
      <c r="AU220" s="234" t="s">
        <v>80</v>
      </c>
      <c r="AV220" s="12" t="s">
        <v>138</v>
      </c>
      <c r="AW220" s="12" t="s">
        <v>32</v>
      </c>
      <c r="AX220" s="12" t="s">
        <v>75</v>
      </c>
      <c r="AY220" s="234" t="s">
        <v>131</v>
      </c>
    </row>
    <row r="221" spans="2:65" s="1" customFormat="1" ht="16.5" customHeight="1">
      <c r="B221" s="36"/>
      <c r="C221" s="198" t="s">
        <v>327</v>
      </c>
      <c r="D221" s="198" t="s">
        <v>133</v>
      </c>
      <c r="E221" s="199" t="s">
        <v>328</v>
      </c>
      <c r="F221" s="200" t="s">
        <v>329</v>
      </c>
      <c r="G221" s="201" t="s">
        <v>136</v>
      </c>
      <c r="H221" s="202">
        <v>923.2</v>
      </c>
      <c r="I221" s="203"/>
      <c r="J221" s="204">
        <f>ROUND(I221*H221,2)</f>
        <v>0</v>
      </c>
      <c r="K221" s="200" t="s">
        <v>137</v>
      </c>
      <c r="L221" s="41"/>
      <c r="M221" s="205" t="s">
        <v>1</v>
      </c>
      <c r="N221" s="206" t="s">
        <v>41</v>
      </c>
      <c r="O221" s="77"/>
      <c r="P221" s="207">
        <f>O221*H221</f>
        <v>0</v>
      </c>
      <c r="Q221" s="207">
        <v>0</v>
      </c>
      <c r="R221" s="207">
        <f>Q221*H221</f>
        <v>0</v>
      </c>
      <c r="S221" s="207">
        <v>0</v>
      </c>
      <c r="T221" s="208">
        <f>S221*H221</f>
        <v>0</v>
      </c>
      <c r="AR221" s="15" t="s">
        <v>138</v>
      </c>
      <c r="AT221" s="15" t="s">
        <v>133</v>
      </c>
      <c r="AU221" s="15" t="s">
        <v>80</v>
      </c>
      <c r="AY221" s="15" t="s">
        <v>131</v>
      </c>
      <c r="BE221" s="209">
        <f>IF(N221="základní",J221,0)</f>
        <v>0</v>
      </c>
      <c r="BF221" s="209">
        <f>IF(N221="snížená",J221,0)</f>
        <v>0</v>
      </c>
      <c r="BG221" s="209">
        <f>IF(N221="zákl. přenesená",J221,0)</f>
        <v>0</v>
      </c>
      <c r="BH221" s="209">
        <f>IF(N221="sníž. přenesená",J221,0)</f>
        <v>0</v>
      </c>
      <c r="BI221" s="209">
        <f>IF(N221="nulová",J221,0)</f>
        <v>0</v>
      </c>
      <c r="BJ221" s="15" t="s">
        <v>75</v>
      </c>
      <c r="BK221" s="209">
        <f>ROUND(I221*H221,2)</f>
        <v>0</v>
      </c>
      <c r="BL221" s="15" t="s">
        <v>138</v>
      </c>
      <c r="BM221" s="15" t="s">
        <v>330</v>
      </c>
    </row>
    <row r="222" spans="2:51" s="11" customFormat="1" ht="12">
      <c r="B222" s="213"/>
      <c r="C222" s="214"/>
      <c r="D222" s="210" t="s">
        <v>142</v>
      </c>
      <c r="E222" s="215" t="s">
        <v>1</v>
      </c>
      <c r="F222" s="216" t="s">
        <v>331</v>
      </c>
      <c r="G222" s="214"/>
      <c r="H222" s="217">
        <v>923.2</v>
      </c>
      <c r="I222" s="218"/>
      <c r="J222" s="214"/>
      <c r="K222" s="214"/>
      <c r="L222" s="219"/>
      <c r="M222" s="220"/>
      <c r="N222" s="221"/>
      <c r="O222" s="221"/>
      <c r="P222" s="221"/>
      <c r="Q222" s="221"/>
      <c r="R222" s="221"/>
      <c r="S222" s="221"/>
      <c r="T222" s="222"/>
      <c r="AT222" s="223" t="s">
        <v>142</v>
      </c>
      <c r="AU222" s="223" t="s">
        <v>80</v>
      </c>
      <c r="AV222" s="11" t="s">
        <v>80</v>
      </c>
      <c r="AW222" s="11" t="s">
        <v>32</v>
      </c>
      <c r="AX222" s="11" t="s">
        <v>75</v>
      </c>
      <c r="AY222" s="223" t="s">
        <v>131</v>
      </c>
    </row>
    <row r="223" spans="2:65" s="1" customFormat="1" ht="16.5" customHeight="1">
      <c r="B223" s="36"/>
      <c r="C223" s="198" t="s">
        <v>332</v>
      </c>
      <c r="D223" s="198" t="s">
        <v>133</v>
      </c>
      <c r="E223" s="199" t="s">
        <v>333</v>
      </c>
      <c r="F223" s="200" t="s">
        <v>334</v>
      </c>
      <c r="G223" s="201" t="s">
        <v>173</v>
      </c>
      <c r="H223" s="202">
        <v>1255</v>
      </c>
      <c r="I223" s="203"/>
      <c r="J223" s="204">
        <f>ROUND(I223*H223,2)</f>
        <v>0</v>
      </c>
      <c r="K223" s="200" t="s">
        <v>147</v>
      </c>
      <c r="L223" s="41"/>
      <c r="M223" s="205" t="s">
        <v>1</v>
      </c>
      <c r="N223" s="206" t="s">
        <v>41</v>
      </c>
      <c r="O223" s="77"/>
      <c r="P223" s="207">
        <f>O223*H223</f>
        <v>0</v>
      </c>
      <c r="Q223" s="207">
        <v>0.00062</v>
      </c>
      <c r="R223" s="207">
        <f>Q223*H223</f>
        <v>0.7781</v>
      </c>
      <c r="S223" s="207">
        <v>0</v>
      </c>
      <c r="T223" s="208">
        <f>S223*H223</f>
        <v>0</v>
      </c>
      <c r="AR223" s="15" t="s">
        <v>138</v>
      </c>
      <c r="AT223" s="15" t="s">
        <v>133</v>
      </c>
      <c r="AU223" s="15" t="s">
        <v>80</v>
      </c>
      <c r="AY223" s="15" t="s">
        <v>131</v>
      </c>
      <c r="BE223" s="209">
        <f>IF(N223="základní",J223,0)</f>
        <v>0</v>
      </c>
      <c r="BF223" s="209">
        <f>IF(N223="snížená",J223,0)</f>
        <v>0</v>
      </c>
      <c r="BG223" s="209">
        <f>IF(N223="zákl. přenesená",J223,0)</f>
        <v>0</v>
      </c>
      <c r="BH223" s="209">
        <f>IF(N223="sníž. přenesená",J223,0)</f>
        <v>0</v>
      </c>
      <c r="BI223" s="209">
        <f>IF(N223="nulová",J223,0)</f>
        <v>0</v>
      </c>
      <c r="BJ223" s="15" t="s">
        <v>75</v>
      </c>
      <c r="BK223" s="209">
        <f>ROUND(I223*H223,2)</f>
        <v>0</v>
      </c>
      <c r="BL223" s="15" t="s">
        <v>138</v>
      </c>
      <c r="BM223" s="15" t="s">
        <v>335</v>
      </c>
    </row>
    <row r="224" spans="2:47" s="1" customFormat="1" ht="12">
      <c r="B224" s="36"/>
      <c r="C224" s="37"/>
      <c r="D224" s="210" t="s">
        <v>140</v>
      </c>
      <c r="E224" s="37"/>
      <c r="F224" s="211" t="s">
        <v>336</v>
      </c>
      <c r="G224" s="37"/>
      <c r="H224" s="37"/>
      <c r="I224" s="124"/>
      <c r="J224" s="37"/>
      <c r="K224" s="37"/>
      <c r="L224" s="41"/>
      <c r="M224" s="212"/>
      <c r="N224" s="77"/>
      <c r="O224" s="77"/>
      <c r="P224" s="77"/>
      <c r="Q224" s="77"/>
      <c r="R224" s="77"/>
      <c r="S224" s="77"/>
      <c r="T224" s="78"/>
      <c r="AT224" s="15" t="s">
        <v>140</v>
      </c>
      <c r="AU224" s="15" t="s">
        <v>80</v>
      </c>
    </row>
    <row r="225" spans="2:51" s="11" customFormat="1" ht="12">
      <c r="B225" s="213"/>
      <c r="C225" s="214"/>
      <c r="D225" s="210" t="s">
        <v>142</v>
      </c>
      <c r="E225" s="215" t="s">
        <v>1</v>
      </c>
      <c r="F225" s="216" t="s">
        <v>337</v>
      </c>
      <c r="G225" s="214"/>
      <c r="H225" s="217">
        <v>1255</v>
      </c>
      <c r="I225" s="218"/>
      <c r="J225" s="214"/>
      <c r="K225" s="214"/>
      <c r="L225" s="219"/>
      <c r="M225" s="220"/>
      <c r="N225" s="221"/>
      <c r="O225" s="221"/>
      <c r="P225" s="221"/>
      <c r="Q225" s="221"/>
      <c r="R225" s="221"/>
      <c r="S225" s="221"/>
      <c r="T225" s="222"/>
      <c r="AT225" s="223" t="s">
        <v>142</v>
      </c>
      <c r="AU225" s="223" t="s">
        <v>80</v>
      </c>
      <c r="AV225" s="11" t="s">
        <v>80</v>
      </c>
      <c r="AW225" s="11" t="s">
        <v>32</v>
      </c>
      <c r="AX225" s="11" t="s">
        <v>70</v>
      </c>
      <c r="AY225" s="223" t="s">
        <v>131</v>
      </c>
    </row>
    <row r="226" spans="2:51" s="12" customFormat="1" ht="12">
      <c r="B226" s="224"/>
      <c r="C226" s="225"/>
      <c r="D226" s="210" t="s">
        <v>142</v>
      </c>
      <c r="E226" s="226" t="s">
        <v>1</v>
      </c>
      <c r="F226" s="227" t="s">
        <v>144</v>
      </c>
      <c r="G226" s="225"/>
      <c r="H226" s="228">
        <v>1255</v>
      </c>
      <c r="I226" s="229"/>
      <c r="J226" s="225"/>
      <c r="K226" s="225"/>
      <c r="L226" s="230"/>
      <c r="M226" s="231"/>
      <c r="N226" s="232"/>
      <c r="O226" s="232"/>
      <c r="P226" s="232"/>
      <c r="Q226" s="232"/>
      <c r="R226" s="232"/>
      <c r="S226" s="232"/>
      <c r="T226" s="233"/>
      <c r="AT226" s="234" t="s">
        <v>142</v>
      </c>
      <c r="AU226" s="234" t="s">
        <v>80</v>
      </c>
      <c r="AV226" s="12" t="s">
        <v>138</v>
      </c>
      <c r="AW226" s="12" t="s">
        <v>32</v>
      </c>
      <c r="AX226" s="12" t="s">
        <v>75</v>
      </c>
      <c r="AY226" s="234" t="s">
        <v>131</v>
      </c>
    </row>
    <row r="227" spans="2:65" s="1" customFormat="1" ht="16.5" customHeight="1">
      <c r="B227" s="36"/>
      <c r="C227" s="198" t="s">
        <v>338</v>
      </c>
      <c r="D227" s="198" t="s">
        <v>133</v>
      </c>
      <c r="E227" s="199" t="s">
        <v>339</v>
      </c>
      <c r="F227" s="200" t="s">
        <v>340</v>
      </c>
      <c r="G227" s="201" t="s">
        <v>136</v>
      </c>
      <c r="H227" s="202">
        <v>1213</v>
      </c>
      <c r="I227" s="203"/>
      <c r="J227" s="204">
        <f>ROUND(I227*H227,2)</f>
        <v>0</v>
      </c>
      <c r="K227" s="200" t="s">
        <v>147</v>
      </c>
      <c r="L227" s="41"/>
      <c r="M227" s="205" t="s">
        <v>1</v>
      </c>
      <c r="N227" s="206" t="s">
        <v>41</v>
      </c>
      <c r="O227" s="77"/>
      <c r="P227" s="207">
        <f>O227*H227</f>
        <v>0</v>
      </c>
      <c r="Q227" s="207">
        <v>0</v>
      </c>
      <c r="R227" s="207">
        <f>Q227*H227</f>
        <v>0</v>
      </c>
      <c r="S227" s="207">
        <v>0</v>
      </c>
      <c r="T227" s="208">
        <f>S227*H227</f>
        <v>0</v>
      </c>
      <c r="AR227" s="15" t="s">
        <v>138</v>
      </c>
      <c r="AT227" s="15" t="s">
        <v>133</v>
      </c>
      <c r="AU227" s="15" t="s">
        <v>80</v>
      </c>
      <c r="AY227" s="15" t="s">
        <v>131</v>
      </c>
      <c r="BE227" s="209">
        <f>IF(N227="základní",J227,0)</f>
        <v>0</v>
      </c>
      <c r="BF227" s="209">
        <f>IF(N227="snížená",J227,0)</f>
        <v>0</v>
      </c>
      <c r="BG227" s="209">
        <f>IF(N227="zákl. přenesená",J227,0)</f>
        <v>0</v>
      </c>
      <c r="BH227" s="209">
        <f>IF(N227="sníž. přenesená",J227,0)</f>
        <v>0</v>
      </c>
      <c r="BI227" s="209">
        <f>IF(N227="nulová",J227,0)</f>
        <v>0</v>
      </c>
      <c r="BJ227" s="15" t="s">
        <v>75</v>
      </c>
      <c r="BK227" s="209">
        <f>ROUND(I227*H227,2)</f>
        <v>0</v>
      </c>
      <c r="BL227" s="15" t="s">
        <v>138</v>
      </c>
      <c r="BM227" s="15" t="s">
        <v>341</v>
      </c>
    </row>
    <row r="228" spans="2:51" s="11" customFormat="1" ht="12">
      <c r="B228" s="213"/>
      <c r="C228" s="214"/>
      <c r="D228" s="210" t="s">
        <v>142</v>
      </c>
      <c r="E228" s="215" t="s">
        <v>1</v>
      </c>
      <c r="F228" s="216" t="s">
        <v>169</v>
      </c>
      <c r="G228" s="214"/>
      <c r="H228" s="217">
        <v>1213</v>
      </c>
      <c r="I228" s="218"/>
      <c r="J228" s="214"/>
      <c r="K228" s="214"/>
      <c r="L228" s="219"/>
      <c r="M228" s="220"/>
      <c r="N228" s="221"/>
      <c r="O228" s="221"/>
      <c r="P228" s="221"/>
      <c r="Q228" s="221"/>
      <c r="R228" s="221"/>
      <c r="S228" s="221"/>
      <c r="T228" s="222"/>
      <c r="AT228" s="223" t="s">
        <v>142</v>
      </c>
      <c r="AU228" s="223" t="s">
        <v>80</v>
      </c>
      <c r="AV228" s="11" t="s">
        <v>80</v>
      </c>
      <c r="AW228" s="11" t="s">
        <v>32</v>
      </c>
      <c r="AX228" s="11" t="s">
        <v>75</v>
      </c>
      <c r="AY228" s="223" t="s">
        <v>131</v>
      </c>
    </row>
    <row r="229" spans="2:65" s="1" customFormat="1" ht="16.5" customHeight="1">
      <c r="B229" s="36"/>
      <c r="C229" s="198" t="s">
        <v>342</v>
      </c>
      <c r="D229" s="198" t="s">
        <v>133</v>
      </c>
      <c r="E229" s="199" t="s">
        <v>343</v>
      </c>
      <c r="F229" s="200" t="s">
        <v>344</v>
      </c>
      <c r="G229" s="201" t="s">
        <v>136</v>
      </c>
      <c r="H229" s="202">
        <v>1213</v>
      </c>
      <c r="I229" s="203"/>
      <c r="J229" s="204">
        <f>ROUND(I229*H229,2)</f>
        <v>0</v>
      </c>
      <c r="K229" s="200" t="s">
        <v>147</v>
      </c>
      <c r="L229" s="41"/>
      <c r="M229" s="205" t="s">
        <v>1</v>
      </c>
      <c r="N229" s="206" t="s">
        <v>41</v>
      </c>
      <c r="O229" s="77"/>
      <c r="P229" s="207">
        <f>O229*H229</f>
        <v>0</v>
      </c>
      <c r="Q229" s="207">
        <v>0</v>
      </c>
      <c r="R229" s="207">
        <f>Q229*H229</f>
        <v>0</v>
      </c>
      <c r="S229" s="207">
        <v>0</v>
      </c>
      <c r="T229" s="208">
        <f>S229*H229</f>
        <v>0</v>
      </c>
      <c r="AR229" s="15" t="s">
        <v>138</v>
      </c>
      <c r="AT229" s="15" t="s">
        <v>133</v>
      </c>
      <c r="AU229" s="15" t="s">
        <v>80</v>
      </c>
      <c r="AY229" s="15" t="s">
        <v>131</v>
      </c>
      <c r="BE229" s="209">
        <f>IF(N229="základní",J229,0)</f>
        <v>0</v>
      </c>
      <c r="BF229" s="209">
        <f>IF(N229="snížená",J229,0)</f>
        <v>0</v>
      </c>
      <c r="BG229" s="209">
        <f>IF(N229="zákl. přenesená",J229,0)</f>
        <v>0</v>
      </c>
      <c r="BH229" s="209">
        <f>IF(N229="sníž. přenesená",J229,0)</f>
        <v>0</v>
      </c>
      <c r="BI229" s="209">
        <f>IF(N229="nulová",J229,0)</f>
        <v>0</v>
      </c>
      <c r="BJ229" s="15" t="s">
        <v>75</v>
      </c>
      <c r="BK229" s="209">
        <f>ROUND(I229*H229,2)</f>
        <v>0</v>
      </c>
      <c r="BL229" s="15" t="s">
        <v>138</v>
      </c>
      <c r="BM229" s="15" t="s">
        <v>345</v>
      </c>
    </row>
    <row r="230" spans="2:51" s="11" customFormat="1" ht="12">
      <c r="B230" s="213"/>
      <c r="C230" s="214"/>
      <c r="D230" s="210" t="s">
        <v>142</v>
      </c>
      <c r="E230" s="215" t="s">
        <v>1</v>
      </c>
      <c r="F230" s="216" t="s">
        <v>346</v>
      </c>
      <c r="G230" s="214"/>
      <c r="H230" s="217">
        <v>1213</v>
      </c>
      <c r="I230" s="218"/>
      <c r="J230" s="214"/>
      <c r="K230" s="214"/>
      <c r="L230" s="219"/>
      <c r="M230" s="220"/>
      <c r="N230" s="221"/>
      <c r="O230" s="221"/>
      <c r="P230" s="221"/>
      <c r="Q230" s="221"/>
      <c r="R230" s="221"/>
      <c r="S230" s="221"/>
      <c r="T230" s="222"/>
      <c r="AT230" s="223" t="s">
        <v>142</v>
      </c>
      <c r="AU230" s="223" t="s">
        <v>80</v>
      </c>
      <c r="AV230" s="11" t="s">
        <v>80</v>
      </c>
      <c r="AW230" s="11" t="s">
        <v>32</v>
      </c>
      <c r="AX230" s="11" t="s">
        <v>75</v>
      </c>
      <c r="AY230" s="223" t="s">
        <v>131</v>
      </c>
    </row>
    <row r="231" spans="2:65" s="1" customFormat="1" ht="16.5" customHeight="1">
      <c r="B231" s="36"/>
      <c r="C231" s="198" t="s">
        <v>347</v>
      </c>
      <c r="D231" s="198" t="s">
        <v>133</v>
      </c>
      <c r="E231" s="199" t="s">
        <v>348</v>
      </c>
      <c r="F231" s="200" t="s">
        <v>349</v>
      </c>
      <c r="G231" s="201" t="s">
        <v>136</v>
      </c>
      <c r="H231" s="202">
        <v>4743</v>
      </c>
      <c r="I231" s="203"/>
      <c r="J231" s="204">
        <f>ROUND(I231*H231,2)</f>
        <v>0</v>
      </c>
      <c r="K231" s="200" t="s">
        <v>137</v>
      </c>
      <c r="L231" s="41"/>
      <c r="M231" s="205" t="s">
        <v>1</v>
      </c>
      <c r="N231" s="206" t="s">
        <v>41</v>
      </c>
      <c r="O231" s="77"/>
      <c r="P231" s="207">
        <f>O231*H231</f>
        <v>0</v>
      </c>
      <c r="Q231" s="207">
        <v>0.08565</v>
      </c>
      <c r="R231" s="207">
        <f>Q231*H231</f>
        <v>406.23795</v>
      </c>
      <c r="S231" s="207">
        <v>0</v>
      </c>
      <c r="T231" s="208">
        <f>S231*H231</f>
        <v>0</v>
      </c>
      <c r="AR231" s="15" t="s">
        <v>138</v>
      </c>
      <c r="AT231" s="15" t="s">
        <v>133</v>
      </c>
      <c r="AU231" s="15" t="s">
        <v>80</v>
      </c>
      <c r="AY231" s="15" t="s">
        <v>131</v>
      </c>
      <c r="BE231" s="209">
        <f>IF(N231="základní",J231,0)</f>
        <v>0</v>
      </c>
      <c r="BF231" s="209">
        <f>IF(N231="snížená",J231,0)</f>
        <v>0</v>
      </c>
      <c r="BG231" s="209">
        <f>IF(N231="zákl. přenesená",J231,0)</f>
        <v>0</v>
      </c>
      <c r="BH231" s="209">
        <f>IF(N231="sníž. přenesená",J231,0)</f>
        <v>0</v>
      </c>
      <c r="BI231" s="209">
        <f>IF(N231="nulová",J231,0)</f>
        <v>0</v>
      </c>
      <c r="BJ231" s="15" t="s">
        <v>75</v>
      </c>
      <c r="BK231" s="209">
        <f>ROUND(I231*H231,2)</f>
        <v>0</v>
      </c>
      <c r="BL231" s="15" t="s">
        <v>138</v>
      </c>
      <c r="BM231" s="15" t="s">
        <v>350</v>
      </c>
    </row>
    <row r="232" spans="2:47" s="1" customFormat="1" ht="12">
      <c r="B232" s="36"/>
      <c r="C232" s="37"/>
      <c r="D232" s="210" t="s">
        <v>140</v>
      </c>
      <c r="E232" s="37"/>
      <c r="F232" s="211" t="s">
        <v>351</v>
      </c>
      <c r="G232" s="37"/>
      <c r="H232" s="37"/>
      <c r="I232" s="124"/>
      <c r="J232" s="37"/>
      <c r="K232" s="37"/>
      <c r="L232" s="41"/>
      <c r="M232" s="212"/>
      <c r="N232" s="77"/>
      <c r="O232" s="77"/>
      <c r="P232" s="77"/>
      <c r="Q232" s="77"/>
      <c r="R232" s="77"/>
      <c r="S232" s="77"/>
      <c r="T232" s="78"/>
      <c r="AT232" s="15" t="s">
        <v>140</v>
      </c>
      <c r="AU232" s="15" t="s">
        <v>80</v>
      </c>
    </row>
    <row r="233" spans="2:51" s="11" customFormat="1" ht="12">
      <c r="B233" s="213"/>
      <c r="C233" s="214"/>
      <c r="D233" s="210" t="s">
        <v>142</v>
      </c>
      <c r="E233" s="215" t="s">
        <v>1</v>
      </c>
      <c r="F233" s="216" t="s">
        <v>352</v>
      </c>
      <c r="G233" s="214"/>
      <c r="H233" s="217">
        <v>4743</v>
      </c>
      <c r="I233" s="218"/>
      <c r="J233" s="214"/>
      <c r="K233" s="214"/>
      <c r="L233" s="219"/>
      <c r="M233" s="220"/>
      <c r="N233" s="221"/>
      <c r="O233" s="221"/>
      <c r="P233" s="221"/>
      <c r="Q233" s="221"/>
      <c r="R233" s="221"/>
      <c r="S233" s="221"/>
      <c r="T233" s="222"/>
      <c r="AT233" s="223" t="s">
        <v>142</v>
      </c>
      <c r="AU233" s="223" t="s">
        <v>80</v>
      </c>
      <c r="AV233" s="11" t="s">
        <v>80</v>
      </c>
      <c r="AW233" s="11" t="s">
        <v>32</v>
      </c>
      <c r="AX233" s="11" t="s">
        <v>75</v>
      </c>
      <c r="AY233" s="223" t="s">
        <v>131</v>
      </c>
    </row>
    <row r="234" spans="2:65" s="1" customFormat="1" ht="16.5" customHeight="1">
      <c r="B234" s="36"/>
      <c r="C234" s="245" t="s">
        <v>353</v>
      </c>
      <c r="D234" s="245" t="s">
        <v>255</v>
      </c>
      <c r="E234" s="246" t="s">
        <v>354</v>
      </c>
      <c r="F234" s="247" t="s">
        <v>355</v>
      </c>
      <c r="G234" s="248" t="s">
        <v>136</v>
      </c>
      <c r="H234" s="249">
        <v>122.85</v>
      </c>
      <c r="I234" s="250"/>
      <c r="J234" s="251">
        <f>ROUND(I234*H234,2)</f>
        <v>0</v>
      </c>
      <c r="K234" s="247" t="s">
        <v>1</v>
      </c>
      <c r="L234" s="252"/>
      <c r="M234" s="253" t="s">
        <v>1</v>
      </c>
      <c r="N234" s="254" t="s">
        <v>41</v>
      </c>
      <c r="O234" s="77"/>
      <c r="P234" s="207">
        <f>O234*H234</f>
        <v>0</v>
      </c>
      <c r="Q234" s="207">
        <v>0.131</v>
      </c>
      <c r="R234" s="207">
        <f>Q234*H234</f>
        <v>16.09335</v>
      </c>
      <c r="S234" s="207">
        <v>0</v>
      </c>
      <c r="T234" s="208">
        <f>S234*H234</f>
        <v>0</v>
      </c>
      <c r="AR234" s="15" t="s">
        <v>180</v>
      </c>
      <c r="AT234" s="15" t="s">
        <v>255</v>
      </c>
      <c r="AU234" s="15" t="s">
        <v>80</v>
      </c>
      <c r="AY234" s="15" t="s">
        <v>131</v>
      </c>
      <c r="BE234" s="209">
        <f>IF(N234="základní",J234,0)</f>
        <v>0</v>
      </c>
      <c r="BF234" s="209">
        <f>IF(N234="snížená",J234,0)</f>
        <v>0</v>
      </c>
      <c r="BG234" s="209">
        <f>IF(N234="zákl. přenesená",J234,0)</f>
        <v>0</v>
      </c>
      <c r="BH234" s="209">
        <f>IF(N234="sníž. přenesená",J234,0)</f>
        <v>0</v>
      </c>
      <c r="BI234" s="209">
        <f>IF(N234="nulová",J234,0)</f>
        <v>0</v>
      </c>
      <c r="BJ234" s="15" t="s">
        <v>75</v>
      </c>
      <c r="BK234" s="209">
        <f>ROUND(I234*H234,2)</f>
        <v>0</v>
      </c>
      <c r="BL234" s="15" t="s">
        <v>138</v>
      </c>
      <c r="BM234" s="15" t="s">
        <v>356</v>
      </c>
    </row>
    <row r="235" spans="2:51" s="11" customFormat="1" ht="12">
      <c r="B235" s="213"/>
      <c r="C235" s="214"/>
      <c r="D235" s="210" t="s">
        <v>142</v>
      </c>
      <c r="E235" s="215" t="s">
        <v>1</v>
      </c>
      <c r="F235" s="216" t="s">
        <v>357</v>
      </c>
      <c r="G235" s="214"/>
      <c r="H235" s="217">
        <v>122.85</v>
      </c>
      <c r="I235" s="218"/>
      <c r="J235" s="214"/>
      <c r="K235" s="214"/>
      <c r="L235" s="219"/>
      <c r="M235" s="220"/>
      <c r="N235" s="221"/>
      <c r="O235" s="221"/>
      <c r="P235" s="221"/>
      <c r="Q235" s="221"/>
      <c r="R235" s="221"/>
      <c r="S235" s="221"/>
      <c r="T235" s="222"/>
      <c r="AT235" s="223" t="s">
        <v>142</v>
      </c>
      <c r="AU235" s="223" t="s">
        <v>80</v>
      </c>
      <c r="AV235" s="11" t="s">
        <v>80</v>
      </c>
      <c r="AW235" s="11" t="s">
        <v>32</v>
      </c>
      <c r="AX235" s="11" t="s">
        <v>75</v>
      </c>
      <c r="AY235" s="223" t="s">
        <v>131</v>
      </c>
    </row>
    <row r="236" spans="2:65" s="1" customFormat="1" ht="16.5" customHeight="1">
      <c r="B236" s="36"/>
      <c r="C236" s="245" t="s">
        <v>358</v>
      </c>
      <c r="D236" s="245" t="s">
        <v>255</v>
      </c>
      <c r="E236" s="246" t="s">
        <v>359</v>
      </c>
      <c r="F236" s="247" t="s">
        <v>360</v>
      </c>
      <c r="G236" s="248" t="s">
        <v>136</v>
      </c>
      <c r="H236" s="249">
        <v>4790.43</v>
      </c>
      <c r="I236" s="250"/>
      <c r="J236" s="251">
        <f>ROUND(I236*H236,2)</f>
        <v>0</v>
      </c>
      <c r="K236" s="247" t="s">
        <v>137</v>
      </c>
      <c r="L236" s="252"/>
      <c r="M236" s="253" t="s">
        <v>1</v>
      </c>
      <c r="N236" s="254" t="s">
        <v>41</v>
      </c>
      <c r="O236" s="77"/>
      <c r="P236" s="207">
        <f>O236*H236</f>
        <v>0</v>
      </c>
      <c r="Q236" s="207">
        <v>0.176</v>
      </c>
      <c r="R236" s="207">
        <f>Q236*H236</f>
        <v>843.11568</v>
      </c>
      <c r="S236" s="207">
        <v>0</v>
      </c>
      <c r="T236" s="208">
        <f>S236*H236</f>
        <v>0</v>
      </c>
      <c r="AR236" s="15" t="s">
        <v>180</v>
      </c>
      <c r="AT236" s="15" t="s">
        <v>255</v>
      </c>
      <c r="AU236" s="15" t="s">
        <v>80</v>
      </c>
      <c r="AY236" s="15" t="s">
        <v>131</v>
      </c>
      <c r="BE236" s="209">
        <f>IF(N236="základní",J236,0)</f>
        <v>0</v>
      </c>
      <c r="BF236" s="209">
        <f>IF(N236="snížená",J236,0)</f>
        <v>0</v>
      </c>
      <c r="BG236" s="209">
        <f>IF(N236="zákl. přenesená",J236,0)</f>
        <v>0</v>
      </c>
      <c r="BH236" s="209">
        <f>IF(N236="sníž. přenesená",J236,0)</f>
        <v>0</v>
      </c>
      <c r="BI236" s="209">
        <f>IF(N236="nulová",J236,0)</f>
        <v>0</v>
      </c>
      <c r="BJ236" s="15" t="s">
        <v>75</v>
      </c>
      <c r="BK236" s="209">
        <f>ROUND(I236*H236,2)</f>
        <v>0</v>
      </c>
      <c r="BL236" s="15" t="s">
        <v>138</v>
      </c>
      <c r="BM236" s="15" t="s">
        <v>361</v>
      </c>
    </row>
    <row r="237" spans="2:51" s="11" customFormat="1" ht="12">
      <c r="B237" s="213"/>
      <c r="C237" s="214"/>
      <c r="D237" s="210" t="s">
        <v>142</v>
      </c>
      <c r="E237" s="215" t="s">
        <v>1</v>
      </c>
      <c r="F237" s="216" t="s">
        <v>362</v>
      </c>
      <c r="G237" s="214"/>
      <c r="H237" s="217">
        <v>4790.43</v>
      </c>
      <c r="I237" s="218"/>
      <c r="J237" s="214"/>
      <c r="K237" s="214"/>
      <c r="L237" s="219"/>
      <c r="M237" s="220"/>
      <c r="N237" s="221"/>
      <c r="O237" s="221"/>
      <c r="P237" s="221"/>
      <c r="Q237" s="221"/>
      <c r="R237" s="221"/>
      <c r="S237" s="221"/>
      <c r="T237" s="222"/>
      <c r="AT237" s="223" t="s">
        <v>142</v>
      </c>
      <c r="AU237" s="223" t="s">
        <v>80</v>
      </c>
      <c r="AV237" s="11" t="s">
        <v>80</v>
      </c>
      <c r="AW237" s="11" t="s">
        <v>32</v>
      </c>
      <c r="AX237" s="11" t="s">
        <v>75</v>
      </c>
      <c r="AY237" s="223" t="s">
        <v>131</v>
      </c>
    </row>
    <row r="238" spans="2:65" s="1" customFormat="1" ht="16.5" customHeight="1">
      <c r="B238" s="36"/>
      <c r="C238" s="198" t="s">
        <v>363</v>
      </c>
      <c r="D238" s="198" t="s">
        <v>133</v>
      </c>
      <c r="E238" s="199" t="s">
        <v>364</v>
      </c>
      <c r="F238" s="200" t="s">
        <v>365</v>
      </c>
      <c r="G238" s="201" t="s">
        <v>136</v>
      </c>
      <c r="H238" s="202">
        <v>22.43</v>
      </c>
      <c r="I238" s="203"/>
      <c r="J238" s="204">
        <f>ROUND(I238*H238,2)</f>
        <v>0</v>
      </c>
      <c r="K238" s="200" t="s">
        <v>137</v>
      </c>
      <c r="L238" s="41"/>
      <c r="M238" s="205" t="s">
        <v>1</v>
      </c>
      <c r="N238" s="206" t="s">
        <v>41</v>
      </c>
      <c r="O238" s="77"/>
      <c r="P238" s="207">
        <f>O238*H238</f>
        <v>0</v>
      </c>
      <c r="Q238" s="207">
        <v>0.08565</v>
      </c>
      <c r="R238" s="207">
        <f>Q238*H238</f>
        <v>1.9211295000000002</v>
      </c>
      <c r="S238" s="207">
        <v>0</v>
      </c>
      <c r="T238" s="208">
        <f>S238*H238</f>
        <v>0</v>
      </c>
      <c r="AR238" s="15" t="s">
        <v>138</v>
      </c>
      <c r="AT238" s="15" t="s">
        <v>133</v>
      </c>
      <c r="AU238" s="15" t="s">
        <v>80</v>
      </c>
      <c r="AY238" s="15" t="s">
        <v>131</v>
      </c>
      <c r="BE238" s="209">
        <f>IF(N238="základní",J238,0)</f>
        <v>0</v>
      </c>
      <c r="BF238" s="209">
        <f>IF(N238="snížená",J238,0)</f>
        <v>0</v>
      </c>
      <c r="BG238" s="209">
        <f>IF(N238="zákl. přenesená",J238,0)</f>
        <v>0</v>
      </c>
      <c r="BH238" s="209">
        <f>IF(N238="sníž. přenesená",J238,0)</f>
        <v>0</v>
      </c>
      <c r="BI238" s="209">
        <f>IF(N238="nulová",J238,0)</f>
        <v>0</v>
      </c>
      <c r="BJ238" s="15" t="s">
        <v>75</v>
      </c>
      <c r="BK238" s="209">
        <f>ROUND(I238*H238,2)</f>
        <v>0</v>
      </c>
      <c r="BL238" s="15" t="s">
        <v>138</v>
      </c>
      <c r="BM238" s="15" t="s">
        <v>366</v>
      </c>
    </row>
    <row r="239" spans="2:47" s="1" customFormat="1" ht="12">
      <c r="B239" s="36"/>
      <c r="C239" s="37"/>
      <c r="D239" s="210" t="s">
        <v>140</v>
      </c>
      <c r="E239" s="37"/>
      <c r="F239" s="211" t="s">
        <v>351</v>
      </c>
      <c r="G239" s="37"/>
      <c r="H239" s="37"/>
      <c r="I239" s="124"/>
      <c r="J239" s="37"/>
      <c r="K239" s="37"/>
      <c r="L239" s="41"/>
      <c r="M239" s="212"/>
      <c r="N239" s="77"/>
      <c r="O239" s="77"/>
      <c r="P239" s="77"/>
      <c r="Q239" s="77"/>
      <c r="R239" s="77"/>
      <c r="S239" s="77"/>
      <c r="T239" s="78"/>
      <c r="AT239" s="15" t="s">
        <v>140</v>
      </c>
      <c r="AU239" s="15" t="s">
        <v>80</v>
      </c>
    </row>
    <row r="240" spans="2:51" s="13" customFormat="1" ht="12">
      <c r="B240" s="235"/>
      <c r="C240" s="236"/>
      <c r="D240" s="210" t="s">
        <v>142</v>
      </c>
      <c r="E240" s="237" t="s">
        <v>1</v>
      </c>
      <c r="F240" s="238" t="s">
        <v>321</v>
      </c>
      <c r="G240" s="236"/>
      <c r="H240" s="237" t="s">
        <v>1</v>
      </c>
      <c r="I240" s="239"/>
      <c r="J240" s="236"/>
      <c r="K240" s="236"/>
      <c r="L240" s="240"/>
      <c r="M240" s="241"/>
      <c r="N240" s="242"/>
      <c r="O240" s="242"/>
      <c r="P240" s="242"/>
      <c r="Q240" s="242"/>
      <c r="R240" s="242"/>
      <c r="S240" s="242"/>
      <c r="T240" s="243"/>
      <c r="AT240" s="244" t="s">
        <v>142</v>
      </c>
      <c r="AU240" s="244" t="s">
        <v>80</v>
      </c>
      <c r="AV240" s="13" t="s">
        <v>75</v>
      </c>
      <c r="AW240" s="13" t="s">
        <v>32</v>
      </c>
      <c r="AX240" s="13" t="s">
        <v>70</v>
      </c>
      <c r="AY240" s="244" t="s">
        <v>131</v>
      </c>
    </row>
    <row r="241" spans="2:51" s="11" customFormat="1" ht="12">
      <c r="B241" s="213"/>
      <c r="C241" s="214"/>
      <c r="D241" s="210" t="s">
        <v>142</v>
      </c>
      <c r="E241" s="215" t="s">
        <v>1</v>
      </c>
      <c r="F241" s="216" t="s">
        <v>322</v>
      </c>
      <c r="G241" s="214"/>
      <c r="H241" s="217">
        <v>6.98</v>
      </c>
      <c r="I241" s="218"/>
      <c r="J241" s="214"/>
      <c r="K241" s="214"/>
      <c r="L241" s="219"/>
      <c r="M241" s="220"/>
      <c r="N241" s="221"/>
      <c r="O241" s="221"/>
      <c r="P241" s="221"/>
      <c r="Q241" s="221"/>
      <c r="R241" s="221"/>
      <c r="S241" s="221"/>
      <c r="T241" s="222"/>
      <c r="AT241" s="223" t="s">
        <v>142</v>
      </c>
      <c r="AU241" s="223" t="s">
        <v>80</v>
      </c>
      <c r="AV241" s="11" t="s">
        <v>80</v>
      </c>
      <c r="AW241" s="11" t="s">
        <v>32</v>
      </c>
      <c r="AX241" s="11" t="s">
        <v>70</v>
      </c>
      <c r="AY241" s="223" t="s">
        <v>131</v>
      </c>
    </row>
    <row r="242" spans="2:51" s="13" customFormat="1" ht="12">
      <c r="B242" s="235"/>
      <c r="C242" s="236"/>
      <c r="D242" s="210" t="s">
        <v>142</v>
      </c>
      <c r="E242" s="237" t="s">
        <v>1</v>
      </c>
      <c r="F242" s="238" t="s">
        <v>323</v>
      </c>
      <c r="G242" s="236"/>
      <c r="H242" s="237" t="s">
        <v>1</v>
      </c>
      <c r="I242" s="239"/>
      <c r="J242" s="236"/>
      <c r="K242" s="236"/>
      <c r="L242" s="240"/>
      <c r="M242" s="241"/>
      <c r="N242" s="242"/>
      <c r="O242" s="242"/>
      <c r="P242" s="242"/>
      <c r="Q242" s="242"/>
      <c r="R242" s="242"/>
      <c r="S242" s="242"/>
      <c r="T242" s="243"/>
      <c r="AT242" s="244" t="s">
        <v>142</v>
      </c>
      <c r="AU242" s="244" t="s">
        <v>80</v>
      </c>
      <c r="AV242" s="13" t="s">
        <v>75</v>
      </c>
      <c r="AW242" s="13" t="s">
        <v>32</v>
      </c>
      <c r="AX242" s="13" t="s">
        <v>70</v>
      </c>
      <c r="AY242" s="244" t="s">
        <v>131</v>
      </c>
    </row>
    <row r="243" spans="2:51" s="11" customFormat="1" ht="12">
      <c r="B243" s="213"/>
      <c r="C243" s="214"/>
      <c r="D243" s="210" t="s">
        <v>142</v>
      </c>
      <c r="E243" s="215" t="s">
        <v>1</v>
      </c>
      <c r="F243" s="216" t="s">
        <v>324</v>
      </c>
      <c r="G243" s="214"/>
      <c r="H243" s="217">
        <v>7.43</v>
      </c>
      <c r="I243" s="218"/>
      <c r="J243" s="214"/>
      <c r="K243" s="214"/>
      <c r="L243" s="219"/>
      <c r="M243" s="220"/>
      <c r="N243" s="221"/>
      <c r="O243" s="221"/>
      <c r="P243" s="221"/>
      <c r="Q243" s="221"/>
      <c r="R243" s="221"/>
      <c r="S243" s="221"/>
      <c r="T243" s="222"/>
      <c r="AT243" s="223" t="s">
        <v>142</v>
      </c>
      <c r="AU243" s="223" t="s">
        <v>80</v>
      </c>
      <c r="AV243" s="11" t="s">
        <v>80</v>
      </c>
      <c r="AW243" s="11" t="s">
        <v>32</v>
      </c>
      <c r="AX243" s="11" t="s">
        <v>70</v>
      </c>
      <c r="AY243" s="223" t="s">
        <v>131</v>
      </c>
    </row>
    <row r="244" spans="2:51" s="13" customFormat="1" ht="12">
      <c r="B244" s="235"/>
      <c r="C244" s="236"/>
      <c r="D244" s="210" t="s">
        <v>142</v>
      </c>
      <c r="E244" s="237" t="s">
        <v>1</v>
      </c>
      <c r="F244" s="238" t="s">
        <v>325</v>
      </c>
      <c r="G244" s="236"/>
      <c r="H244" s="237" t="s">
        <v>1</v>
      </c>
      <c r="I244" s="239"/>
      <c r="J244" s="236"/>
      <c r="K244" s="236"/>
      <c r="L244" s="240"/>
      <c r="M244" s="241"/>
      <c r="N244" s="242"/>
      <c r="O244" s="242"/>
      <c r="P244" s="242"/>
      <c r="Q244" s="242"/>
      <c r="R244" s="242"/>
      <c r="S244" s="242"/>
      <c r="T244" s="243"/>
      <c r="AT244" s="244" t="s">
        <v>142</v>
      </c>
      <c r="AU244" s="244" t="s">
        <v>80</v>
      </c>
      <c r="AV244" s="13" t="s">
        <v>75</v>
      </c>
      <c r="AW244" s="13" t="s">
        <v>32</v>
      </c>
      <c r="AX244" s="13" t="s">
        <v>70</v>
      </c>
      <c r="AY244" s="244" t="s">
        <v>131</v>
      </c>
    </row>
    <row r="245" spans="2:51" s="11" customFormat="1" ht="12">
      <c r="B245" s="213"/>
      <c r="C245" s="214"/>
      <c r="D245" s="210" t="s">
        <v>142</v>
      </c>
      <c r="E245" s="215" t="s">
        <v>1</v>
      </c>
      <c r="F245" s="216" t="s">
        <v>326</v>
      </c>
      <c r="G245" s="214"/>
      <c r="H245" s="217">
        <v>8.02</v>
      </c>
      <c r="I245" s="218"/>
      <c r="J245" s="214"/>
      <c r="K245" s="214"/>
      <c r="L245" s="219"/>
      <c r="M245" s="220"/>
      <c r="N245" s="221"/>
      <c r="O245" s="221"/>
      <c r="P245" s="221"/>
      <c r="Q245" s="221"/>
      <c r="R245" s="221"/>
      <c r="S245" s="221"/>
      <c r="T245" s="222"/>
      <c r="AT245" s="223" t="s">
        <v>142</v>
      </c>
      <c r="AU245" s="223" t="s">
        <v>80</v>
      </c>
      <c r="AV245" s="11" t="s">
        <v>80</v>
      </c>
      <c r="AW245" s="11" t="s">
        <v>32</v>
      </c>
      <c r="AX245" s="11" t="s">
        <v>70</v>
      </c>
      <c r="AY245" s="223" t="s">
        <v>131</v>
      </c>
    </row>
    <row r="246" spans="2:51" s="12" customFormat="1" ht="12">
      <c r="B246" s="224"/>
      <c r="C246" s="225"/>
      <c r="D246" s="210" t="s">
        <v>142</v>
      </c>
      <c r="E246" s="226" t="s">
        <v>1</v>
      </c>
      <c r="F246" s="227" t="s">
        <v>144</v>
      </c>
      <c r="G246" s="225"/>
      <c r="H246" s="228">
        <v>22.43</v>
      </c>
      <c r="I246" s="229"/>
      <c r="J246" s="225"/>
      <c r="K246" s="225"/>
      <c r="L246" s="230"/>
      <c r="M246" s="231"/>
      <c r="N246" s="232"/>
      <c r="O246" s="232"/>
      <c r="P246" s="232"/>
      <c r="Q246" s="232"/>
      <c r="R246" s="232"/>
      <c r="S246" s="232"/>
      <c r="T246" s="233"/>
      <c r="AT246" s="234" t="s">
        <v>142</v>
      </c>
      <c r="AU246" s="234" t="s">
        <v>80</v>
      </c>
      <c r="AV246" s="12" t="s">
        <v>138</v>
      </c>
      <c r="AW246" s="12" t="s">
        <v>32</v>
      </c>
      <c r="AX246" s="12" t="s">
        <v>75</v>
      </c>
      <c r="AY246" s="234" t="s">
        <v>131</v>
      </c>
    </row>
    <row r="247" spans="2:65" s="1" customFormat="1" ht="16.5" customHeight="1">
      <c r="B247" s="36"/>
      <c r="C247" s="245" t="s">
        <v>367</v>
      </c>
      <c r="D247" s="245" t="s">
        <v>255</v>
      </c>
      <c r="E247" s="246" t="s">
        <v>368</v>
      </c>
      <c r="F247" s="247" t="s">
        <v>369</v>
      </c>
      <c r="G247" s="248" t="s">
        <v>136</v>
      </c>
      <c r="H247" s="249">
        <v>23.103</v>
      </c>
      <c r="I247" s="250"/>
      <c r="J247" s="251">
        <f>ROUND(I247*H247,2)</f>
        <v>0</v>
      </c>
      <c r="K247" s="247" t="s">
        <v>137</v>
      </c>
      <c r="L247" s="252"/>
      <c r="M247" s="253" t="s">
        <v>1</v>
      </c>
      <c r="N247" s="254" t="s">
        <v>41</v>
      </c>
      <c r="O247" s="77"/>
      <c r="P247" s="207">
        <f>O247*H247</f>
        <v>0</v>
      </c>
      <c r="Q247" s="207">
        <v>0.176</v>
      </c>
      <c r="R247" s="207">
        <f>Q247*H247</f>
        <v>4.066128</v>
      </c>
      <c r="S247" s="207">
        <v>0</v>
      </c>
      <c r="T247" s="208">
        <f>S247*H247</f>
        <v>0</v>
      </c>
      <c r="AR247" s="15" t="s">
        <v>180</v>
      </c>
      <c r="AT247" s="15" t="s">
        <v>255</v>
      </c>
      <c r="AU247" s="15" t="s">
        <v>80</v>
      </c>
      <c r="AY247" s="15" t="s">
        <v>131</v>
      </c>
      <c r="BE247" s="209">
        <f>IF(N247="základní",J247,0)</f>
        <v>0</v>
      </c>
      <c r="BF247" s="209">
        <f>IF(N247="snížená",J247,0)</f>
        <v>0</v>
      </c>
      <c r="BG247" s="209">
        <f>IF(N247="zákl. přenesená",J247,0)</f>
        <v>0</v>
      </c>
      <c r="BH247" s="209">
        <f>IF(N247="sníž. přenesená",J247,0)</f>
        <v>0</v>
      </c>
      <c r="BI247" s="209">
        <f>IF(N247="nulová",J247,0)</f>
        <v>0</v>
      </c>
      <c r="BJ247" s="15" t="s">
        <v>75</v>
      </c>
      <c r="BK247" s="209">
        <f>ROUND(I247*H247,2)</f>
        <v>0</v>
      </c>
      <c r="BL247" s="15" t="s">
        <v>138</v>
      </c>
      <c r="BM247" s="15" t="s">
        <v>370</v>
      </c>
    </row>
    <row r="248" spans="2:51" s="11" customFormat="1" ht="12">
      <c r="B248" s="213"/>
      <c r="C248" s="214"/>
      <c r="D248" s="210" t="s">
        <v>142</v>
      </c>
      <c r="E248" s="215" t="s">
        <v>1</v>
      </c>
      <c r="F248" s="216" t="s">
        <v>371</v>
      </c>
      <c r="G248" s="214"/>
      <c r="H248" s="217">
        <v>23.103</v>
      </c>
      <c r="I248" s="218"/>
      <c r="J248" s="214"/>
      <c r="K248" s="214"/>
      <c r="L248" s="219"/>
      <c r="M248" s="220"/>
      <c r="N248" s="221"/>
      <c r="O248" s="221"/>
      <c r="P248" s="221"/>
      <c r="Q248" s="221"/>
      <c r="R248" s="221"/>
      <c r="S248" s="221"/>
      <c r="T248" s="222"/>
      <c r="AT248" s="223" t="s">
        <v>142</v>
      </c>
      <c r="AU248" s="223" t="s">
        <v>80</v>
      </c>
      <c r="AV248" s="11" t="s">
        <v>80</v>
      </c>
      <c r="AW248" s="11" t="s">
        <v>32</v>
      </c>
      <c r="AX248" s="11" t="s">
        <v>75</v>
      </c>
      <c r="AY248" s="223" t="s">
        <v>131</v>
      </c>
    </row>
    <row r="249" spans="2:63" s="10" customFormat="1" ht="22.8" customHeight="1">
      <c r="B249" s="182"/>
      <c r="C249" s="183"/>
      <c r="D249" s="184" t="s">
        <v>69</v>
      </c>
      <c r="E249" s="196" t="s">
        <v>180</v>
      </c>
      <c r="F249" s="196" t="s">
        <v>372</v>
      </c>
      <c r="G249" s="183"/>
      <c r="H249" s="183"/>
      <c r="I249" s="186"/>
      <c r="J249" s="197">
        <f>BK249</f>
        <v>0</v>
      </c>
      <c r="K249" s="183"/>
      <c r="L249" s="188"/>
      <c r="M249" s="189"/>
      <c r="N249" s="190"/>
      <c r="O249" s="190"/>
      <c r="P249" s="191">
        <f>SUM(P250:P275)</f>
        <v>0</v>
      </c>
      <c r="Q249" s="190"/>
      <c r="R249" s="191">
        <f>SUM(R250:R275)</f>
        <v>57.29664</v>
      </c>
      <c r="S249" s="190"/>
      <c r="T249" s="192">
        <f>SUM(T250:T275)</f>
        <v>2.6999999999999997</v>
      </c>
      <c r="AR249" s="193" t="s">
        <v>75</v>
      </c>
      <c r="AT249" s="194" t="s">
        <v>69</v>
      </c>
      <c r="AU249" s="194" t="s">
        <v>75</v>
      </c>
      <c r="AY249" s="193" t="s">
        <v>131</v>
      </c>
      <c r="BK249" s="195">
        <f>SUM(BK250:BK275)</f>
        <v>0</v>
      </c>
    </row>
    <row r="250" spans="2:65" s="1" customFormat="1" ht="16.5" customHeight="1">
      <c r="B250" s="36"/>
      <c r="C250" s="198" t="s">
        <v>373</v>
      </c>
      <c r="D250" s="198" t="s">
        <v>133</v>
      </c>
      <c r="E250" s="199" t="s">
        <v>374</v>
      </c>
      <c r="F250" s="200" t="s">
        <v>375</v>
      </c>
      <c r="G250" s="201" t="s">
        <v>173</v>
      </c>
      <c r="H250" s="202">
        <v>54</v>
      </c>
      <c r="I250" s="203"/>
      <c r="J250" s="204">
        <f>ROUND(I250*H250,2)</f>
        <v>0</v>
      </c>
      <c r="K250" s="200" t="s">
        <v>1</v>
      </c>
      <c r="L250" s="41"/>
      <c r="M250" s="205" t="s">
        <v>1</v>
      </c>
      <c r="N250" s="206" t="s">
        <v>41</v>
      </c>
      <c r="O250" s="77"/>
      <c r="P250" s="207">
        <f>O250*H250</f>
        <v>0</v>
      </c>
      <c r="Q250" s="207">
        <v>0.5</v>
      </c>
      <c r="R250" s="207">
        <f>Q250*H250</f>
        <v>27</v>
      </c>
      <c r="S250" s="207">
        <v>0</v>
      </c>
      <c r="T250" s="208">
        <f>S250*H250</f>
        <v>0</v>
      </c>
      <c r="AR250" s="15" t="s">
        <v>138</v>
      </c>
      <c r="AT250" s="15" t="s">
        <v>133</v>
      </c>
      <c r="AU250" s="15" t="s">
        <v>80</v>
      </c>
      <c r="AY250" s="15" t="s">
        <v>131</v>
      </c>
      <c r="BE250" s="209">
        <f>IF(N250="základní",J250,0)</f>
        <v>0</v>
      </c>
      <c r="BF250" s="209">
        <f>IF(N250="snížená",J250,0)</f>
        <v>0</v>
      </c>
      <c r="BG250" s="209">
        <f>IF(N250="zákl. přenesená",J250,0)</f>
        <v>0</v>
      </c>
      <c r="BH250" s="209">
        <f>IF(N250="sníž. přenesená",J250,0)</f>
        <v>0</v>
      </c>
      <c r="BI250" s="209">
        <f>IF(N250="nulová",J250,0)</f>
        <v>0</v>
      </c>
      <c r="BJ250" s="15" t="s">
        <v>75</v>
      </c>
      <c r="BK250" s="209">
        <f>ROUND(I250*H250,2)</f>
        <v>0</v>
      </c>
      <c r="BL250" s="15" t="s">
        <v>138</v>
      </c>
      <c r="BM250" s="15" t="s">
        <v>376</v>
      </c>
    </row>
    <row r="251" spans="2:51" s="11" customFormat="1" ht="12">
      <c r="B251" s="213"/>
      <c r="C251" s="214"/>
      <c r="D251" s="210" t="s">
        <v>142</v>
      </c>
      <c r="E251" s="215" t="s">
        <v>1</v>
      </c>
      <c r="F251" s="216" t="s">
        <v>377</v>
      </c>
      <c r="G251" s="214"/>
      <c r="H251" s="217">
        <v>54</v>
      </c>
      <c r="I251" s="218"/>
      <c r="J251" s="214"/>
      <c r="K251" s="214"/>
      <c r="L251" s="219"/>
      <c r="M251" s="220"/>
      <c r="N251" s="221"/>
      <c r="O251" s="221"/>
      <c r="P251" s="221"/>
      <c r="Q251" s="221"/>
      <c r="R251" s="221"/>
      <c r="S251" s="221"/>
      <c r="T251" s="222"/>
      <c r="AT251" s="223" t="s">
        <v>142</v>
      </c>
      <c r="AU251" s="223" t="s">
        <v>80</v>
      </c>
      <c r="AV251" s="11" t="s">
        <v>80</v>
      </c>
      <c r="AW251" s="11" t="s">
        <v>32</v>
      </c>
      <c r="AX251" s="11" t="s">
        <v>75</v>
      </c>
      <c r="AY251" s="223" t="s">
        <v>131</v>
      </c>
    </row>
    <row r="252" spans="2:65" s="1" customFormat="1" ht="16.5" customHeight="1">
      <c r="B252" s="36"/>
      <c r="C252" s="198" t="s">
        <v>378</v>
      </c>
      <c r="D252" s="198" t="s">
        <v>133</v>
      </c>
      <c r="E252" s="199" t="s">
        <v>379</v>
      </c>
      <c r="F252" s="200" t="s">
        <v>380</v>
      </c>
      <c r="G252" s="201" t="s">
        <v>381</v>
      </c>
      <c r="H252" s="202">
        <v>18</v>
      </c>
      <c r="I252" s="203"/>
      <c r="J252" s="204">
        <f>ROUND(I252*H252,2)</f>
        <v>0</v>
      </c>
      <c r="K252" s="200" t="s">
        <v>147</v>
      </c>
      <c r="L252" s="41"/>
      <c r="M252" s="205" t="s">
        <v>1</v>
      </c>
      <c r="N252" s="206" t="s">
        <v>41</v>
      </c>
      <c r="O252" s="77"/>
      <c r="P252" s="207">
        <f>O252*H252</f>
        <v>0</v>
      </c>
      <c r="Q252" s="207">
        <v>0.14494</v>
      </c>
      <c r="R252" s="207">
        <f>Q252*H252</f>
        <v>2.6089200000000003</v>
      </c>
      <c r="S252" s="207">
        <v>0</v>
      </c>
      <c r="T252" s="208">
        <f>S252*H252</f>
        <v>0</v>
      </c>
      <c r="AR252" s="15" t="s">
        <v>138</v>
      </c>
      <c r="AT252" s="15" t="s">
        <v>133</v>
      </c>
      <c r="AU252" s="15" t="s">
        <v>80</v>
      </c>
      <c r="AY252" s="15" t="s">
        <v>131</v>
      </c>
      <c r="BE252" s="209">
        <f>IF(N252="základní",J252,0)</f>
        <v>0</v>
      </c>
      <c r="BF252" s="209">
        <f>IF(N252="snížená",J252,0)</f>
        <v>0</v>
      </c>
      <c r="BG252" s="209">
        <f>IF(N252="zákl. přenesená",J252,0)</f>
        <v>0</v>
      </c>
      <c r="BH252" s="209">
        <f>IF(N252="sníž. přenesená",J252,0)</f>
        <v>0</v>
      </c>
      <c r="BI252" s="209">
        <f>IF(N252="nulová",J252,0)</f>
        <v>0</v>
      </c>
      <c r="BJ252" s="15" t="s">
        <v>75</v>
      </c>
      <c r="BK252" s="209">
        <f>ROUND(I252*H252,2)</f>
        <v>0</v>
      </c>
      <c r="BL252" s="15" t="s">
        <v>138</v>
      </c>
      <c r="BM252" s="15" t="s">
        <v>382</v>
      </c>
    </row>
    <row r="253" spans="2:47" s="1" customFormat="1" ht="12">
      <c r="B253" s="36"/>
      <c r="C253" s="37"/>
      <c r="D253" s="210" t="s">
        <v>140</v>
      </c>
      <c r="E253" s="37"/>
      <c r="F253" s="211" t="s">
        <v>383</v>
      </c>
      <c r="G253" s="37"/>
      <c r="H253" s="37"/>
      <c r="I253" s="124"/>
      <c r="J253" s="37"/>
      <c r="K253" s="37"/>
      <c r="L253" s="41"/>
      <c r="M253" s="212"/>
      <c r="N253" s="77"/>
      <c r="O253" s="77"/>
      <c r="P253" s="77"/>
      <c r="Q253" s="77"/>
      <c r="R253" s="77"/>
      <c r="S253" s="77"/>
      <c r="T253" s="78"/>
      <c r="AT253" s="15" t="s">
        <v>140</v>
      </c>
      <c r="AU253" s="15" t="s">
        <v>80</v>
      </c>
    </row>
    <row r="254" spans="2:51" s="11" customFormat="1" ht="12">
      <c r="B254" s="213"/>
      <c r="C254" s="214"/>
      <c r="D254" s="210" t="s">
        <v>142</v>
      </c>
      <c r="E254" s="215" t="s">
        <v>1</v>
      </c>
      <c r="F254" s="216" t="s">
        <v>235</v>
      </c>
      <c r="G254" s="214"/>
      <c r="H254" s="217">
        <v>18</v>
      </c>
      <c r="I254" s="218"/>
      <c r="J254" s="214"/>
      <c r="K254" s="214"/>
      <c r="L254" s="219"/>
      <c r="M254" s="220"/>
      <c r="N254" s="221"/>
      <c r="O254" s="221"/>
      <c r="P254" s="221"/>
      <c r="Q254" s="221"/>
      <c r="R254" s="221"/>
      <c r="S254" s="221"/>
      <c r="T254" s="222"/>
      <c r="AT254" s="223" t="s">
        <v>142</v>
      </c>
      <c r="AU254" s="223" t="s">
        <v>80</v>
      </c>
      <c r="AV254" s="11" t="s">
        <v>80</v>
      </c>
      <c r="AW254" s="11" t="s">
        <v>32</v>
      </c>
      <c r="AX254" s="11" t="s">
        <v>75</v>
      </c>
      <c r="AY254" s="223" t="s">
        <v>131</v>
      </c>
    </row>
    <row r="255" spans="2:65" s="1" customFormat="1" ht="16.5" customHeight="1">
      <c r="B255" s="36"/>
      <c r="C255" s="245" t="s">
        <v>384</v>
      </c>
      <c r="D255" s="245" t="s">
        <v>255</v>
      </c>
      <c r="E255" s="246" t="s">
        <v>385</v>
      </c>
      <c r="F255" s="247" t="s">
        <v>386</v>
      </c>
      <c r="G255" s="248" t="s">
        <v>381</v>
      </c>
      <c r="H255" s="249">
        <v>18</v>
      </c>
      <c r="I255" s="250"/>
      <c r="J255" s="251">
        <f>ROUND(I255*H255,2)</f>
        <v>0</v>
      </c>
      <c r="K255" s="247" t="s">
        <v>147</v>
      </c>
      <c r="L255" s="252"/>
      <c r="M255" s="253" t="s">
        <v>1</v>
      </c>
      <c r="N255" s="254" t="s">
        <v>41</v>
      </c>
      <c r="O255" s="77"/>
      <c r="P255" s="207">
        <f>O255*H255</f>
        <v>0</v>
      </c>
      <c r="Q255" s="207">
        <v>0.072</v>
      </c>
      <c r="R255" s="207">
        <f>Q255*H255</f>
        <v>1.2959999999999998</v>
      </c>
      <c r="S255" s="207">
        <v>0</v>
      </c>
      <c r="T255" s="208">
        <f>S255*H255</f>
        <v>0</v>
      </c>
      <c r="AR255" s="15" t="s">
        <v>180</v>
      </c>
      <c r="AT255" s="15" t="s">
        <v>255</v>
      </c>
      <c r="AU255" s="15" t="s">
        <v>80</v>
      </c>
      <c r="AY255" s="15" t="s">
        <v>131</v>
      </c>
      <c r="BE255" s="209">
        <f>IF(N255="základní",J255,0)</f>
        <v>0</v>
      </c>
      <c r="BF255" s="209">
        <f>IF(N255="snížená",J255,0)</f>
        <v>0</v>
      </c>
      <c r="BG255" s="209">
        <f>IF(N255="zákl. přenesená",J255,0)</f>
        <v>0</v>
      </c>
      <c r="BH255" s="209">
        <f>IF(N255="sníž. přenesená",J255,0)</f>
        <v>0</v>
      </c>
      <c r="BI255" s="209">
        <f>IF(N255="nulová",J255,0)</f>
        <v>0</v>
      </c>
      <c r="BJ255" s="15" t="s">
        <v>75</v>
      </c>
      <c r="BK255" s="209">
        <f>ROUND(I255*H255,2)</f>
        <v>0</v>
      </c>
      <c r="BL255" s="15" t="s">
        <v>138</v>
      </c>
      <c r="BM255" s="15" t="s">
        <v>387</v>
      </c>
    </row>
    <row r="256" spans="2:65" s="1" customFormat="1" ht="16.5" customHeight="1">
      <c r="B256" s="36"/>
      <c r="C256" s="245" t="s">
        <v>388</v>
      </c>
      <c r="D256" s="245" t="s">
        <v>255</v>
      </c>
      <c r="E256" s="246" t="s">
        <v>389</v>
      </c>
      <c r="F256" s="247" t="s">
        <v>390</v>
      </c>
      <c r="G256" s="248" t="s">
        <v>381</v>
      </c>
      <c r="H256" s="249">
        <v>18</v>
      </c>
      <c r="I256" s="250"/>
      <c r="J256" s="251">
        <f>ROUND(I256*H256,2)</f>
        <v>0</v>
      </c>
      <c r="K256" s="247" t="s">
        <v>147</v>
      </c>
      <c r="L256" s="252"/>
      <c r="M256" s="253" t="s">
        <v>1</v>
      </c>
      <c r="N256" s="254" t="s">
        <v>41</v>
      </c>
      <c r="O256" s="77"/>
      <c r="P256" s="207">
        <f>O256*H256</f>
        <v>0</v>
      </c>
      <c r="Q256" s="207">
        <v>0.08</v>
      </c>
      <c r="R256" s="207">
        <f>Q256*H256</f>
        <v>1.44</v>
      </c>
      <c r="S256" s="207">
        <v>0</v>
      </c>
      <c r="T256" s="208">
        <f>S256*H256</f>
        <v>0</v>
      </c>
      <c r="AR256" s="15" t="s">
        <v>180</v>
      </c>
      <c r="AT256" s="15" t="s">
        <v>255</v>
      </c>
      <c r="AU256" s="15" t="s">
        <v>80</v>
      </c>
      <c r="AY256" s="15" t="s">
        <v>131</v>
      </c>
      <c r="BE256" s="209">
        <f>IF(N256="základní",J256,0)</f>
        <v>0</v>
      </c>
      <c r="BF256" s="209">
        <f>IF(N256="snížená",J256,0)</f>
        <v>0</v>
      </c>
      <c r="BG256" s="209">
        <f>IF(N256="zákl. přenesená",J256,0)</f>
        <v>0</v>
      </c>
      <c r="BH256" s="209">
        <f>IF(N256="sníž. přenesená",J256,0)</f>
        <v>0</v>
      </c>
      <c r="BI256" s="209">
        <f>IF(N256="nulová",J256,0)</f>
        <v>0</v>
      </c>
      <c r="BJ256" s="15" t="s">
        <v>75</v>
      </c>
      <c r="BK256" s="209">
        <f>ROUND(I256*H256,2)</f>
        <v>0</v>
      </c>
      <c r="BL256" s="15" t="s">
        <v>138</v>
      </c>
      <c r="BM256" s="15" t="s">
        <v>391</v>
      </c>
    </row>
    <row r="257" spans="2:65" s="1" customFormat="1" ht="16.5" customHeight="1">
      <c r="B257" s="36"/>
      <c r="C257" s="245" t="s">
        <v>392</v>
      </c>
      <c r="D257" s="245" t="s">
        <v>255</v>
      </c>
      <c r="E257" s="246" t="s">
        <v>393</v>
      </c>
      <c r="F257" s="247" t="s">
        <v>394</v>
      </c>
      <c r="G257" s="248" t="s">
        <v>381</v>
      </c>
      <c r="H257" s="249">
        <v>180</v>
      </c>
      <c r="I257" s="250"/>
      <c r="J257" s="251">
        <f>ROUND(I257*H257,2)</f>
        <v>0</v>
      </c>
      <c r="K257" s="247" t="s">
        <v>147</v>
      </c>
      <c r="L257" s="252"/>
      <c r="M257" s="253" t="s">
        <v>1</v>
      </c>
      <c r="N257" s="254" t="s">
        <v>41</v>
      </c>
      <c r="O257" s="77"/>
      <c r="P257" s="207">
        <f>O257*H257</f>
        <v>0</v>
      </c>
      <c r="Q257" s="207">
        <v>0.057</v>
      </c>
      <c r="R257" s="207">
        <f>Q257*H257</f>
        <v>10.26</v>
      </c>
      <c r="S257" s="207">
        <v>0</v>
      </c>
      <c r="T257" s="208">
        <f>S257*H257</f>
        <v>0</v>
      </c>
      <c r="AR257" s="15" t="s">
        <v>180</v>
      </c>
      <c r="AT257" s="15" t="s">
        <v>255</v>
      </c>
      <c r="AU257" s="15" t="s">
        <v>80</v>
      </c>
      <c r="AY257" s="15" t="s">
        <v>131</v>
      </c>
      <c r="BE257" s="209">
        <f>IF(N257="základní",J257,0)</f>
        <v>0</v>
      </c>
      <c r="BF257" s="209">
        <f>IF(N257="snížená",J257,0)</f>
        <v>0</v>
      </c>
      <c r="BG257" s="209">
        <f>IF(N257="zákl. přenesená",J257,0)</f>
        <v>0</v>
      </c>
      <c r="BH257" s="209">
        <f>IF(N257="sníž. přenesená",J257,0)</f>
        <v>0</v>
      </c>
      <c r="BI257" s="209">
        <f>IF(N257="nulová",J257,0)</f>
        <v>0</v>
      </c>
      <c r="BJ257" s="15" t="s">
        <v>75</v>
      </c>
      <c r="BK257" s="209">
        <f>ROUND(I257*H257,2)</f>
        <v>0</v>
      </c>
      <c r="BL257" s="15" t="s">
        <v>138</v>
      </c>
      <c r="BM257" s="15" t="s">
        <v>395</v>
      </c>
    </row>
    <row r="258" spans="2:65" s="1" customFormat="1" ht="16.5" customHeight="1">
      <c r="B258" s="36"/>
      <c r="C258" s="245" t="s">
        <v>396</v>
      </c>
      <c r="D258" s="245" t="s">
        <v>255</v>
      </c>
      <c r="E258" s="246" t="s">
        <v>397</v>
      </c>
      <c r="F258" s="247" t="s">
        <v>398</v>
      </c>
      <c r="G258" s="248" t="s">
        <v>381</v>
      </c>
      <c r="H258" s="249">
        <v>18</v>
      </c>
      <c r="I258" s="250"/>
      <c r="J258" s="251">
        <f>ROUND(I258*H258,2)</f>
        <v>0</v>
      </c>
      <c r="K258" s="247" t="s">
        <v>147</v>
      </c>
      <c r="L258" s="252"/>
      <c r="M258" s="253" t="s">
        <v>1</v>
      </c>
      <c r="N258" s="254" t="s">
        <v>41</v>
      </c>
      <c r="O258" s="77"/>
      <c r="P258" s="207">
        <f>O258*H258</f>
        <v>0</v>
      </c>
      <c r="Q258" s="207">
        <v>0.027</v>
      </c>
      <c r="R258" s="207">
        <f>Q258*H258</f>
        <v>0.486</v>
      </c>
      <c r="S258" s="207">
        <v>0</v>
      </c>
      <c r="T258" s="208">
        <f>S258*H258</f>
        <v>0</v>
      </c>
      <c r="AR258" s="15" t="s">
        <v>180</v>
      </c>
      <c r="AT258" s="15" t="s">
        <v>255</v>
      </c>
      <c r="AU258" s="15" t="s">
        <v>80</v>
      </c>
      <c r="AY258" s="15" t="s">
        <v>131</v>
      </c>
      <c r="BE258" s="209">
        <f>IF(N258="základní",J258,0)</f>
        <v>0</v>
      </c>
      <c r="BF258" s="209">
        <f>IF(N258="snížená",J258,0)</f>
        <v>0</v>
      </c>
      <c r="BG258" s="209">
        <f>IF(N258="zákl. přenesená",J258,0)</f>
        <v>0</v>
      </c>
      <c r="BH258" s="209">
        <f>IF(N258="sníž. přenesená",J258,0)</f>
        <v>0</v>
      </c>
      <c r="BI258" s="209">
        <f>IF(N258="nulová",J258,0)</f>
        <v>0</v>
      </c>
      <c r="BJ258" s="15" t="s">
        <v>75</v>
      </c>
      <c r="BK258" s="209">
        <f>ROUND(I258*H258,2)</f>
        <v>0</v>
      </c>
      <c r="BL258" s="15" t="s">
        <v>138</v>
      </c>
      <c r="BM258" s="15" t="s">
        <v>399</v>
      </c>
    </row>
    <row r="259" spans="2:65" s="1" customFormat="1" ht="16.5" customHeight="1">
      <c r="B259" s="36"/>
      <c r="C259" s="245" t="s">
        <v>400</v>
      </c>
      <c r="D259" s="245" t="s">
        <v>255</v>
      </c>
      <c r="E259" s="246" t="s">
        <v>401</v>
      </c>
      <c r="F259" s="247" t="s">
        <v>402</v>
      </c>
      <c r="G259" s="248" t="s">
        <v>381</v>
      </c>
      <c r="H259" s="249">
        <v>18</v>
      </c>
      <c r="I259" s="250"/>
      <c r="J259" s="251">
        <f>ROUND(I259*H259,2)</f>
        <v>0</v>
      </c>
      <c r="K259" s="247" t="s">
        <v>147</v>
      </c>
      <c r="L259" s="252"/>
      <c r="M259" s="253" t="s">
        <v>1</v>
      </c>
      <c r="N259" s="254" t="s">
        <v>41</v>
      </c>
      <c r="O259" s="77"/>
      <c r="P259" s="207">
        <f>O259*H259</f>
        <v>0</v>
      </c>
      <c r="Q259" s="207">
        <v>0.001</v>
      </c>
      <c r="R259" s="207">
        <f>Q259*H259</f>
        <v>0.018000000000000002</v>
      </c>
      <c r="S259" s="207">
        <v>0</v>
      </c>
      <c r="T259" s="208">
        <f>S259*H259</f>
        <v>0</v>
      </c>
      <c r="AR259" s="15" t="s">
        <v>180</v>
      </c>
      <c r="AT259" s="15" t="s">
        <v>255</v>
      </c>
      <c r="AU259" s="15" t="s">
        <v>80</v>
      </c>
      <c r="AY259" s="15" t="s">
        <v>131</v>
      </c>
      <c r="BE259" s="209">
        <f>IF(N259="základní",J259,0)</f>
        <v>0</v>
      </c>
      <c r="BF259" s="209">
        <f>IF(N259="snížená",J259,0)</f>
        <v>0</v>
      </c>
      <c r="BG259" s="209">
        <f>IF(N259="zákl. přenesená",J259,0)</f>
        <v>0</v>
      </c>
      <c r="BH259" s="209">
        <f>IF(N259="sníž. přenesená",J259,0)</f>
        <v>0</v>
      </c>
      <c r="BI259" s="209">
        <f>IF(N259="nulová",J259,0)</f>
        <v>0</v>
      </c>
      <c r="BJ259" s="15" t="s">
        <v>75</v>
      </c>
      <c r="BK259" s="209">
        <f>ROUND(I259*H259,2)</f>
        <v>0</v>
      </c>
      <c r="BL259" s="15" t="s">
        <v>138</v>
      </c>
      <c r="BM259" s="15" t="s">
        <v>403</v>
      </c>
    </row>
    <row r="260" spans="2:65" s="1" customFormat="1" ht="16.5" customHeight="1">
      <c r="B260" s="36"/>
      <c r="C260" s="198" t="s">
        <v>404</v>
      </c>
      <c r="D260" s="198" t="s">
        <v>133</v>
      </c>
      <c r="E260" s="199" t="s">
        <v>405</v>
      </c>
      <c r="F260" s="200" t="s">
        <v>406</v>
      </c>
      <c r="G260" s="201" t="s">
        <v>381</v>
      </c>
      <c r="H260" s="202">
        <v>18</v>
      </c>
      <c r="I260" s="203"/>
      <c r="J260" s="204">
        <f>ROUND(I260*H260,2)</f>
        <v>0</v>
      </c>
      <c r="K260" s="200" t="s">
        <v>137</v>
      </c>
      <c r="L260" s="41"/>
      <c r="M260" s="205" t="s">
        <v>1</v>
      </c>
      <c r="N260" s="206" t="s">
        <v>41</v>
      </c>
      <c r="O260" s="77"/>
      <c r="P260" s="207">
        <f>O260*H260</f>
        <v>0</v>
      </c>
      <c r="Q260" s="207">
        <v>0</v>
      </c>
      <c r="R260" s="207">
        <f>Q260*H260</f>
        <v>0</v>
      </c>
      <c r="S260" s="207">
        <v>0.15</v>
      </c>
      <c r="T260" s="208">
        <f>S260*H260</f>
        <v>2.6999999999999997</v>
      </c>
      <c r="AR260" s="15" t="s">
        <v>138</v>
      </c>
      <c r="AT260" s="15" t="s">
        <v>133</v>
      </c>
      <c r="AU260" s="15" t="s">
        <v>80</v>
      </c>
      <c r="AY260" s="15" t="s">
        <v>131</v>
      </c>
      <c r="BE260" s="209">
        <f>IF(N260="základní",J260,0)</f>
        <v>0</v>
      </c>
      <c r="BF260" s="209">
        <f>IF(N260="snížená",J260,0)</f>
        <v>0</v>
      </c>
      <c r="BG260" s="209">
        <f>IF(N260="zákl. přenesená",J260,0)</f>
        <v>0</v>
      </c>
      <c r="BH260" s="209">
        <f>IF(N260="sníž. přenesená",J260,0)</f>
        <v>0</v>
      </c>
      <c r="BI260" s="209">
        <f>IF(N260="nulová",J260,0)</f>
        <v>0</v>
      </c>
      <c r="BJ260" s="15" t="s">
        <v>75</v>
      </c>
      <c r="BK260" s="209">
        <f>ROUND(I260*H260,2)</f>
        <v>0</v>
      </c>
      <c r="BL260" s="15" t="s">
        <v>138</v>
      </c>
      <c r="BM260" s="15" t="s">
        <v>407</v>
      </c>
    </row>
    <row r="261" spans="2:51" s="11" customFormat="1" ht="12">
      <c r="B261" s="213"/>
      <c r="C261" s="214"/>
      <c r="D261" s="210" t="s">
        <v>142</v>
      </c>
      <c r="E261" s="215" t="s">
        <v>1</v>
      </c>
      <c r="F261" s="216" t="s">
        <v>235</v>
      </c>
      <c r="G261" s="214"/>
      <c r="H261" s="217">
        <v>18</v>
      </c>
      <c r="I261" s="218"/>
      <c r="J261" s="214"/>
      <c r="K261" s="214"/>
      <c r="L261" s="219"/>
      <c r="M261" s="220"/>
      <c r="N261" s="221"/>
      <c r="O261" s="221"/>
      <c r="P261" s="221"/>
      <c r="Q261" s="221"/>
      <c r="R261" s="221"/>
      <c r="S261" s="221"/>
      <c r="T261" s="222"/>
      <c r="AT261" s="223" t="s">
        <v>142</v>
      </c>
      <c r="AU261" s="223" t="s">
        <v>80</v>
      </c>
      <c r="AV261" s="11" t="s">
        <v>80</v>
      </c>
      <c r="AW261" s="11" t="s">
        <v>32</v>
      </c>
      <c r="AX261" s="11" t="s">
        <v>75</v>
      </c>
      <c r="AY261" s="223" t="s">
        <v>131</v>
      </c>
    </row>
    <row r="262" spans="2:65" s="1" customFormat="1" ht="16.5" customHeight="1">
      <c r="B262" s="36"/>
      <c r="C262" s="198" t="s">
        <v>408</v>
      </c>
      <c r="D262" s="198" t="s">
        <v>133</v>
      </c>
      <c r="E262" s="199" t="s">
        <v>409</v>
      </c>
      <c r="F262" s="200" t="s">
        <v>410</v>
      </c>
      <c r="G262" s="201" t="s">
        <v>381</v>
      </c>
      <c r="H262" s="202">
        <v>18</v>
      </c>
      <c r="I262" s="203"/>
      <c r="J262" s="204">
        <f>ROUND(I262*H262,2)</f>
        <v>0</v>
      </c>
      <c r="K262" s="200" t="s">
        <v>147</v>
      </c>
      <c r="L262" s="41"/>
      <c r="M262" s="205" t="s">
        <v>1</v>
      </c>
      <c r="N262" s="206" t="s">
        <v>41</v>
      </c>
      <c r="O262" s="77"/>
      <c r="P262" s="207">
        <f>O262*H262</f>
        <v>0</v>
      </c>
      <c r="Q262" s="207">
        <v>0.21734</v>
      </c>
      <c r="R262" s="207">
        <f>Q262*H262</f>
        <v>3.9121200000000003</v>
      </c>
      <c r="S262" s="207">
        <v>0</v>
      </c>
      <c r="T262" s="208">
        <f>S262*H262</f>
        <v>0</v>
      </c>
      <c r="AR262" s="15" t="s">
        <v>138</v>
      </c>
      <c r="AT262" s="15" t="s">
        <v>133</v>
      </c>
      <c r="AU262" s="15" t="s">
        <v>80</v>
      </c>
      <c r="AY262" s="15" t="s">
        <v>131</v>
      </c>
      <c r="BE262" s="209">
        <f>IF(N262="základní",J262,0)</f>
        <v>0</v>
      </c>
      <c r="BF262" s="209">
        <f>IF(N262="snížená",J262,0)</f>
        <v>0</v>
      </c>
      <c r="BG262" s="209">
        <f>IF(N262="zákl. přenesená",J262,0)</f>
        <v>0</v>
      </c>
      <c r="BH262" s="209">
        <f>IF(N262="sníž. přenesená",J262,0)</f>
        <v>0</v>
      </c>
      <c r="BI262" s="209">
        <f>IF(N262="nulová",J262,0)</f>
        <v>0</v>
      </c>
      <c r="BJ262" s="15" t="s">
        <v>75</v>
      </c>
      <c r="BK262" s="209">
        <f>ROUND(I262*H262,2)</f>
        <v>0</v>
      </c>
      <c r="BL262" s="15" t="s">
        <v>138</v>
      </c>
      <c r="BM262" s="15" t="s">
        <v>411</v>
      </c>
    </row>
    <row r="263" spans="2:47" s="1" customFormat="1" ht="12">
      <c r="B263" s="36"/>
      <c r="C263" s="37"/>
      <c r="D263" s="210" t="s">
        <v>140</v>
      </c>
      <c r="E263" s="37"/>
      <c r="F263" s="211" t="s">
        <v>412</v>
      </c>
      <c r="G263" s="37"/>
      <c r="H263" s="37"/>
      <c r="I263" s="124"/>
      <c r="J263" s="37"/>
      <c r="K263" s="37"/>
      <c r="L263" s="41"/>
      <c r="M263" s="212"/>
      <c r="N263" s="77"/>
      <c r="O263" s="77"/>
      <c r="P263" s="77"/>
      <c r="Q263" s="77"/>
      <c r="R263" s="77"/>
      <c r="S263" s="77"/>
      <c r="T263" s="78"/>
      <c r="AT263" s="15" t="s">
        <v>140</v>
      </c>
      <c r="AU263" s="15" t="s">
        <v>80</v>
      </c>
    </row>
    <row r="264" spans="2:51" s="11" customFormat="1" ht="12">
      <c r="B264" s="213"/>
      <c r="C264" s="214"/>
      <c r="D264" s="210" t="s">
        <v>142</v>
      </c>
      <c r="E264" s="215" t="s">
        <v>1</v>
      </c>
      <c r="F264" s="216" t="s">
        <v>235</v>
      </c>
      <c r="G264" s="214"/>
      <c r="H264" s="217">
        <v>18</v>
      </c>
      <c r="I264" s="218"/>
      <c r="J264" s="214"/>
      <c r="K264" s="214"/>
      <c r="L264" s="219"/>
      <c r="M264" s="220"/>
      <c r="N264" s="221"/>
      <c r="O264" s="221"/>
      <c r="P264" s="221"/>
      <c r="Q264" s="221"/>
      <c r="R264" s="221"/>
      <c r="S264" s="221"/>
      <c r="T264" s="222"/>
      <c r="AT264" s="223" t="s">
        <v>142</v>
      </c>
      <c r="AU264" s="223" t="s">
        <v>80</v>
      </c>
      <c r="AV264" s="11" t="s">
        <v>80</v>
      </c>
      <c r="AW264" s="11" t="s">
        <v>32</v>
      </c>
      <c r="AX264" s="11" t="s">
        <v>75</v>
      </c>
      <c r="AY264" s="223" t="s">
        <v>131</v>
      </c>
    </row>
    <row r="265" spans="2:65" s="1" customFormat="1" ht="16.5" customHeight="1">
      <c r="B265" s="36"/>
      <c r="C265" s="245" t="s">
        <v>413</v>
      </c>
      <c r="D265" s="245" t="s">
        <v>255</v>
      </c>
      <c r="E265" s="246" t="s">
        <v>414</v>
      </c>
      <c r="F265" s="247" t="s">
        <v>415</v>
      </c>
      <c r="G265" s="248" t="s">
        <v>381</v>
      </c>
      <c r="H265" s="249">
        <v>18</v>
      </c>
      <c r="I265" s="250"/>
      <c r="J265" s="251">
        <f>ROUND(I265*H265,2)</f>
        <v>0</v>
      </c>
      <c r="K265" s="247" t="s">
        <v>137</v>
      </c>
      <c r="L265" s="252"/>
      <c r="M265" s="253" t="s">
        <v>1</v>
      </c>
      <c r="N265" s="254" t="s">
        <v>41</v>
      </c>
      <c r="O265" s="77"/>
      <c r="P265" s="207">
        <f>O265*H265</f>
        <v>0</v>
      </c>
      <c r="Q265" s="207">
        <v>0.0524</v>
      </c>
      <c r="R265" s="207">
        <f>Q265*H265</f>
        <v>0.9432</v>
      </c>
      <c r="S265" s="207">
        <v>0</v>
      </c>
      <c r="T265" s="208">
        <f>S265*H265</f>
        <v>0</v>
      </c>
      <c r="AR265" s="15" t="s">
        <v>180</v>
      </c>
      <c r="AT265" s="15" t="s">
        <v>255</v>
      </c>
      <c r="AU265" s="15" t="s">
        <v>80</v>
      </c>
      <c r="AY265" s="15" t="s">
        <v>131</v>
      </c>
      <c r="BE265" s="209">
        <f>IF(N265="základní",J265,0)</f>
        <v>0</v>
      </c>
      <c r="BF265" s="209">
        <f>IF(N265="snížená",J265,0)</f>
        <v>0</v>
      </c>
      <c r="BG265" s="209">
        <f>IF(N265="zákl. přenesená",J265,0)</f>
        <v>0</v>
      </c>
      <c r="BH265" s="209">
        <f>IF(N265="sníž. přenesená",J265,0)</f>
        <v>0</v>
      </c>
      <c r="BI265" s="209">
        <f>IF(N265="nulová",J265,0)</f>
        <v>0</v>
      </c>
      <c r="BJ265" s="15" t="s">
        <v>75</v>
      </c>
      <c r="BK265" s="209">
        <f>ROUND(I265*H265,2)</f>
        <v>0</v>
      </c>
      <c r="BL265" s="15" t="s">
        <v>138</v>
      </c>
      <c r="BM265" s="15" t="s">
        <v>416</v>
      </c>
    </row>
    <row r="266" spans="2:65" s="1" customFormat="1" ht="16.5" customHeight="1">
      <c r="B266" s="36"/>
      <c r="C266" s="198" t="s">
        <v>417</v>
      </c>
      <c r="D266" s="198" t="s">
        <v>133</v>
      </c>
      <c r="E266" s="199" t="s">
        <v>418</v>
      </c>
      <c r="F266" s="200" t="s">
        <v>419</v>
      </c>
      <c r="G266" s="201" t="s">
        <v>381</v>
      </c>
      <c r="H266" s="202">
        <v>30</v>
      </c>
      <c r="I266" s="203"/>
      <c r="J266" s="204">
        <f>ROUND(I266*H266,2)</f>
        <v>0</v>
      </c>
      <c r="K266" s="200" t="s">
        <v>147</v>
      </c>
      <c r="L266" s="41"/>
      <c r="M266" s="205" t="s">
        <v>1</v>
      </c>
      <c r="N266" s="206" t="s">
        <v>41</v>
      </c>
      <c r="O266" s="77"/>
      <c r="P266" s="207">
        <f>O266*H266</f>
        <v>0</v>
      </c>
      <c r="Q266" s="207">
        <v>0.31108</v>
      </c>
      <c r="R266" s="207">
        <f>Q266*H266</f>
        <v>9.3324</v>
      </c>
      <c r="S266" s="207">
        <v>0</v>
      </c>
      <c r="T266" s="208">
        <f>S266*H266</f>
        <v>0</v>
      </c>
      <c r="AR266" s="15" t="s">
        <v>138</v>
      </c>
      <c r="AT266" s="15" t="s">
        <v>133</v>
      </c>
      <c r="AU266" s="15" t="s">
        <v>80</v>
      </c>
      <c r="AY266" s="15" t="s">
        <v>131</v>
      </c>
      <c r="BE266" s="209">
        <f>IF(N266="základní",J266,0)</f>
        <v>0</v>
      </c>
      <c r="BF266" s="209">
        <f>IF(N266="snížená",J266,0)</f>
        <v>0</v>
      </c>
      <c r="BG266" s="209">
        <f>IF(N266="zákl. přenesená",J266,0)</f>
        <v>0</v>
      </c>
      <c r="BH266" s="209">
        <f>IF(N266="sníž. přenesená",J266,0)</f>
        <v>0</v>
      </c>
      <c r="BI266" s="209">
        <f>IF(N266="nulová",J266,0)</f>
        <v>0</v>
      </c>
      <c r="BJ266" s="15" t="s">
        <v>75</v>
      </c>
      <c r="BK266" s="209">
        <f>ROUND(I266*H266,2)</f>
        <v>0</v>
      </c>
      <c r="BL266" s="15" t="s">
        <v>138</v>
      </c>
      <c r="BM266" s="15" t="s">
        <v>420</v>
      </c>
    </row>
    <row r="267" spans="2:47" s="1" customFormat="1" ht="12">
      <c r="B267" s="36"/>
      <c r="C267" s="37"/>
      <c r="D267" s="210" t="s">
        <v>140</v>
      </c>
      <c r="E267" s="37"/>
      <c r="F267" s="211" t="s">
        <v>421</v>
      </c>
      <c r="G267" s="37"/>
      <c r="H267" s="37"/>
      <c r="I267" s="124"/>
      <c r="J267" s="37"/>
      <c r="K267" s="37"/>
      <c r="L267" s="41"/>
      <c r="M267" s="212"/>
      <c r="N267" s="77"/>
      <c r="O267" s="77"/>
      <c r="P267" s="77"/>
      <c r="Q267" s="77"/>
      <c r="R267" s="77"/>
      <c r="S267" s="77"/>
      <c r="T267" s="78"/>
      <c r="AT267" s="15" t="s">
        <v>140</v>
      </c>
      <c r="AU267" s="15" t="s">
        <v>80</v>
      </c>
    </row>
    <row r="268" spans="2:51" s="11" customFormat="1" ht="12">
      <c r="B268" s="213"/>
      <c r="C268" s="214"/>
      <c r="D268" s="210" t="s">
        <v>142</v>
      </c>
      <c r="E268" s="215" t="s">
        <v>1</v>
      </c>
      <c r="F268" s="216" t="s">
        <v>288</v>
      </c>
      <c r="G268" s="214"/>
      <c r="H268" s="217">
        <v>27</v>
      </c>
      <c r="I268" s="218"/>
      <c r="J268" s="214"/>
      <c r="K268" s="214"/>
      <c r="L268" s="219"/>
      <c r="M268" s="220"/>
      <c r="N268" s="221"/>
      <c r="O268" s="221"/>
      <c r="P268" s="221"/>
      <c r="Q268" s="221"/>
      <c r="R268" s="221"/>
      <c r="S268" s="221"/>
      <c r="T268" s="222"/>
      <c r="AT268" s="223" t="s">
        <v>142</v>
      </c>
      <c r="AU268" s="223" t="s">
        <v>80</v>
      </c>
      <c r="AV268" s="11" t="s">
        <v>80</v>
      </c>
      <c r="AW268" s="11" t="s">
        <v>32</v>
      </c>
      <c r="AX268" s="11" t="s">
        <v>70</v>
      </c>
      <c r="AY268" s="223" t="s">
        <v>131</v>
      </c>
    </row>
    <row r="269" spans="2:51" s="13" customFormat="1" ht="12">
      <c r="B269" s="235"/>
      <c r="C269" s="236"/>
      <c r="D269" s="210" t="s">
        <v>142</v>
      </c>
      <c r="E269" s="237" t="s">
        <v>1</v>
      </c>
      <c r="F269" s="238" t="s">
        <v>321</v>
      </c>
      <c r="G269" s="236"/>
      <c r="H269" s="237" t="s">
        <v>1</v>
      </c>
      <c r="I269" s="239"/>
      <c r="J269" s="236"/>
      <c r="K269" s="236"/>
      <c r="L269" s="240"/>
      <c r="M269" s="241"/>
      <c r="N269" s="242"/>
      <c r="O269" s="242"/>
      <c r="P269" s="242"/>
      <c r="Q269" s="242"/>
      <c r="R269" s="242"/>
      <c r="S269" s="242"/>
      <c r="T269" s="243"/>
      <c r="AT269" s="244" t="s">
        <v>142</v>
      </c>
      <c r="AU269" s="244" t="s">
        <v>80</v>
      </c>
      <c r="AV269" s="13" t="s">
        <v>75</v>
      </c>
      <c r="AW269" s="13" t="s">
        <v>32</v>
      </c>
      <c r="AX269" s="13" t="s">
        <v>70</v>
      </c>
      <c r="AY269" s="244" t="s">
        <v>131</v>
      </c>
    </row>
    <row r="270" spans="2:51" s="11" customFormat="1" ht="12">
      <c r="B270" s="213"/>
      <c r="C270" s="214"/>
      <c r="D270" s="210" t="s">
        <v>142</v>
      </c>
      <c r="E270" s="215" t="s">
        <v>1</v>
      </c>
      <c r="F270" s="216" t="s">
        <v>75</v>
      </c>
      <c r="G270" s="214"/>
      <c r="H270" s="217">
        <v>1</v>
      </c>
      <c r="I270" s="218"/>
      <c r="J270" s="214"/>
      <c r="K270" s="214"/>
      <c r="L270" s="219"/>
      <c r="M270" s="220"/>
      <c r="N270" s="221"/>
      <c r="O270" s="221"/>
      <c r="P270" s="221"/>
      <c r="Q270" s="221"/>
      <c r="R270" s="221"/>
      <c r="S270" s="221"/>
      <c r="T270" s="222"/>
      <c r="AT270" s="223" t="s">
        <v>142</v>
      </c>
      <c r="AU270" s="223" t="s">
        <v>80</v>
      </c>
      <c r="AV270" s="11" t="s">
        <v>80</v>
      </c>
      <c r="AW270" s="11" t="s">
        <v>32</v>
      </c>
      <c r="AX270" s="11" t="s">
        <v>70</v>
      </c>
      <c r="AY270" s="223" t="s">
        <v>131</v>
      </c>
    </row>
    <row r="271" spans="2:51" s="13" customFormat="1" ht="12">
      <c r="B271" s="235"/>
      <c r="C271" s="236"/>
      <c r="D271" s="210" t="s">
        <v>142</v>
      </c>
      <c r="E271" s="237" t="s">
        <v>1</v>
      </c>
      <c r="F271" s="238" t="s">
        <v>323</v>
      </c>
      <c r="G271" s="236"/>
      <c r="H271" s="237" t="s">
        <v>1</v>
      </c>
      <c r="I271" s="239"/>
      <c r="J271" s="236"/>
      <c r="K271" s="236"/>
      <c r="L271" s="240"/>
      <c r="M271" s="241"/>
      <c r="N271" s="242"/>
      <c r="O271" s="242"/>
      <c r="P271" s="242"/>
      <c r="Q271" s="242"/>
      <c r="R271" s="242"/>
      <c r="S271" s="242"/>
      <c r="T271" s="243"/>
      <c r="AT271" s="244" t="s">
        <v>142</v>
      </c>
      <c r="AU271" s="244" t="s">
        <v>80</v>
      </c>
      <c r="AV271" s="13" t="s">
        <v>75</v>
      </c>
      <c r="AW271" s="13" t="s">
        <v>32</v>
      </c>
      <c r="AX271" s="13" t="s">
        <v>70</v>
      </c>
      <c r="AY271" s="244" t="s">
        <v>131</v>
      </c>
    </row>
    <row r="272" spans="2:51" s="11" customFormat="1" ht="12">
      <c r="B272" s="213"/>
      <c r="C272" s="214"/>
      <c r="D272" s="210" t="s">
        <v>142</v>
      </c>
      <c r="E272" s="215" t="s">
        <v>1</v>
      </c>
      <c r="F272" s="216" t="s">
        <v>75</v>
      </c>
      <c r="G272" s="214"/>
      <c r="H272" s="217">
        <v>1</v>
      </c>
      <c r="I272" s="218"/>
      <c r="J272" s="214"/>
      <c r="K272" s="214"/>
      <c r="L272" s="219"/>
      <c r="M272" s="220"/>
      <c r="N272" s="221"/>
      <c r="O272" s="221"/>
      <c r="P272" s="221"/>
      <c r="Q272" s="221"/>
      <c r="R272" s="221"/>
      <c r="S272" s="221"/>
      <c r="T272" s="222"/>
      <c r="AT272" s="223" t="s">
        <v>142</v>
      </c>
      <c r="AU272" s="223" t="s">
        <v>80</v>
      </c>
      <c r="AV272" s="11" t="s">
        <v>80</v>
      </c>
      <c r="AW272" s="11" t="s">
        <v>32</v>
      </c>
      <c r="AX272" s="11" t="s">
        <v>70</v>
      </c>
      <c r="AY272" s="223" t="s">
        <v>131</v>
      </c>
    </row>
    <row r="273" spans="2:51" s="13" customFormat="1" ht="12">
      <c r="B273" s="235"/>
      <c r="C273" s="236"/>
      <c r="D273" s="210" t="s">
        <v>142</v>
      </c>
      <c r="E273" s="237" t="s">
        <v>1</v>
      </c>
      <c r="F273" s="238" t="s">
        <v>325</v>
      </c>
      <c r="G273" s="236"/>
      <c r="H273" s="237" t="s">
        <v>1</v>
      </c>
      <c r="I273" s="239"/>
      <c r="J273" s="236"/>
      <c r="K273" s="236"/>
      <c r="L273" s="240"/>
      <c r="M273" s="241"/>
      <c r="N273" s="242"/>
      <c r="O273" s="242"/>
      <c r="P273" s="242"/>
      <c r="Q273" s="242"/>
      <c r="R273" s="242"/>
      <c r="S273" s="242"/>
      <c r="T273" s="243"/>
      <c r="AT273" s="244" t="s">
        <v>142</v>
      </c>
      <c r="AU273" s="244" t="s">
        <v>80</v>
      </c>
      <c r="AV273" s="13" t="s">
        <v>75</v>
      </c>
      <c r="AW273" s="13" t="s">
        <v>32</v>
      </c>
      <c r="AX273" s="13" t="s">
        <v>70</v>
      </c>
      <c r="AY273" s="244" t="s">
        <v>131</v>
      </c>
    </row>
    <row r="274" spans="2:51" s="11" customFormat="1" ht="12">
      <c r="B274" s="213"/>
      <c r="C274" s="214"/>
      <c r="D274" s="210" t="s">
        <v>142</v>
      </c>
      <c r="E274" s="215" t="s">
        <v>1</v>
      </c>
      <c r="F274" s="216" t="s">
        <v>75</v>
      </c>
      <c r="G274" s="214"/>
      <c r="H274" s="217">
        <v>1</v>
      </c>
      <c r="I274" s="218"/>
      <c r="J274" s="214"/>
      <c r="K274" s="214"/>
      <c r="L274" s="219"/>
      <c r="M274" s="220"/>
      <c r="N274" s="221"/>
      <c r="O274" s="221"/>
      <c r="P274" s="221"/>
      <c r="Q274" s="221"/>
      <c r="R274" s="221"/>
      <c r="S274" s="221"/>
      <c r="T274" s="222"/>
      <c r="AT274" s="223" t="s">
        <v>142</v>
      </c>
      <c r="AU274" s="223" t="s">
        <v>80</v>
      </c>
      <c r="AV274" s="11" t="s">
        <v>80</v>
      </c>
      <c r="AW274" s="11" t="s">
        <v>32</v>
      </c>
      <c r="AX274" s="11" t="s">
        <v>70</v>
      </c>
      <c r="AY274" s="223" t="s">
        <v>131</v>
      </c>
    </row>
    <row r="275" spans="2:51" s="12" customFormat="1" ht="12">
      <c r="B275" s="224"/>
      <c r="C275" s="225"/>
      <c r="D275" s="210" t="s">
        <v>142</v>
      </c>
      <c r="E275" s="226" t="s">
        <v>1</v>
      </c>
      <c r="F275" s="227" t="s">
        <v>144</v>
      </c>
      <c r="G275" s="225"/>
      <c r="H275" s="228">
        <v>30</v>
      </c>
      <c r="I275" s="229"/>
      <c r="J275" s="225"/>
      <c r="K275" s="225"/>
      <c r="L275" s="230"/>
      <c r="M275" s="231"/>
      <c r="N275" s="232"/>
      <c r="O275" s="232"/>
      <c r="P275" s="232"/>
      <c r="Q275" s="232"/>
      <c r="R275" s="232"/>
      <c r="S275" s="232"/>
      <c r="T275" s="233"/>
      <c r="AT275" s="234" t="s">
        <v>142</v>
      </c>
      <c r="AU275" s="234" t="s">
        <v>80</v>
      </c>
      <c r="AV275" s="12" t="s">
        <v>138</v>
      </c>
      <c r="AW275" s="12" t="s">
        <v>32</v>
      </c>
      <c r="AX275" s="12" t="s">
        <v>75</v>
      </c>
      <c r="AY275" s="234" t="s">
        <v>131</v>
      </c>
    </row>
    <row r="276" spans="2:63" s="10" customFormat="1" ht="22.8" customHeight="1">
      <c r="B276" s="182"/>
      <c r="C276" s="183"/>
      <c r="D276" s="184" t="s">
        <v>69</v>
      </c>
      <c r="E276" s="196" t="s">
        <v>186</v>
      </c>
      <c r="F276" s="196" t="s">
        <v>422</v>
      </c>
      <c r="G276" s="183"/>
      <c r="H276" s="183"/>
      <c r="I276" s="186"/>
      <c r="J276" s="197">
        <f>BK276</f>
        <v>0</v>
      </c>
      <c r="K276" s="183"/>
      <c r="L276" s="188"/>
      <c r="M276" s="189"/>
      <c r="N276" s="190"/>
      <c r="O276" s="190"/>
      <c r="P276" s="191">
        <f>SUM(P277:P388)</f>
        <v>0</v>
      </c>
      <c r="Q276" s="190"/>
      <c r="R276" s="191">
        <f>SUM(R277:R388)</f>
        <v>1593.87884072</v>
      </c>
      <c r="S276" s="190"/>
      <c r="T276" s="192">
        <f>SUM(T277:T388)</f>
        <v>439.0152</v>
      </c>
      <c r="AR276" s="193" t="s">
        <v>75</v>
      </c>
      <c r="AT276" s="194" t="s">
        <v>69</v>
      </c>
      <c r="AU276" s="194" t="s">
        <v>75</v>
      </c>
      <c r="AY276" s="193" t="s">
        <v>131</v>
      </c>
      <c r="BK276" s="195">
        <f>SUM(BK277:BK388)</f>
        <v>0</v>
      </c>
    </row>
    <row r="277" spans="2:65" s="1" customFormat="1" ht="16.5" customHeight="1">
      <c r="B277" s="36"/>
      <c r="C277" s="198" t="s">
        <v>423</v>
      </c>
      <c r="D277" s="198" t="s">
        <v>133</v>
      </c>
      <c r="E277" s="199" t="s">
        <v>424</v>
      </c>
      <c r="F277" s="200" t="s">
        <v>425</v>
      </c>
      <c r="G277" s="201" t="s">
        <v>426</v>
      </c>
      <c r="H277" s="202">
        <v>1</v>
      </c>
      <c r="I277" s="203"/>
      <c r="J277" s="204">
        <f>ROUND(I277*H277,2)</f>
        <v>0</v>
      </c>
      <c r="K277" s="200" t="s">
        <v>1</v>
      </c>
      <c r="L277" s="41"/>
      <c r="M277" s="205" t="s">
        <v>1</v>
      </c>
      <c r="N277" s="206" t="s">
        <v>41</v>
      </c>
      <c r="O277" s="77"/>
      <c r="P277" s="207">
        <f>O277*H277</f>
        <v>0</v>
      </c>
      <c r="Q277" s="207">
        <v>0</v>
      </c>
      <c r="R277" s="207">
        <f>Q277*H277</f>
        <v>0</v>
      </c>
      <c r="S277" s="207">
        <v>0</v>
      </c>
      <c r="T277" s="208">
        <f>S277*H277</f>
        <v>0</v>
      </c>
      <c r="AR277" s="15" t="s">
        <v>138</v>
      </c>
      <c r="AT277" s="15" t="s">
        <v>133</v>
      </c>
      <c r="AU277" s="15" t="s">
        <v>80</v>
      </c>
      <c r="AY277" s="15" t="s">
        <v>131</v>
      </c>
      <c r="BE277" s="209">
        <f>IF(N277="základní",J277,0)</f>
        <v>0</v>
      </c>
      <c r="BF277" s="209">
        <f>IF(N277="snížená",J277,0)</f>
        <v>0</v>
      </c>
      <c r="BG277" s="209">
        <f>IF(N277="zákl. přenesená",J277,0)</f>
        <v>0</v>
      </c>
      <c r="BH277" s="209">
        <f>IF(N277="sníž. přenesená",J277,0)</f>
        <v>0</v>
      </c>
      <c r="BI277" s="209">
        <f>IF(N277="nulová",J277,0)</f>
        <v>0</v>
      </c>
      <c r="BJ277" s="15" t="s">
        <v>75</v>
      </c>
      <c r="BK277" s="209">
        <f>ROUND(I277*H277,2)</f>
        <v>0</v>
      </c>
      <c r="BL277" s="15" t="s">
        <v>138</v>
      </c>
      <c r="BM277" s="15" t="s">
        <v>427</v>
      </c>
    </row>
    <row r="278" spans="2:65" s="1" customFormat="1" ht="16.5" customHeight="1">
      <c r="B278" s="36"/>
      <c r="C278" s="198" t="s">
        <v>428</v>
      </c>
      <c r="D278" s="198" t="s">
        <v>133</v>
      </c>
      <c r="E278" s="199" t="s">
        <v>429</v>
      </c>
      <c r="F278" s="200" t="s">
        <v>430</v>
      </c>
      <c r="G278" s="201" t="s">
        <v>381</v>
      </c>
      <c r="H278" s="202">
        <v>5</v>
      </c>
      <c r="I278" s="203"/>
      <c r="J278" s="204">
        <f>ROUND(I278*H278,2)</f>
        <v>0</v>
      </c>
      <c r="K278" s="200" t="s">
        <v>147</v>
      </c>
      <c r="L278" s="41"/>
      <c r="M278" s="205" t="s">
        <v>1</v>
      </c>
      <c r="N278" s="206" t="s">
        <v>41</v>
      </c>
      <c r="O278" s="77"/>
      <c r="P278" s="207">
        <f>O278*H278</f>
        <v>0</v>
      </c>
      <c r="Q278" s="207">
        <v>0.10941</v>
      </c>
      <c r="R278" s="207">
        <f>Q278*H278</f>
        <v>0.5470499999999999</v>
      </c>
      <c r="S278" s="207">
        <v>0</v>
      </c>
      <c r="T278" s="208">
        <f>S278*H278</f>
        <v>0</v>
      </c>
      <c r="AR278" s="15" t="s">
        <v>138</v>
      </c>
      <c r="AT278" s="15" t="s">
        <v>133</v>
      </c>
      <c r="AU278" s="15" t="s">
        <v>80</v>
      </c>
      <c r="AY278" s="15" t="s">
        <v>131</v>
      </c>
      <c r="BE278" s="209">
        <f>IF(N278="základní",J278,0)</f>
        <v>0</v>
      </c>
      <c r="BF278" s="209">
        <f>IF(N278="snížená",J278,0)</f>
        <v>0</v>
      </c>
      <c r="BG278" s="209">
        <f>IF(N278="zákl. přenesená",J278,0)</f>
        <v>0</v>
      </c>
      <c r="BH278" s="209">
        <f>IF(N278="sníž. přenesená",J278,0)</f>
        <v>0</v>
      </c>
      <c r="BI278" s="209">
        <f>IF(N278="nulová",J278,0)</f>
        <v>0</v>
      </c>
      <c r="BJ278" s="15" t="s">
        <v>75</v>
      </c>
      <c r="BK278" s="209">
        <f>ROUND(I278*H278,2)</f>
        <v>0</v>
      </c>
      <c r="BL278" s="15" t="s">
        <v>138</v>
      </c>
      <c r="BM278" s="15" t="s">
        <v>431</v>
      </c>
    </row>
    <row r="279" spans="2:47" s="1" customFormat="1" ht="12">
      <c r="B279" s="36"/>
      <c r="C279" s="37"/>
      <c r="D279" s="210" t="s">
        <v>140</v>
      </c>
      <c r="E279" s="37"/>
      <c r="F279" s="211" t="s">
        <v>432</v>
      </c>
      <c r="G279" s="37"/>
      <c r="H279" s="37"/>
      <c r="I279" s="124"/>
      <c r="J279" s="37"/>
      <c r="K279" s="37"/>
      <c r="L279" s="41"/>
      <c r="M279" s="212"/>
      <c r="N279" s="77"/>
      <c r="O279" s="77"/>
      <c r="P279" s="77"/>
      <c r="Q279" s="77"/>
      <c r="R279" s="77"/>
      <c r="S279" s="77"/>
      <c r="T279" s="78"/>
      <c r="AT279" s="15" t="s">
        <v>140</v>
      </c>
      <c r="AU279" s="15" t="s">
        <v>80</v>
      </c>
    </row>
    <row r="280" spans="2:51" s="11" customFormat="1" ht="12">
      <c r="B280" s="213"/>
      <c r="C280" s="214"/>
      <c r="D280" s="210" t="s">
        <v>142</v>
      </c>
      <c r="E280" s="215" t="s">
        <v>1</v>
      </c>
      <c r="F280" s="216" t="s">
        <v>160</v>
      </c>
      <c r="G280" s="214"/>
      <c r="H280" s="217">
        <v>5</v>
      </c>
      <c r="I280" s="218"/>
      <c r="J280" s="214"/>
      <c r="K280" s="214"/>
      <c r="L280" s="219"/>
      <c r="M280" s="220"/>
      <c r="N280" s="221"/>
      <c r="O280" s="221"/>
      <c r="P280" s="221"/>
      <c r="Q280" s="221"/>
      <c r="R280" s="221"/>
      <c r="S280" s="221"/>
      <c r="T280" s="222"/>
      <c r="AT280" s="223" t="s">
        <v>142</v>
      </c>
      <c r="AU280" s="223" t="s">
        <v>80</v>
      </c>
      <c r="AV280" s="11" t="s">
        <v>80</v>
      </c>
      <c r="AW280" s="11" t="s">
        <v>32</v>
      </c>
      <c r="AX280" s="11" t="s">
        <v>75</v>
      </c>
      <c r="AY280" s="223" t="s">
        <v>131</v>
      </c>
    </row>
    <row r="281" spans="2:65" s="1" customFormat="1" ht="16.5" customHeight="1">
      <c r="B281" s="36"/>
      <c r="C281" s="245" t="s">
        <v>433</v>
      </c>
      <c r="D281" s="245" t="s">
        <v>255</v>
      </c>
      <c r="E281" s="246" t="s">
        <v>434</v>
      </c>
      <c r="F281" s="247" t="s">
        <v>435</v>
      </c>
      <c r="G281" s="248" t="s">
        <v>381</v>
      </c>
      <c r="H281" s="249">
        <v>5</v>
      </c>
      <c r="I281" s="250"/>
      <c r="J281" s="251">
        <f>ROUND(I281*H281,2)</f>
        <v>0</v>
      </c>
      <c r="K281" s="247" t="s">
        <v>137</v>
      </c>
      <c r="L281" s="252"/>
      <c r="M281" s="253" t="s">
        <v>1</v>
      </c>
      <c r="N281" s="254" t="s">
        <v>41</v>
      </c>
      <c r="O281" s="77"/>
      <c r="P281" s="207">
        <f>O281*H281</f>
        <v>0</v>
      </c>
      <c r="Q281" s="207">
        <v>0.005</v>
      </c>
      <c r="R281" s="207">
        <f>Q281*H281</f>
        <v>0.025</v>
      </c>
      <c r="S281" s="207">
        <v>0</v>
      </c>
      <c r="T281" s="208">
        <f>S281*H281</f>
        <v>0</v>
      </c>
      <c r="AR281" s="15" t="s">
        <v>180</v>
      </c>
      <c r="AT281" s="15" t="s">
        <v>255</v>
      </c>
      <c r="AU281" s="15" t="s">
        <v>80</v>
      </c>
      <c r="AY281" s="15" t="s">
        <v>131</v>
      </c>
      <c r="BE281" s="209">
        <f>IF(N281="základní",J281,0)</f>
        <v>0</v>
      </c>
      <c r="BF281" s="209">
        <f>IF(N281="snížená",J281,0)</f>
        <v>0</v>
      </c>
      <c r="BG281" s="209">
        <f>IF(N281="zákl. přenesená",J281,0)</f>
        <v>0</v>
      </c>
      <c r="BH281" s="209">
        <f>IF(N281="sníž. přenesená",J281,0)</f>
        <v>0</v>
      </c>
      <c r="BI281" s="209">
        <f>IF(N281="nulová",J281,0)</f>
        <v>0</v>
      </c>
      <c r="BJ281" s="15" t="s">
        <v>75</v>
      </c>
      <c r="BK281" s="209">
        <f>ROUND(I281*H281,2)</f>
        <v>0</v>
      </c>
      <c r="BL281" s="15" t="s">
        <v>138</v>
      </c>
      <c r="BM281" s="15" t="s">
        <v>436</v>
      </c>
    </row>
    <row r="282" spans="2:65" s="1" customFormat="1" ht="16.5" customHeight="1">
      <c r="B282" s="36"/>
      <c r="C282" s="198" t="s">
        <v>437</v>
      </c>
      <c r="D282" s="198" t="s">
        <v>133</v>
      </c>
      <c r="E282" s="199" t="s">
        <v>429</v>
      </c>
      <c r="F282" s="200" t="s">
        <v>430</v>
      </c>
      <c r="G282" s="201" t="s">
        <v>381</v>
      </c>
      <c r="H282" s="202">
        <v>5</v>
      </c>
      <c r="I282" s="203"/>
      <c r="J282" s="204">
        <f>ROUND(I282*H282,2)</f>
        <v>0</v>
      </c>
      <c r="K282" s="200" t="s">
        <v>147</v>
      </c>
      <c r="L282" s="41"/>
      <c r="M282" s="205" t="s">
        <v>1</v>
      </c>
      <c r="N282" s="206" t="s">
        <v>41</v>
      </c>
      <c r="O282" s="77"/>
      <c r="P282" s="207">
        <f>O282*H282</f>
        <v>0</v>
      </c>
      <c r="Q282" s="207">
        <v>0.10941</v>
      </c>
      <c r="R282" s="207">
        <f>Q282*H282</f>
        <v>0.5470499999999999</v>
      </c>
      <c r="S282" s="207">
        <v>0</v>
      </c>
      <c r="T282" s="208">
        <f>S282*H282</f>
        <v>0</v>
      </c>
      <c r="AR282" s="15" t="s">
        <v>138</v>
      </c>
      <c r="AT282" s="15" t="s">
        <v>133</v>
      </c>
      <c r="AU282" s="15" t="s">
        <v>80</v>
      </c>
      <c r="AY282" s="15" t="s">
        <v>131</v>
      </c>
      <c r="BE282" s="209">
        <f>IF(N282="základní",J282,0)</f>
        <v>0</v>
      </c>
      <c r="BF282" s="209">
        <f>IF(N282="snížená",J282,0)</f>
        <v>0</v>
      </c>
      <c r="BG282" s="209">
        <f>IF(N282="zákl. přenesená",J282,0)</f>
        <v>0</v>
      </c>
      <c r="BH282" s="209">
        <f>IF(N282="sníž. přenesená",J282,0)</f>
        <v>0</v>
      </c>
      <c r="BI282" s="209">
        <f>IF(N282="nulová",J282,0)</f>
        <v>0</v>
      </c>
      <c r="BJ282" s="15" t="s">
        <v>75</v>
      </c>
      <c r="BK282" s="209">
        <f>ROUND(I282*H282,2)</f>
        <v>0</v>
      </c>
      <c r="BL282" s="15" t="s">
        <v>138</v>
      </c>
      <c r="BM282" s="15" t="s">
        <v>438</v>
      </c>
    </row>
    <row r="283" spans="2:47" s="1" customFormat="1" ht="12">
      <c r="B283" s="36"/>
      <c r="C283" s="37"/>
      <c r="D283" s="210" t="s">
        <v>140</v>
      </c>
      <c r="E283" s="37"/>
      <c r="F283" s="211" t="s">
        <v>432</v>
      </c>
      <c r="G283" s="37"/>
      <c r="H283" s="37"/>
      <c r="I283" s="124"/>
      <c r="J283" s="37"/>
      <c r="K283" s="37"/>
      <c r="L283" s="41"/>
      <c r="M283" s="212"/>
      <c r="N283" s="77"/>
      <c r="O283" s="77"/>
      <c r="P283" s="77"/>
      <c r="Q283" s="77"/>
      <c r="R283" s="77"/>
      <c r="S283" s="77"/>
      <c r="T283" s="78"/>
      <c r="AT283" s="15" t="s">
        <v>140</v>
      </c>
      <c r="AU283" s="15" t="s">
        <v>80</v>
      </c>
    </row>
    <row r="284" spans="2:51" s="11" customFormat="1" ht="12">
      <c r="B284" s="213"/>
      <c r="C284" s="214"/>
      <c r="D284" s="210" t="s">
        <v>142</v>
      </c>
      <c r="E284" s="215" t="s">
        <v>1</v>
      </c>
      <c r="F284" s="216" t="s">
        <v>160</v>
      </c>
      <c r="G284" s="214"/>
      <c r="H284" s="217">
        <v>5</v>
      </c>
      <c r="I284" s="218"/>
      <c r="J284" s="214"/>
      <c r="K284" s="214"/>
      <c r="L284" s="219"/>
      <c r="M284" s="220"/>
      <c r="N284" s="221"/>
      <c r="O284" s="221"/>
      <c r="P284" s="221"/>
      <c r="Q284" s="221"/>
      <c r="R284" s="221"/>
      <c r="S284" s="221"/>
      <c r="T284" s="222"/>
      <c r="AT284" s="223" t="s">
        <v>142</v>
      </c>
      <c r="AU284" s="223" t="s">
        <v>80</v>
      </c>
      <c r="AV284" s="11" t="s">
        <v>80</v>
      </c>
      <c r="AW284" s="11" t="s">
        <v>32</v>
      </c>
      <c r="AX284" s="11" t="s">
        <v>75</v>
      </c>
      <c r="AY284" s="223" t="s">
        <v>131</v>
      </c>
    </row>
    <row r="285" spans="2:65" s="1" customFormat="1" ht="16.5" customHeight="1">
      <c r="B285" s="36"/>
      <c r="C285" s="245" t="s">
        <v>439</v>
      </c>
      <c r="D285" s="245" t="s">
        <v>255</v>
      </c>
      <c r="E285" s="246" t="s">
        <v>440</v>
      </c>
      <c r="F285" s="247" t="s">
        <v>441</v>
      </c>
      <c r="G285" s="248" t="s">
        <v>381</v>
      </c>
      <c r="H285" s="249">
        <v>5</v>
      </c>
      <c r="I285" s="250"/>
      <c r="J285" s="251">
        <f>ROUND(I285*H285,2)</f>
        <v>0</v>
      </c>
      <c r="K285" s="247" t="s">
        <v>137</v>
      </c>
      <c r="L285" s="252"/>
      <c r="M285" s="253" t="s">
        <v>1</v>
      </c>
      <c r="N285" s="254" t="s">
        <v>41</v>
      </c>
      <c r="O285" s="77"/>
      <c r="P285" s="207">
        <f>O285*H285</f>
        <v>0</v>
      </c>
      <c r="Q285" s="207">
        <v>0.0065</v>
      </c>
      <c r="R285" s="207">
        <f>Q285*H285</f>
        <v>0.0325</v>
      </c>
      <c r="S285" s="207">
        <v>0</v>
      </c>
      <c r="T285" s="208">
        <f>S285*H285</f>
        <v>0</v>
      </c>
      <c r="AR285" s="15" t="s">
        <v>180</v>
      </c>
      <c r="AT285" s="15" t="s">
        <v>255</v>
      </c>
      <c r="AU285" s="15" t="s">
        <v>80</v>
      </c>
      <c r="AY285" s="15" t="s">
        <v>131</v>
      </c>
      <c r="BE285" s="209">
        <f>IF(N285="základní",J285,0)</f>
        <v>0</v>
      </c>
      <c r="BF285" s="209">
        <f>IF(N285="snížená",J285,0)</f>
        <v>0</v>
      </c>
      <c r="BG285" s="209">
        <f>IF(N285="zákl. přenesená",J285,0)</f>
        <v>0</v>
      </c>
      <c r="BH285" s="209">
        <f>IF(N285="sníž. přenesená",J285,0)</f>
        <v>0</v>
      </c>
      <c r="BI285" s="209">
        <f>IF(N285="nulová",J285,0)</f>
        <v>0</v>
      </c>
      <c r="BJ285" s="15" t="s">
        <v>75</v>
      </c>
      <c r="BK285" s="209">
        <f>ROUND(I285*H285,2)</f>
        <v>0</v>
      </c>
      <c r="BL285" s="15" t="s">
        <v>138</v>
      </c>
      <c r="BM285" s="15" t="s">
        <v>442</v>
      </c>
    </row>
    <row r="286" spans="2:65" s="1" customFormat="1" ht="16.5" customHeight="1">
      <c r="B286" s="36"/>
      <c r="C286" s="198" t="s">
        <v>443</v>
      </c>
      <c r="D286" s="198" t="s">
        <v>133</v>
      </c>
      <c r="E286" s="199" t="s">
        <v>444</v>
      </c>
      <c r="F286" s="200" t="s">
        <v>445</v>
      </c>
      <c r="G286" s="201" t="s">
        <v>173</v>
      </c>
      <c r="H286" s="202">
        <v>593</v>
      </c>
      <c r="I286" s="203"/>
      <c r="J286" s="204">
        <f>ROUND(I286*H286,2)</f>
        <v>0</v>
      </c>
      <c r="K286" s="200" t="s">
        <v>147</v>
      </c>
      <c r="L286" s="41"/>
      <c r="M286" s="205" t="s">
        <v>1</v>
      </c>
      <c r="N286" s="206" t="s">
        <v>41</v>
      </c>
      <c r="O286" s="77"/>
      <c r="P286" s="207">
        <f>O286*H286</f>
        <v>0</v>
      </c>
      <c r="Q286" s="207">
        <v>8E-05</v>
      </c>
      <c r="R286" s="207">
        <f>Q286*H286</f>
        <v>0.04744</v>
      </c>
      <c r="S286" s="207">
        <v>0</v>
      </c>
      <c r="T286" s="208">
        <f>S286*H286</f>
        <v>0</v>
      </c>
      <c r="AR286" s="15" t="s">
        <v>138</v>
      </c>
      <c r="AT286" s="15" t="s">
        <v>133</v>
      </c>
      <c r="AU286" s="15" t="s">
        <v>80</v>
      </c>
      <c r="AY286" s="15" t="s">
        <v>131</v>
      </c>
      <c r="BE286" s="209">
        <f>IF(N286="základní",J286,0)</f>
        <v>0</v>
      </c>
      <c r="BF286" s="209">
        <f>IF(N286="snížená",J286,0)</f>
        <v>0</v>
      </c>
      <c r="BG286" s="209">
        <f>IF(N286="zákl. přenesená",J286,0)</f>
        <v>0</v>
      </c>
      <c r="BH286" s="209">
        <f>IF(N286="sníž. přenesená",J286,0)</f>
        <v>0</v>
      </c>
      <c r="BI286" s="209">
        <f>IF(N286="nulová",J286,0)</f>
        <v>0</v>
      </c>
      <c r="BJ286" s="15" t="s">
        <v>75</v>
      </c>
      <c r="BK286" s="209">
        <f>ROUND(I286*H286,2)</f>
        <v>0</v>
      </c>
      <c r="BL286" s="15" t="s">
        <v>138</v>
      </c>
      <c r="BM286" s="15" t="s">
        <v>446</v>
      </c>
    </row>
    <row r="287" spans="2:47" s="1" customFormat="1" ht="12">
      <c r="B287" s="36"/>
      <c r="C287" s="37"/>
      <c r="D287" s="210" t="s">
        <v>140</v>
      </c>
      <c r="E287" s="37"/>
      <c r="F287" s="211" t="s">
        <v>447</v>
      </c>
      <c r="G287" s="37"/>
      <c r="H287" s="37"/>
      <c r="I287" s="124"/>
      <c r="J287" s="37"/>
      <c r="K287" s="37"/>
      <c r="L287" s="41"/>
      <c r="M287" s="212"/>
      <c r="N287" s="77"/>
      <c r="O287" s="77"/>
      <c r="P287" s="77"/>
      <c r="Q287" s="77"/>
      <c r="R287" s="77"/>
      <c r="S287" s="77"/>
      <c r="T287" s="78"/>
      <c r="AT287" s="15" t="s">
        <v>140</v>
      </c>
      <c r="AU287" s="15" t="s">
        <v>80</v>
      </c>
    </row>
    <row r="288" spans="2:51" s="13" customFormat="1" ht="12">
      <c r="B288" s="235"/>
      <c r="C288" s="236"/>
      <c r="D288" s="210" t="s">
        <v>142</v>
      </c>
      <c r="E288" s="237" t="s">
        <v>1</v>
      </c>
      <c r="F288" s="238" t="s">
        <v>448</v>
      </c>
      <c r="G288" s="236"/>
      <c r="H288" s="237" t="s">
        <v>1</v>
      </c>
      <c r="I288" s="239"/>
      <c r="J288" s="236"/>
      <c r="K288" s="236"/>
      <c r="L288" s="240"/>
      <c r="M288" s="241"/>
      <c r="N288" s="242"/>
      <c r="O288" s="242"/>
      <c r="P288" s="242"/>
      <c r="Q288" s="242"/>
      <c r="R288" s="242"/>
      <c r="S288" s="242"/>
      <c r="T288" s="243"/>
      <c r="AT288" s="244" t="s">
        <v>142</v>
      </c>
      <c r="AU288" s="244" t="s">
        <v>80</v>
      </c>
      <c r="AV288" s="13" t="s">
        <v>75</v>
      </c>
      <c r="AW288" s="13" t="s">
        <v>32</v>
      </c>
      <c r="AX288" s="13" t="s">
        <v>70</v>
      </c>
      <c r="AY288" s="244" t="s">
        <v>131</v>
      </c>
    </row>
    <row r="289" spans="2:51" s="11" customFormat="1" ht="12">
      <c r="B289" s="213"/>
      <c r="C289" s="214"/>
      <c r="D289" s="210" t="s">
        <v>142</v>
      </c>
      <c r="E289" s="215" t="s">
        <v>1</v>
      </c>
      <c r="F289" s="216" t="s">
        <v>449</v>
      </c>
      <c r="G289" s="214"/>
      <c r="H289" s="217">
        <v>593</v>
      </c>
      <c r="I289" s="218"/>
      <c r="J289" s="214"/>
      <c r="K289" s="214"/>
      <c r="L289" s="219"/>
      <c r="M289" s="220"/>
      <c r="N289" s="221"/>
      <c r="O289" s="221"/>
      <c r="P289" s="221"/>
      <c r="Q289" s="221"/>
      <c r="R289" s="221"/>
      <c r="S289" s="221"/>
      <c r="T289" s="222"/>
      <c r="AT289" s="223" t="s">
        <v>142</v>
      </c>
      <c r="AU289" s="223" t="s">
        <v>80</v>
      </c>
      <c r="AV289" s="11" t="s">
        <v>80</v>
      </c>
      <c r="AW289" s="11" t="s">
        <v>32</v>
      </c>
      <c r="AX289" s="11" t="s">
        <v>70</v>
      </c>
      <c r="AY289" s="223" t="s">
        <v>131</v>
      </c>
    </row>
    <row r="290" spans="2:51" s="12" customFormat="1" ht="12">
      <c r="B290" s="224"/>
      <c r="C290" s="225"/>
      <c r="D290" s="210" t="s">
        <v>142</v>
      </c>
      <c r="E290" s="226" t="s">
        <v>1</v>
      </c>
      <c r="F290" s="227" t="s">
        <v>144</v>
      </c>
      <c r="G290" s="225"/>
      <c r="H290" s="228">
        <v>593</v>
      </c>
      <c r="I290" s="229"/>
      <c r="J290" s="225"/>
      <c r="K290" s="225"/>
      <c r="L290" s="230"/>
      <c r="M290" s="231"/>
      <c r="N290" s="232"/>
      <c r="O290" s="232"/>
      <c r="P290" s="232"/>
      <c r="Q290" s="232"/>
      <c r="R290" s="232"/>
      <c r="S290" s="232"/>
      <c r="T290" s="233"/>
      <c r="AT290" s="234" t="s">
        <v>142</v>
      </c>
      <c r="AU290" s="234" t="s">
        <v>80</v>
      </c>
      <c r="AV290" s="12" t="s">
        <v>138</v>
      </c>
      <c r="AW290" s="12" t="s">
        <v>32</v>
      </c>
      <c r="AX290" s="12" t="s">
        <v>75</v>
      </c>
      <c r="AY290" s="234" t="s">
        <v>131</v>
      </c>
    </row>
    <row r="291" spans="2:65" s="1" customFormat="1" ht="16.5" customHeight="1">
      <c r="B291" s="36"/>
      <c r="C291" s="198" t="s">
        <v>450</v>
      </c>
      <c r="D291" s="198" t="s">
        <v>133</v>
      </c>
      <c r="E291" s="199" t="s">
        <v>451</v>
      </c>
      <c r="F291" s="200" t="s">
        <v>452</v>
      </c>
      <c r="G291" s="201" t="s">
        <v>173</v>
      </c>
      <c r="H291" s="202">
        <v>593</v>
      </c>
      <c r="I291" s="203"/>
      <c r="J291" s="204">
        <f>ROUND(I291*H291,2)</f>
        <v>0</v>
      </c>
      <c r="K291" s="200" t="s">
        <v>137</v>
      </c>
      <c r="L291" s="41"/>
      <c r="M291" s="205" t="s">
        <v>1</v>
      </c>
      <c r="N291" s="206" t="s">
        <v>41</v>
      </c>
      <c r="O291" s="77"/>
      <c r="P291" s="207">
        <f>O291*H291</f>
        <v>0</v>
      </c>
      <c r="Q291" s="207">
        <v>3E-05</v>
      </c>
      <c r="R291" s="207">
        <f>Q291*H291</f>
        <v>0.01779</v>
      </c>
      <c r="S291" s="207">
        <v>0</v>
      </c>
      <c r="T291" s="208">
        <f>S291*H291</f>
        <v>0</v>
      </c>
      <c r="AR291" s="15" t="s">
        <v>138</v>
      </c>
      <c r="AT291" s="15" t="s">
        <v>133</v>
      </c>
      <c r="AU291" s="15" t="s">
        <v>80</v>
      </c>
      <c r="AY291" s="15" t="s">
        <v>131</v>
      </c>
      <c r="BE291" s="209">
        <f>IF(N291="základní",J291,0)</f>
        <v>0</v>
      </c>
      <c r="BF291" s="209">
        <f>IF(N291="snížená",J291,0)</f>
        <v>0</v>
      </c>
      <c r="BG291" s="209">
        <f>IF(N291="zákl. přenesená",J291,0)</f>
        <v>0</v>
      </c>
      <c r="BH291" s="209">
        <f>IF(N291="sníž. přenesená",J291,0)</f>
        <v>0</v>
      </c>
      <c r="BI291" s="209">
        <f>IF(N291="nulová",J291,0)</f>
        <v>0</v>
      </c>
      <c r="BJ291" s="15" t="s">
        <v>75</v>
      </c>
      <c r="BK291" s="209">
        <f>ROUND(I291*H291,2)</f>
        <v>0</v>
      </c>
      <c r="BL291" s="15" t="s">
        <v>138</v>
      </c>
      <c r="BM291" s="15" t="s">
        <v>453</v>
      </c>
    </row>
    <row r="292" spans="2:47" s="1" customFormat="1" ht="12">
      <c r="B292" s="36"/>
      <c r="C292" s="37"/>
      <c r="D292" s="210" t="s">
        <v>140</v>
      </c>
      <c r="E292" s="37"/>
      <c r="F292" s="211" t="s">
        <v>447</v>
      </c>
      <c r="G292" s="37"/>
      <c r="H292" s="37"/>
      <c r="I292" s="124"/>
      <c r="J292" s="37"/>
      <c r="K292" s="37"/>
      <c r="L292" s="41"/>
      <c r="M292" s="212"/>
      <c r="N292" s="77"/>
      <c r="O292" s="77"/>
      <c r="P292" s="77"/>
      <c r="Q292" s="77"/>
      <c r="R292" s="77"/>
      <c r="S292" s="77"/>
      <c r="T292" s="78"/>
      <c r="AT292" s="15" t="s">
        <v>140</v>
      </c>
      <c r="AU292" s="15" t="s">
        <v>80</v>
      </c>
    </row>
    <row r="293" spans="2:51" s="13" customFormat="1" ht="12">
      <c r="B293" s="235"/>
      <c r="C293" s="236"/>
      <c r="D293" s="210" t="s">
        <v>142</v>
      </c>
      <c r="E293" s="237" t="s">
        <v>1</v>
      </c>
      <c r="F293" s="238" t="s">
        <v>454</v>
      </c>
      <c r="G293" s="236"/>
      <c r="H293" s="237" t="s">
        <v>1</v>
      </c>
      <c r="I293" s="239"/>
      <c r="J293" s="236"/>
      <c r="K293" s="236"/>
      <c r="L293" s="240"/>
      <c r="M293" s="241"/>
      <c r="N293" s="242"/>
      <c r="O293" s="242"/>
      <c r="P293" s="242"/>
      <c r="Q293" s="242"/>
      <c r="R293" s="242"/>
      <c r="S293" s="242"/>
      <c r="T293" s="243"/>
      <c r="AT293" s="244" t="s">
        <v>142</v>
      </c>
      <c r="AU293" s="244" t="s">
        <v>80</v>
      </c>
      <c r="AV293" s="13" t="s">
        <v>75</v>
      </c>
      <c r="AW293" s="13" t="s">
        <v>32</v>
      </c>
      <c r="AX293" s="13" t="s">
        <v>70</v>
      </c>
      <c r="AY293" s="244" t="s">
        <v>131</v>
      </c>
    </row>
    <row r="294" spans="2:51" s="11" customFormat="1" ht="12">
      <c r="B294" s="213"/>
      <c r="C294" s="214"/>
      <c r="D294" s="210" t="s">
        <v>142</v>
      </c>
      <c r="E294" s="215" t="s">
        <v>1</v>
      </c>
      <c r="F294" s="216" t="s">
        <v>449</v>
      </c>
      <c r="G294" s="214"/>
      <c r="H294" s="217">
        <v>593</v>
      </c>
      <c r="I294" s="218"/>
      <c r="J294" s="214"/>
      <c r="K294" s="214"/>
      <c r="L294" s="219"/>
      <c r="M294" s="220"/>
      <c r="N294" s="221"/>
      <c r="O294" s="221"/>
      <c r="P294" s="221"/>
      <c r="Q294" s="221"/>
      <c r="R294" s="221"/>
      <c r="S294" s="221"/>
      <c r="T294" s="222"/>
      <c r="AT294" s="223" t="s">
        <v>142</v>
      </c>
      <c r="AU294" s="223" t="s">
        <v>80</v>
      </c>
      <c r="AV294" s="11" t="s">
        <v>80</v>
      </c>
      <c r="AW294" s="11" t="s">
        <v>32</v>
      </c>
      <c r="AX294" s="11" t="s">
        <v>70</v>
      </c>
      <c r="AY294" s="223" t="s">
        <v>131</v>
      </c>
    </row>
    <row r="295" spans="2:51" s="12" customFormat="1" ht="12">
      <c r="B295" s="224"/>
      <c r="C295" s="225"/>
      <c r="D295" s="210" t="s">
        <v>142</v>
      </c>
      <c r="E295" s="226" t="s">
        <v>1</v>
      </c>
      <c r="F295" s="227" t="s">
        <v>144</v>
      </c>
      <c r="G295" s="225"/>
      <c r="H295" s="228">
        <v>593</v>
      </c>
      <c r="I295" s="229"/>
      <c r="J295" s="225"/>
      <c r="K295" s="225"/>
      <c r="L295" s="230"/>
      <c r="M295" s="231"/>
      <c r="N295" s="232"/>
      <c r="O295" s="232"/>
      <c r="P295" s="232"/>
      <c r="Q295" s="232"/>
      <c r="R295" s="232"/>
      <c r="S295" s="232"/>
      <c r="T295" s="233"/>
      <c r="AT295" s="234" t="s">
        <v>142</v>
      </c>
      <c r="AU295" s="234" t="s">
        <v>80</v>
      </c>
      <c r="AV295" s="12" t="s">
        <v>138</v>
      </c>
      <c r="AW295" s="12" t="s">
        <v>32</v>
      </c>
      <c r="AX295" s="12" t="s">
        <v>75</v>
      </c>
      <c r="AY295" s="234" t="s">
        <v>131</v>
      </c>
    </row>
    <row r="296" spans="2:65" s="1" customFormat="1" ht="16.5" customHeight="1">
      <c r="B296" s="36"/>
      <c r="C296" s="198" t="s">
        <v>455</v>
      </c>
      <c r="D296" s="198" t="s">
        <v>133</v>
      </c>
      <c r="E296" s="199" t="s">
        <v>456</v>
      </c>
      <c r="F296" s="200" t="s">
        <v>457</v>
      </c>
      <c r="G296" s="201" t="s">
        <v>173</v>
      </c>
      <c r="H296" s="202">
        <v>132</v>
      </c>
      <c r="I296" s="203"/>
      <c r="J296" s="204">
        <f>ROUND(I296*H296,2)</f>
        <v>0</v>
      </c>
      <c r="K296" s="200" t="s">
        <v>137</v>
      </c>
      <c r="L296" s="41"/>
      <c r="M296" s="205" t="s">
        <v>1</v>
      </c>
      <c r="N296" s="206" t="s">
        <v>41</v>
      </c>
      <c r="O296" s="77"/>
      <c r="P296" s="207">
        <f>O296*H296</f>
        <v>0</v>
      </c>
      <c r="Q296" s="207">
        <v>0.00015</v>
      </c>
      <c r="R296" s="207">
        <f>Q296*H296</f>
        <v>0.019799999999999998</v>
      </c>
      <c r="S296" s="207">
        <v>0</v>
      </c>
      <c r="T296" s="208">
        <f>S296*H296</f>
        <v>0</v>
      </c>
      <c r="AR296" s="15" t="s">
        <v>138</v>
      </c>
      <c r="AT296" s="15" t="s">
        <v>133</v>
      </c>
      <c r="AU296" s="15" t="s">
        <v>80</v>
      </c>
      <c r="AY296" s="15" t="s">
        <v>131</v>
      </c>
      <c r="BE296" s="209">
        <f>IF(N296="základní",J296,0)</f>
        <v>0</v>
      </c>
      <c r="BF296" s="209">
        <f>IF(N296="snížená",J296,0)</f>
        <v>0</v>
      </c>
      <c r="BG296" s="209">
        <f>IF(N296="zákl. přenesená",J296,0)</f>
        <v>0</v>
      </c>
      <c r="BH296" s="209">
        <f>IF(N296="sníž. přenesená",J296,0)</f>
        <v>0</v>
      </c>
      <c r="BI296" s="209">
        <f>IF(N296="nulová",J296,0)</f>
        <v>0</v>
      </c>
      <c r="BJ296" s="15" t="s">
        <v>75</v>
      </c>
      <c r="BK296" s="209">
        <f>ROUND(I296*H296,2)</f>
        <v>0</v>
      </c>
      <c r="BL296" s="15" t="s">
        <v>138</v>
      </c>
      <c r="BM296" s="15" t="s">
        <v>458</v>
      </c>
    </row>
    <row r="297" spans="2:47" s="1" customFormat="1" ht="12">
      <c r="B297" s="36"/>
      <c r="C297" s="37"/>
      <c r="D297" s="210" t="s">
        <v>140</v>
      </c>
      <c r="E297" s="37"/>
      <c r="F297" s="211" t="s">
        <v>447</v>
      </c>
      <c r="G297" s="37"/>
      <c r="H297" s="37"/>
      <c r="I297" s="124"/>
      <c r="J297" s="37"/>
      <c r="K297" s="37"/>
      <c r="L297" s="41"/>
      <c r="M297" s="212"/>
      <c r="N297" s="77"/>
      <c r="O297" s="77"/>
      <c r="P297" s="77"/>
      <c r="Q297" s="77"/>
      <c r="R297" s="77"/>
      <c r="S297" s="77"/>
      <c r="T297" s="78"/>
      <c r="AT297" s="15" t="s">
        <v>140</v>
      </c>
      <c r="AU297" s="15" t="s">
        <v>80</v>
      </c>
    </row>
    <row r="298" spans="2:51" s="13" customFormat="1" ht="12">
      <c r="B298" s="235"/>
      <c r="C298" s="236"/>
      <c r="D298" s="210" t="s">
        <v>142</v>
      </c>
      <c r="E298" s="237" t="s">
        <v>1</v>
      </c>
      <c r="F298" s="238" t="s">
        <v>459</v>
      </c>
      <c r="G298" s="236"/>
      <c r="H298" s="237" t="s">
        <v>1</v>
      </c>
      <c r="I298" s="239"/>
      <c r="J298" s="236"/>
      <c r="K298" s="236"/>
      <c r="L298" s="240"/>
      <c r="M298" s="241"/>
      <c r="N298" s="242"/>
      <c r="O298" s="242"/>
      <c r="P298" s="242"/>
      <c r="Q298" s="242"/>
      <c r="R298" s="242"/>
      <c r="S298" s="242"/>
      <c r="T298" s="243"/>
      <c r="AT298" s="244" t="s">
        <v>142</v>
      </c>
      <c r="AU298" s="244" t="s">
        <v>80</v>
      </c>
      <c r="AV298" s="13" t="s">
        <v>75</v>
      </c>
      <c r="AW298" s="13" t="s">
        <v>32</v>
      </c>
      <c r="AX298" s="13" t="s">
        <v>70</v>
      </c>
      <c r="AY298" s="244" t="s">
        <v>131</v>
      </c>
    </row>
    <row r="299" spans="2:51" s="11" customFormat="1" ht="12">
      <c r="B299" s="213"/>
      <c r="C299" s="214"/>
      <c r="D299" s="210" t="s">
        <v>142</v>
      </c>
      <c r="E299" s="215" t="s">
        <v>1</v>
      </c>
      <c r="F299" s="216" t="s">
        <v>460</v>
      </c>
      <c r="G299" s="214"/>
      <c r="H299" s="217">
        <v>132</v>
      </c>
      <c r="I299" s="218"/>
      <c r="J299" s="214"/>
      <c r="K299" s="214"/>
      <c r="L299" s="219"/>
      <c r="M299" s="220"/>
      <c r="N299" s="221"/>
      <c r="O299" s="221"/>
      <c r="P299" s="221"/>
      <c r="Q299" s="221"/>
      <c r="R299" s="221"/>
      <c r="S299" s="221"/>
      <c r="T299" s="222"/>
      <c r="AT299" s="223" t="s">
        <v>142</v>
      </c>
      <c r="AU299" s="223" t="s">
        <v>80</v>
      </c>
      <c r="AV299" s="11" t="s">
        <v>80</v>
      </c>
      <c r="AW299" s="11" t="s">
        <v>32</v>
      </c>
      <c r="AX299" s="11" t="s">
        <v>70</v>
      </c>
      <c r="AY299" s="223" t="s">
        <v>131</v>
      </c>
    </row>
    <row r="300" spans="2:51" s="12" customFormat="1" ht="12">
      <c r="B300" s="224"/>
      <c r="C300" s="225"/>
      <c r="D300" s="210" t="s">
        <v>142</v>
      </c>
      <c r="E300" s="226" t="s">
        <v>1</v>
      </c>
      <c r="F300" s="227" t="s">
        <v>144</v>
      </c>
      <c r="G300" s="225"/>
      <c r="H300" s="228">
        <v>132</v>
      </c>
      <c r="I300" s="229"/>
      <c r="J300" s="225"/>
      <c r="K300" s="225"/>
      <c r="L300" s="230"/>
      <c r="M300" s="231"/>
      <c r="N300" s="232"/>
      <c r="O300" s="232"/>
      <c r="P300" s="232"/>
      <c r="Q300" s="232"/>
      <c r="R300" s="232"/>
      <c r="S300" s="232"/>
      <c r="T300" s="233"/>
      <c r="AT300" s="234" t="s">
        <v>142</v>
      </c>
      <c r="AU300" s="234" t="s">
        <v>80</v>
      </c>
      <c r="AV300" s="12" t="s">
        <v>138</v>
      </c>
      <c r="AW300" s="12" t="s">
        <v>32</v>
      </c>
      <c r="AX300" s="12" t="s">
        <v>75</v>
      </c>
      <c r="AY300" s="234" t="s">
        <v>131</v>
      </c>
    </row>
    <row r="301" spans="2:65" s="1" customFormat="1" ht="16.5" customHeight="1">
      <c r="B301" s="36"/>
      <c r="C301" s="198" t="s">
        <v>461</v>
      </c>
      <c r="D301" s="198" t="s">
        <v>133</v>
      </c>
      <c r="E301" s="199" t="s">
        <v>462</v>
      </c>
      <c r="F301" s="200" t="s">
        <v>463</v>
      </c>
      <c r="G301" s="201" t="s">
        <v>136</v>
      </c>
      <c r="H301" s="202">
        <v>444</v>
      </c>
      <c r="I301" s="203"/>
      <c r="J301" s="204">
        <f>ROUND(I301*H301,2)</f>
        <v>0</v>
      </c>
      <c r="K301" s="200" t="s">
        <v>147</v>
      </c>
      <c r="L301" s="41"/>
      <c r="M301" s="205" t="s">
        <v>1</v>
      </c>
      <c r="N301" s="206" t="s">
        <v>41</v>
      </c>
      <c r="O301" s="77"/>
      <c r="P301" s="207">
        <f>O301*H301</f>
        <v>0</v>
      </c>
      <c r="Q301" s="207">
        <v>0.0006</v>
      </c>
      <c r="R301" s="207">
        <f>Q301*H301</f>
        <v>0.26639999999999997</v>
      </c>
      <c r="S301" s="207">
        <v>0</v>
      </c>
      <c r="T301" s="208">
        <f>S301*H301</f>
        <v>0</v>
      </c>
      <c r="AR301" s="15" t="s">
        <v>138</v>
      </c>
      <c r="AT301" s="15" t="s">
        <v>133</v>
      </c>
      <c r="AU301" s="15" t="s">
        <v>80</v>
      </c>
      <c r="AY301" s="15" t="s">
        <v>131</v>
      </c>
      <c r="BE301" s="209">
        <f>IF(N301="základní",J301,0)</f>
        <v>0</v>
      </c>
      <c r="BF301" s="209">
        <f>IF(N301="snížená",J301,0)</f>
        <v>0</v>
      </c>
      <c r="BG301" s="209">
        <f>IF(N301="zákl. přenesená",J301,0)</f>
        <v>0</v>
      </c>
      <c r="BH301" s="209">
        <f>IF(N301="sníž. přenesená",J301,0)</f>
        <v>0</v>
      </c>
      <c r="BI301" s="209">
        <f>IF(N301="nulová",J301,0)</f>
        <v>0</v>
      </c>
      <c r="BJ301" s="15" t="s">
        <v>75</v>
      </c>
      <c r="BK301" s="209">
        <f>ROUND(I301*H301,2)</f>
        <v>0</v>
      </c>
      <c r="BL301" s="15" t="s">
        <v>138</v>
      </c>
      <c r="BM301" s="15" t="s">
        <v>464</v>
      </c>
    </row>
    <row r="302" spans="2:47" s="1" customFormat="1" ht="12">
      <c r="B302" s="36"/>
      <c r="C302" s="37"/>
      <c r="D302" s="210" t="s">
        <v>140</v>
      </c>
      <c r="E302" s="37"/>
      <c r="F302" s="211" t="s">
        <v>447</v>
      </c>
      <c r="G302" s="37"/>
      <c r="H302" s="37"/>
      <c r="I302" s="124"/>
      <c r="J302" s="37"/>
      <c r="K302" s="37"/>
      <c r="L302" s="41"/>
      <c r="M302" s="212"/>
      <c r="N302" s="77"/>
      <c r="O302" s="77"/>
      <c r="P302" s="77"/>
      <c r="Q302" s="77"/>
      <c r="R302" s="77"/>
      <c r="S302" s="77"/>
      <c r="T302" s="78"/>
      <c r="AT302" s="15" t="s">
        <v>140</v>
      </c>
      <c r="AU302" s="15" t="s">
        <v>80</v>
      </c>
    </row>
    <row r="303" spans="2:51" s="11" customFormat="1" ht="12">
      <c r="B303" s="213"/>
      <c r="C303" s="214"/>
      <c r="D303" s="210" t="s">
        <v>142</v>
      </c>
      <c r="E303" s="215" t="s">
        <v>1</v>
      </c>
      <c r="F303" s="216" t="s">
        <v>465</v>
      </c>
      <c r="G303" s="214"/>
      <c r="H303" s="217">
        <v>444</v>
      </c>
      <c r="I303" s="218"/>
      <c r="J303" s="214"/>
      <c r="K303" s="214"/>
      <c r="L303" s="219"/>
      <c r="M303" s="220"/>
      <c r="N303" s="221"/>
      <c r="O303" s="221"/>
      <c r="P303" s="221"/>
      <c r="Q303" s="221"/>
      <c r="R303" s="221"/>
      <c r="S303" s="221"/>
      <c r="T303" s="222"/>
      <c r="AT303" s="223" t="s">
        <v>142</v>
      </c>
      <c r="AU303" s="223" t="s">
        <v>80</v>
      </c>
      <c r="AV303" s="11" t="s">
        <v>80</v>
      </c>
      <c r="AW303" s="11" t="s">
        <v>32</v>
      </c>
      <c r="AX303" s="11" t="s">
        <v>75</v>
      </c>
      <c r="AY303" s="223" t="s">
        <v>131</v>
      </c>
    </row>
    <row r="304" spans="2:65" s="1" customFormat="1" ht="16.5" customHeight="1">
      <c r="B304" s="36"/>
      <c r="C304" s="198" t="s">
        <v>466</v>
      </c>
      <c r="D304" s="198" t="s">
        <v>133</v>
      </c>
      <c r="E304" s="199" t="s">
        <v>467</v>
      </c>
      <c r="F304" s="200" t="s">
        <v>468</v>
      </c>
      <c r="G304" s="201" t="s">
        <v>173</v>
      </c>
      <c r="H304" s="202">
        <v>1318</v>
      </c>
      <c r="I304" s="203"/>
      <c r="J304" s="204">
        <f>ROUND(I304*H304,2)</f>
        <v>0</v>
      </c>
      <c r="K304" s="200" t="s">
        <v>147</v>
      </c>
      <c r="L304" s="41"/>
      <c r="M304" s="205" t="s">
        <v>1</v>
      </c>
      <c r="N304" s="206" t="s">
        <v>41</v>
      </c>
      <c r="O304" s="77"/>
      <c r="P304" s="207">
        <f>O304*H304</f>
        <v>0</v>
      </c>
      <c r="Q304" s="207">
        <v>0</v>
      </c>
      <c r="R304" s="207">
        <f>Q304*H304</f>
        <v>0</v>
      </c>
      <c r="S304" s="207">
        <v>0</v>
      </c>
      <c r="T304" s="208">
        <f>S304*H304</f>
        <v>0</v>
      </c>
      <c r="AR304" s="15" t="s">
        <v>138</v>
      </c>
      <c r="AT304" s="15" t="s">
        <v>133</v>
      </c>
      <c r="AU304" s="15" t="s">
        <v>80</v>
      </c>
      <c r="AY304" s="15" t="s">
        <v>131</v>
      </c>
      <c r="BE304" s="209">
        <f>IF(N304="základní",J304,0)</f>
        <v>0</v>
      </c>
      <c r="BF304" s="209">
        <f>IF(N304="snížená",J304,0)</f>
        <v>0</v>
      </c>
      <c r="BG304" s="209">
        <f>IF(N304="zákl. přenesená",J304,0)</f>
        <v>0</v>
      </c>
      <c r="BH304" s="209">
        <f>IF(N304="sníž. přenesená",J304,0)</f>
        <v>0</v>
      </c>
      <c r="BI304" s="209">
        <f>IF(N304="nulová",J304,0)</f>
        <v>0</v>
      </c>
      <c r="BJ304" s="15" t="s">
        <v>75</v>
      </c>
      <c r="BK304" s="209">
        <f>ROUND(I304*H304,2)</f>
        <v>0</v>
      </c>
      <c r="BL304" s="15" t="s">
        <v>138</v>
      </c>
      <c r="BM304" s="15" t="s">
        <v>469</v>
      </c>
    </row>
    <row r="305" spans="2:47" s="1" customFormat="1" ht="12">
      <c r="B305" s="36"/>
      <c r="C305" s="37"/>
      <c r="D305" s="210" t="s">
        <v>140</v>
      </c>
      <c r="E305" s="37"/>
      <c r="F305" s="211" t="s">
        <v>470</v>
      </c>
      <c r="G305" s="37"/>
      <c r="H305" s="37"/>
      <c r="I305" s="124"/>
      <c r="J305" s="37"/>
      <c r="K305" s="37"/>
      <c r="L305" s="41"/>
      <c r="M305" s="212"/>
      <c r="N305" s="77"/>
      <c r="O305" s="77"/>
      <c r="P305" s="77"/>
      <c r="Q305" s="77"/>
      <c r="R305" s="77"/>
      <c r="S305" s="77"/>
      <c r="T305" s="78"/>
      <c r="AT305" s="15" t="s">
        <v>140</v>
      </c>
      <c r="AU305" s="15" t="s">
        <v>80</v>
      </c>
    </row>
    <row r="306" spans="2:51" s="13" customFormat="1" ht="12">
      <c r="B306" s="235"/>
      <c r="C306" s="236"/>
      <c r="D306" s="210" t="s">
        <v>142</v>
      </c>
      <c r="E306" s="237" t="s">
        <v>1</v>
      </c>
      <c r="F306" s="238" t="s">
        <v>454</v>
      </c>
      <c r="G306" s="236"/>
      <c r="H306" s="237" t="s">
        <v>1</v>
      </c>
      <c r="I306" s="239"/>
      <c r="J306" s="236"/>
      <c r="K306" s="236"/>
      <c r="L306" s="240"/>
      <c r="M306" s="241"/>
      <c r="N306" s="242"/>
      <c r="O306" s="242"/>
      <c r="P306" s="242"/>
      <c r="Q306" s="242"/>
      <c r="R306" s="242"/>
      <c r="S306" s="242"/>
      <c r="T306" s="243"/>
      <c r="AT306" s="244" t="s">
        <v>142</v>
      </c>
      <c r="AU306" s="244" t="s">
        <v>80</v>
      </c>
      <c r="AV306" s="13" t="s">
        <v>75</v>
      </c>
      <c r="AW306" s="13" t="s">
        <v>32</v>
      </c>
      <c r="AX306" s="13" t="s">
        <v>70</v>
      </c>
      <c r="AY306" s="244" t="s">
        <v>131</v>
      </c>
    </row>
    <row r="307" spans="2:51" s="11" customFormat="1" ht="12">
      <c r="B307" s="213"/>
      <c r="C307" s="214"/>
      <c r="D307" s="210" t="s">
        <v>142</v>
      </c>
      <c r="E307" s="215" t="s">
        <v>1</v>
      </c>
      <c r="F307" s="216" t="s">
        <v>449</v>
      </c>
      <c r="G307" s="214"/>
      <c r="H307" s="217">
        <v>593</v>
      </c>
      <c r="I307" s="218"/>
      <c r="J307" s="214"/>
      <c r="K307" s="214"/>
      <c r="L307" s="219"/>
      <c r="M307" s="220"/>
      <c r="N307" s="221"/>
      <c r="O307" s="221"/>
      <c r="P307" s="221"/>
      <c r="Q307" s="221"/>
      <c r="R307" s="221"/>
      <c r="S307" s="221"/>
      <c r="T307" s="222"/>
      <c r="AT307" s="223" t="s">
        <v>142</v>
      </c>
      <c r="AU307" s="223" t="s">
        <v>80</v>
      </c>
      <c r="AV307" s="11" t="s">
        <v>80</v>
      </c>
      <c r="AW307" s="11" t="s">
        <v>32</v>
      </c>
      <c r="AX307" s="11" t="s">
        <v>70</v>
      </c>
      <c r="AY307" s="223" t="s">
        <v>131</v>
      </c>
    </row>
    <row r="308" spans="2:51" s="13" customFormat="1" ht="12">
      <c r="B308" s="235"/>
      <c r="C308" s="236"/>
      <c r="D308" s="210" t="s">
        <v>142</v>
      </c>
      <c r="E308" s="237" t="s">
        <v>1</v>
      </c>
      <c r="F308" s="238" t="s">
        <v>448</v>
      </c>
      <c r="G308" s="236"/>
      <c r="H308" s="237" t="s">
        <v>1</v>
      </c>
      <c r="I308" s="239"/>
      <c r="J308" s="236"/>
      <c r="K308" s="236"/>
      <c r="L308" s="240"/>
      <c r="M308" s="241"/>
      <c r="N308" s="242"/>
      <c r="O308" s="242"/>
      <c r="P308" s="242"/>
      <c r="Q308" s="242"/>
      <c r="R308" s="242"/>
      <c r="S308" s="242"/>
      <c r="T308" s="243"/>
      <c r="AT308" s="244" t="s">
        <v>142</v>
      </c>
      <c r="AU308" s="244" t="s">
        <v>80</v>
      </c>
      <c r="AV308" s="13" t="s">
        <v>75</v>
      </c>
      <c r="AW308" s="13" t="s">
        <v>32</v>
      </c>
      <c r="AX308" s="13" t="s">
        <v>70</v>
      </c>
      <c r="AY308" s="244" t="s">
        <v>131</v>
      </c>
    </row>
    <row r="309" spans="2:51" s="11" customFormat="1" ht="12">
      <c r="B309" s="213"/>
      <c r="C309" s="214"/>
      <c r="D309" s="210" t="s">
        <v>142</v>
      </c>
      <c r="E309" s="215" t="s">
        <v>1</v>
      </c>
      <c r="F309" s="216" t="s">
        <v>449</v>
      </c>
      <c r="G309" s="214"/>
      <c r="H309" s="217">
        <v>593</v>
      </c>
      <c r="I309" s="218"/>
      <c r="J309" s="214"/>
      <c r="K309" s="214"/>
      <c r="L309" s="219"/>
      <c r="M309" s="220"/>
      <c r="N309" s="221"/>
      <c r="O309" s="221"/>
      <c r="P309" s="221"/>
      <c r="Q309" s="221"/>
      <c r="R309" s="221"/>
      <c r="S309" s="221"/>
      <c r="T309" s="222"/>
      <c r="AT309" s="223" t="s">
        <v>142</v>
      </c>
      <c r="AU309" s="223" t="s">
        <v>80</v>
      </c>
      <c r="AV309" s="11" t="s">
        <v>80</v>
      </c>
      <c r="AW309" s="11" t="s">
        <v>32</v>
      </c>
      <c r="AX309" s="11" t="s">
        <v>70</v>
      </c>
      <c r="AY309" s="223" t="s">
        <v>131</v>
      </c>
    </row>
    <row r="310" spans="2:51" s="13" customFormat="1" ht="12">
      <c r="B310" s="235"/>
      <c r="C310" s="236"/>
      <c r="D310" s="210" t="s">
        <v>142</v>
      </c>
      <c r="E310" s="237" t="s">
        <v>1</v>
      </c>
      <c r="F310" s="238" t="s">
        <v>459</v>
      </c>
      <c r="G310" s="236"/>
      <c r="H310" s="237" t="s">
        <v>1</v>
      </c>
      <c r="I310" s="239"/>
      <c r="J310" s="236"/>
      <c r="K310" s="236"/>
      <c r="L310" s="240"/>
      <c r="M310" s="241"/>
      <c r="N310" s="242"/>
      <c r="O310" s="242"/>
      <c r="P310" s="242"/>
      <c r="Q310" s="242"/>
      <c r="R310" s="242"/>
      <c r="S310" s="242"/>
      <c r="T310" s="243"/>
      <c r="AT310" s="244" t="s">
        <v>142</v>
      </c>
      <c r="AU310" s="244" t="s">
        <v>80</v>
      </c>
      <c r="AV310" s="13" t="s">
        <v>75</v>
      </c>
      <c r="AW310" s="13" t="s">
        <v>32</v>
      </c>
      <c r="AX310" s="13" t="s">
        <v>70</v>
      </c>
      <c r="AY310" s="244" t="s">
        <v>131</v>
      </c>
    </row>
    <row r="311" spans="2:51" s="11" customFormat="1" ht="12">
      <c r="B311" s="213"/>
      <c r="C311" s="214"/>
      <c r="D311" s="210" t="s">
        <v>142</v>
      </c>
      <c r="E311" s="215" t="s">
        <v>1</v>
      </c>
      <c r="F311" s="216" t="s">
        <v>460</v>
      </c>
      <c r="G311" s="214"/>
      <c r="H311" s="217">
        <v>132</v>
      </c>
      <c r="I311" s="218"/>
      <c r="J311" s="214"/>
      <c r="K311" s="214"/>
      <c r="L311" s="219"/>
      <c r="M311" s="220"/>
      <c r="N311" s="221"/>
      <c r="O311" s="221"/>
      <c r="P311" s="221"/>
      <c r="Q311" s="221"/>
      <c r="R311" s="221"/>
      <c r="S311" s="221"/>
      <c r="T311" s="222"/>
      <c r="AT311" s="223" t="s">
        <v>142</v>
      </c>
      <c r="AU311" s="223" t="s">
        <v>80</v>
      </c>
      <c r="AV311" s="11" t="s">
        <v>80</v>
      </c>
      <c r="AW311" s="11" t="s">
        <v>32</v>
      </c>
      <c r="AX311" s="11" t="s">
        <v>70</v>
      </c>
      <c r="AY311" s="223" t="s">
        <v>131</v>
      </c>
    </row>
    <row r="312" spans="2:51" s="12" customFormat="1" ht="12">
      <c r="B312" s="224"/>
      <c r="C312" s="225"/>
      <c r="D312" s="210" t="s">
        <v>142</v>
      </c>
      <c r="E312" s="226" t="s">
        <v>1</v>
      </c>
      <c r="F312" s="227" t="s">
        <v>144</v>
      </c>
      <c r="G312" s="225"/>
      <c r="H312" s="228">
        <v>1318</v>
      </c>
      <c r="I312" s="229"/>
      <c r="J312" s="225"/>
      <c r="K312" s="225"/>
      <c r="L312" s="230"/>
      <c r="M312" s="231"/>
      <c r="N312" s="232"/>
      <c r="O312" s="232"/>
      <c r="P312" s="232"/>
      <c r="Q312" s="232"/>
      <c r="R312" s="232"/>
      <c r="S312" s="232"/>
      <c r="T312" s="233"/>
      <c r="AT312" s="234" t="s">
        <v>142</v>
      </c>
      <c r="AU312" s="234" t="s">
        <v>80</v>
      </c>
      <c r="AV312" s="12" t="s">
        <v>138</v>
      </c>
      <c r="AW312" s="12" t="s">
        <v>32</v>
      </c>
      <c r="AX312" s="12" t="s">
        <v>75</v>
      </c>
      <c r="AY312" s="234" t="s">
        <v>131</v>
      </c>
    </row>
    <row r="313" spans="2:65" s="1" customFormat="1" ht="16.5" customHeight="1">
      <c r="B313" s="36"/>
      <c r="C313" s="198" t="s">
        <v>471</v>
      </c>
      <c r="D313" s="198" t="s">
        <v>133</v>
      </c>
      <c r="E313" s="199" t="s">
        <v>472</v>
      </c>
      <c r="F313" s="200" t="s">
        <v>473</v>
      </c>
      <c r="G313" s="201" t="s">
        <v>136</v>
      </c>
      <c r="H313" s="202">
        <v>444</v>
      </c>
      <c r="I313" s="203"/>
      <c r="J313" s="204">
        <f>ROUND(I313*H313,2)</f>
        <v>0</v>
      </c>
      <c r="K313" s="200" t="s">
        <v>147</v>
      </c>
      <c r="L313" s="41"/>
      <c r="M313" s="205" t="s">
        <v>1</v>
      </c>
      <c r="N313" s="206" t="s">
        <v>41</v>
      </c>
      <c r="O313" s="77"/>
      <c r="P313" s="207">
        <f>O313*H313</f>
        <v>0</v>
      </c>
      <c r="Q313" s="207">
        <v>1E-05</v>
      </c>
      <c r="R313" s="207">
        <f>Q313*H313</f>
        <v>0.00444</v>
      </c>
      <c r="S313" s="207">
        <v>0</v>
      </c>
      <c r="T313" s="208">
        <f>S313*H313</f>
        <v>0</v>
      </c>
      <c r="AR313" s="15" t="s">
        <v>138</v>
      </c>
      <c r="AT313" s="15" t="s">
        <v>133</v>
      </c>
      <c r="AU313" s="15" t="s">
        <v>80</v>
      </c>
      <c r="AY313" s="15" t="s">
        <v>131</v>
      </c>
      <c r="BE313" s="209">
        <f>IF(N313="základní",J313,0)</f>
        <v>0</v>
      </c>
      <c r="BF313" s="209">
        <f>IF(N313="snížená",J313,0)</f>
        <v>0</v>
      </c>
      <c r="BG313" s="209">
        <f>IF(N313="zákl. přenesená",J313,0)</f>
        <v>0</v>
      </c>
      <c r="BH313" s="209">
        <f>IF(N313="sníž. přenesená",J313,0)</f>
        <v>0</v>
      </c>
      <c r="BI313" s="209">
        <f>IF(N313="nulová",J313,0)</f>
        <v>0</v>
      </c>
      <c r="BJ313" s="15" t="s">
        <v>75</v>
      </c>
      <c r="BK313" s="209">
        <f>ROUND(I313*H313,2)</f>
        <v>0</v>
      </c>
      <c r="BL313" s="15" t="s">
        <v>138</v>
      </c>
      <c r="BM313" s="15" t="s">
        <v>474</v>
      </c>
    </row>
    <row r="314" spans="2:47" s="1" customFormat="1" ht="12">
      <c r="B314" s="36"/>
      <c r="C314" s="37"/>
      <c r="D314" s="210" t="s">
        <v>140</v>
      </c>
      <c r="E314" s="37"/>
      <c r="F314" s="211" t="s">
        <v>470</v>
      </c>
      <c r="G314" s="37"/>
      <c r="H314" s="37"/>
      <c r="I314" s="124"/>
      <c r="J314" s="37"/>
      <c r="K314" s="37"/>
      <c r="L314" s="41"/>
      <c r="M314" s="212"/>
      <c r="N314" s="77"/>
      <c r="O314" s="77"/>
      <c r="P314" s="77"/>
      <c r="Q314" s="77"/>
      <c r="R314" s="77"/>
      <c r="S314" s="77"/>
      <c r="T314" s="78"/>
      <c r="AT314" s="15" t="s">
        <v>140</v>
      </c>
      <c r="AU314" s="15" t="s">
        <v>80</v>
      </c>
    </row>
    <row r="315" spans="2:51" s="13" customFormat="1" ht="12">
      <c r="B315" s="235"/>
      <c r="C315" s="236"/>
      <c r="D315" s="210" t="s">
        <v>142</v>
      </c>
      <c r="E315" s="237" t="s">
        <v>1</v>
      </c>
      <c r="F315" s="238" t="s">
        <v>475</v>
      </c>
      <c r="G315" s="236"/>
      <c r="H315" s="237" t="s">
        <v>1</v>
      </c>
      <c r="I315" s="239"/>
      <c r="J315" s="236"/>
      <c r="K315" s="236"/>
      <c r="L315" s="240"/>
      <c r="M315" s="241"/>
      <c r="N315" s="242"/>
      <c r="O315" s="242"/>
      <c r="P315" s="242"/>
      <c r="Q315" s="242"/>
      <c r="R315" s="242"/>
      <c r="S315" s="242"/>
      <c r="T315" s="243"/>
      <c r="AT315" s="244" t="s">
        <v>142</v>
      </c>
      <c r="AU315" s="244" t="s">
        <v>80</v>
      </c>
      <c r="AV315" s="13" t="s">
        <v>75</v>
      </c>
      <c r="AW315" s="13" t="s">
        <v>32</v>
      </c>
      <c r="AX315" s="13" t="s">
        <v>70</v>
      </c>
      <c r="AY315" s="244" t="s">
        <v>131</v>
      </c>
    </row>
    <row r="316" spans="2:51" s="11" customFormat="1" ht="12">
      <c r="B316" s="213"/>
      <c r="C316" s="214"/>
      <c r="D316" s="210" t="s">
        <v>142</v>
      </c>
      <c r="E316" s="215" t="s">
        <v>1</v>
      </c>
      <c r="F316" s="216" t="s">
        <v>465</v>
      </c>
      <c r="G316" s="214"/>
      <c r="H316" s="217">
        <v>444</v>
      </c>
      <c r="I316" s="218"/>
      <c r="J316" s="214"/>
      <c r="K316" s="214"/>
      <c r="L316" s="219"/>
      <c r="M316" s="220"/>
      <c r="N316" s="221"/>
      <c r="O316" s="221"/>
      <c r="P316" s="221"/>
      <c r="Q316" s="221"/>
      <c r="R316" s="221"/>
      <c r="S316" s="221"/>
      <c r="T316" s="222"/>
      <c r="AT316" s="223" t="s">
        <v>142</v>
      </c>
      <c r="AU316" s="223" t="s">
        <v>80</v>
      </c>
      <c r="AV316" s="11" t="s">
        <v>80</v>
      </c>
      <c r="AW316" s="11" t="s">
        <v>32</v>
      </c>
      <c r="AX316" s="11" t="s">
        <v>70</v>
      </c>
      <c r="AY316" s="223" t="s">
        <v>131</v>
      </c>
    </row>
    <row r="317" spans="2:51" s="12" customFormat="1" ht="12">
      <c r="B317" s="224"/>
      <c r="C317" s="225"/>
      <c r="D317" s="210" t="s">
        <v>142</v>
      </c>
      <c r="E317" s="226" t="s">
        <v>1</v>
      </c>
      <c r="F317" s="227" t="s">
        <v>144</v>
      </c>
      <c r="G317" s="225"/>
      <c r="H317" s="228">
        <v>444</v>
      </c>
      <c r="I317" s="229"/>
      <c r="J317" s="225"/>
      <c r="K317" s="225"/>
      <c r="L317" s="230"/>
      <c r="M317" s="231"/>
      <c r="N317" s="232"/>
      <c r="O317" s="232"/>
      <c r="P317" s="232"/>
      <c r="Q317" s="232"/>
      <c r="R317" s="232"/>
      <c r="S317" s="232"/>
      <c r="T317" s="233"/>
      <c r="AT317" s="234" t="s">
        <v>142</v>
      </c>
      <c r="AU317" s="234" t="s">
        <v>80</v>
      </c>
      <c r="AV317" s="12" t="s">
        <v>138</v>
      </c>
      <c r="AW317" s="12" t="s">
        <v>32</v>
      </c>
      <c r="AX317" s="12" t="s">
        <v>75</v>
      </c>
      <c r="AY317" s="234" t="s">
        <v>131</v>
      </c>
    </row>
    <row r="318" spans="2:65" s="1" customFormat="1" ht="16.5" customHeight="1">
      <c r="B318" s="36"/>
      <c r="C318" s="198" t="s">
        <v>476</v>
      </c>
      <c r="D318" s="198" t="s">
        <v>133</v>
      </c>
      <c r="E318" s="199" t="s">
        <v>477</v>
      </c>
      <c r="F318" s="200" t="s">
        <v>478</v>
      </c>
      <c r="G318" s="201" t="s">
        <v>173</v>
      </c>
      <c r="H318" s="202">
        <v>1093</v>
      </c>
      <c r="I318" s="203"/>
      <c r="J318" s="204">
        <f>ROUND(I318*H318,2)</f>
        <v>0</v>
      </c>
      <c r="K318" s="200" t="s">
        <v>147</v>
      </c>
      <c r="L318" s="41"/>
      <c r="M318" s="205" t="s">
        <v>1</v>
      </c>
      <c r="N318" s="206" t="s">
        <v>41</v>
      </c>
      <c r="O318" s="77"/>
      <c r="P318" s="207">
        <f>O318*H318</f>
        <v>0</v>
      </c>
      <c r="Q318" s="207">
        <v>0.08978</v>
      </c>
      <c r="R318" s="207">
        <f>Q318*H318</f>
        <v>98.12953999999999</v>
      </c>
      <c r="S318" s="207">
        <v>0</v>
      </c>
      <c r="T318" s="208">
        <f>S318*H318</f>
        <v>0</v>
      </c>
      <c r="AR318" s="15" t="s">
        <v>138</v>
      </c>
      <c r="AT318" s="15" t="s">
        <v>133</v>
      </c>
      <c r="AU318" s="15" t="s">
        <v>80</v>
      </c>
      <c r="AY318" s="15" t="s">
        <v>131</v>
      </c>
      <c r="BE318" s="209">
        <f>IF(N318="základní",J318,0)</f>
        <v>0</v>
      </c>
      <c r="BF318" s="209">
        <f>IF(N318="snížená",J318,0)</f>
        <v>0</v>
      </c>
      <c r="BG318" s="209">
        <f>IF(N318="zákl. přenesená",J318,0)</f>
        <v>0</v>
      </c>
      <c r="BH318" s="209">
        <f>IF(N318="sníž. přenesená",J318,0)</f>
        <v>0</v>
      </c>
      <c r="BI318" s="209">
        <f>IF(N318="nulová",J318,0)</f>
        <v>0</v>
      </c>
      <c r="BJ318" s="15" t="s">
        <v>75</v>
      </c>
      <c r="BK318" s="209">
        <f>ROUND(I318*H318,2)</f>
        <v>0</v>
      </c>
      <c r="BL318" s="15" t="s">
        <v>138</v>
      </c>
      <c r="BM318" s="15" t="s">
        <v>479</v>
      </c>
    </row>
    <row r="319" spans="2:47" s="1" customFormat="1" ht="12">
      <c r="B319" s="36"/>
      <c r="C319" s="37"/>
      <c r="D319" s="210" t="s">
        <v>140</v>
      </c>
      <c r="E319" s="37"/>
      <c r="F319" s="211" t="s">
        <v>480</v>
      </c>
      <c r="G319" s="37"/>
      <c r="H319" s="37"/>
      <c r="I319" s="124"/>
      <c r="J319" s="37"/>
      <c r="K319" s="37"/>
      <c r="L319" s="41"/>
      <c r="M319" s="212"/>
      <c r="N319" s="77"/>
      <c r="O319" s="77"/>
      <c r="P319" s="77"/>
      <c r="Q319" s="77"/>
      <c r="R319" s="77"/>
      <c r="S319" s="77"/>
      <c r="T319" s="78"/>
      <c r="AT319" s="15" t="s">
        <v>140</v>
      </c>
      <c r="AU319" s="15" t="s">
        <v>80</v>
      </c>
    </row>
    <row r="320" spans="2:51" s="11" customFormat="1" ht="12">
      <c r="B320" s="213"/>
      <c r="C320" s="214"/>
      <c r="D320" s="210" t="s">
        <v>142</v>
      </c>
      <c r="E320" s="215" t="s">
        <v>1</v>
      </c>
      <c r="F320" s="216" t="s">
        <v>481</v>
      </c>
      <c r="G320" s="214"/>
      <c r="H320" s="217">
        <v>1093</v>
      </c>
      <c r="I320" s="218"/>
      <c r="J320" s="214"/>
      <c r="K320" s="214"/>
      <c r="L320" s="219"/>
      <c r="M320" s="220"/>
      <c r="N320" s="221"/>
      <c r="O320" s="221"/>
      <c r="P320" s="221"/>
      <c r="Q320" s="221"/>
      <c r="R320" s="221"/>
      <c r="S320" s="221"/>
      <c r="T320" s="222"/>
      <c r="AT320" s="223" t="s">
        <v>142</v>
      </c>
      <c r="AU320" s="223" t="s">
        <v>80</v>
      </c>
      <c r="AV320" s="11" t="s">
        <v>80</v>
      </c>
      <c r="AW320" s="11" t="s">
        <v>32</v>
      </c>
      <c r="AX320" s="11" t="s">
        <v>70</v>
      </c>
      <c r="AY320" s="223" t="s">
        <v>131</v>
      </c>
    </row>
    <row r="321" spans="2:51" s="12" customFormat="1" ht="12">
      <c r="B321" s="224"/>
      <c r="C321" s="225"/>
      <c r="D321" s="210" t="s">
        <v>142</v>
      </c>
      <c r="E321" s="226" t="s">
        <v>88</v>
      </c>
      <c r="F321" s="227" t="s">
        <v>144</v>
      </c>
      <c r="G321" s="225"/>
      <c r="H321" s="228">
        <v>1093</v>
      </c>
      <c r="I321" s="229"/>
      <c r="J321" s="225"/>
      <c r="K321" s="225"/>
      <c r="L321" s="230"/>
      <c r="M321" s="231"/>
      <c r="N321" s="232"/>
      <c r="O321" s="232"/>
      <c r="P321" s="232"/>
      <c r="Q321" s="232"/>
      <c r="R321" s="232"/>
      <c r="S321" s="232"/>
      <c r="T321" s="233"/>
      <c r="AT321" s="234" t="s">
        <v>142</v>
      </c>
      <c r="AU321" s="234" t="s">
        <v>80</v>
      </c>
      <c r="AV321" s="12" t="s">
        <v>138</v>
      </c>
      <c r="AW321" s="12" t="s">
        <v>32</v>
      </c>
      <c r="AX321" s="12" t="s">
        <v>75</v>
      </c>
      <c r="AY321" s="234" t="s">
        <v>131</v>
      </c>
    </row>
    <row r="322" spans="2:65" s="1" customFormat="1" ht="16.5" customHeight="1">
      <c r="B322" s="36"/>
      <c r="C322" s="245" t="s">
        <v>482</v>
      </c>
      <c r="D322" s="245" t="s">
        <v>255</v>
      </c>
      <c r="E322" s="246" t="s">
        <v>483</v>
      </c>
      <c r="F322" s="247" t="s">
        <v>484</v>
      </c>
      <c r="G322" s="248" t="s">
        <v>136</v>
      </c>
      <c r="H322" s="249">
        <v>111.486</v>
      </c>
      <c r="I322" s="250"/>
      <c r="J322" s="251">
        <f>ROUND(I322*H322,2)</f>
        <v>0</v>
      </c>
      <c r="K322" s="247" t="s">
        <v>137</v>
      </c>
      <c r="L322" s="252"/>
      <c r="M322" s="253" t="s">
        <v>1</v>
      </c>
      <c r="N322" s="254" t="s">
        <v>41</v>
      </c>
      <c r="O322" s="77"/>
      <c r="P322" s="207">
        <f>O322*H322</f>
        <v>0</v>
      </c>
      <c r="Q322" s="207">
        <v>0.222</v>
      </c>
      <c r="R322" s="207">
        <f>Q322*H322</f>
        <v>24.749892000000003</v>
      </c>
      <c r="S322" s="207">
        <v>0</v>
      </c>
      <c r="T322" s="208">
        <f>S322*H322</f>
        <v>0</v>
      </c>
      <c r="AR322" s="15" t="s">
        <v>180</v>
      </c>
      <c r="AT322" s="15" t="s">
        <v>255</v>
      </c>
      <c r="AU322" s="15" t="s">
        <v>80</v>
      </c>
      <c r="AY322" s="15" t="s">
        <v>131</v>
      </c>
      <c r="BE322" s="209">
        <f>IF(N322="základní",J322,0)</f>
        <v>0</v>
      </c>
      <c r="BF322" s="209">
        <f>IF(N322="snížená",J322,0)</f>
        <v>0</v>
      </c>
      <c r="BG322" s="209">
        <f>IF(N322="zákl. přenesená",J322,0)</f>
        <v>0</v>
      </c>
      <c r="BH322" s="209">
        <f>IF(N322="sníž. přenesená",J322,0)</f>
        <v>0</v>
      </c>
      <c r="BI322" s="209">
        <f>IF(N322="nulová",J322,0)</f>
        <v>0</v>
      </c>
      <c r="BJ322" s="15" t="s">
        <v>75</v>
      </c>
      <c r="BK322" s="209">
        <f>ROUND(I322*H322,2)</f>
        <v>0</v>
      </c>
      <c r="BL322" s="15" t="s">
        <v>138</v>
      </c>
      <c r="BM322" s="15" t="s">
        <v>485</v>
      </c>
    </row>
    <row r="323" spans="2:51" s="11" customFormat="1" ht="12">
      <c r="B323" s="213"/>
      <c r="C323" s="214"/>
      <c r="D323" s="210" t="s">
        <v>142</v>
      </c>
      <c r="E323" s="215" t="s">
        <v>1</v>
      </c>
      <c r="F323" s="216" t="s">
        <v>486</v>
      </c>
      <c r="G323" s="214"/>
      <c r="H323" s="217">
        <v>111.486</v>
      </c>
      <c r="I323" s="218"/>
      <c r="J323" s="214"/>
      <c r="K323" s="214"/>
      <c r="L323" s="219"/>
      <c r="M323" s="220"/>
      <c r="N323" s="221"/>
      <c r="O323" s="221"/>
      <c r="P323" s="221"/>
      <c r="Q323" s="221"/>
      <c r="R323" s="221"/>
      <c r="S323" s="221"/>
      <c r="T323" s="222"/>
      <c r="AT323" s="223" t="s">
        <v>142</v>
      </c>
      <c r="AU323" s="223" t="s">
        <v>80</v>
      </c>
      <c r="AV323" s="11" t="s">
        <v>80</v>
      </c>
      <c r="AW323" s="11" t="s">
        <v>32</v>
      </c>
      <c r="AX323" s="11" t="s">
        <v>75</v>
      </c>
      <c r="AY323" s="223" t="s">
        <v>131</v>
      </c>
    </row>
    <row r="324" spans="2:65" s="1" customFormat="1" ht="16.5" customHeight="1">
      <c r="B324" s="36"/>
      <c r="C324" s="198" t="s">
        <v>487</v>
      </c>
      <c r="D324" s="198" t="s">
        <v>133</v>
      </c>
      <c r="E324" s="199" t="s">
        <v>488</v>
      </c>
      <c r="F324" s="200" t="s">
        <v>489</v>
      </c>
      <c r="G324" s="201" t="s">
        <v>173</v>
      </c>
      <c r="H324" s="202">
        <v>3135.25</v>
      </c>
      <c r="I324" s="203"/>
      <c r="J324" s="204">
        <f>ROUND(I324*H324,2)</f>
        <v>0</v>
      </c>
      <c r="K324" s="200" t="s">
        <v>147</v>
      </c>
      <c r="L324" s="41"/>
      <c r="M324" s="205" t="s">
        <v>1</v>
      </c>
      <c r="N324" s="206" t="s">
        <v>41</v>
      </c>
      <c r="O324" s="77"/>
      <c r="P324" s="207">
        <f>O324*H324</f>
        <v>0</v>
      </c>
      <c r="Q324" s="207">
        <v>0.1295</v>
      </c>
      <c r="R324" s="207">
        <f>Q324*H324</f>
        <v>406.014875</v>
      </c>
      <c r="S324" s="207">
        <v>0</v>
      </c>
      <c r="T324" s="208">
        <f>S324*H324</f>
        <v>0</v>
      </c>
      <c r="AR324" s="15" t="s">
        <v>138</v>
      </c>
      <c r="AT324" s="15" t="s">
        <v>133</v>
      </c>
      <c r="AU324" s="15" t="s">
        <v>80</v>
      </c>
      <c r="AY324" s="15" t="s">
        <v>131</v>
      </c>
      <c r="BE324" s="209">
        <f>IF(N324="základní",J324,0)</f>
        <v>0</v>
      </c>
      <c r="BF324" s="209">
        <f>IF(N324="snížená",J324,0)</f>
        <v>0</v>
      </c>
      <c r="BG324" s="209">
        <f>IF(N324="zákl. přenesená",J324,0)</f>
        <v>0</v>
      </c>
      <c r="BH324" s="209">
        <f>IF(N324="sníž. přenesená",J324,0)</f>
        <v>0</v>
      </c>
      <c r="BI324" s="209">
        <f>IF(N324="nulová",J324,0)</f>
        <v>0</v>
      </c>
      <c r="BJ324" s="15" t="s">
        <v>75</v>
      </c>
      <c r="BK324" s="209">
        <f>ROUND(I324*H324,2)</f>
        <v>0</v>
      </c>
      <c r="BL324" s="15" t="s">
        <v>138</v>
      </c>
      <c r="BM324" s="15" t="s">
        <v>490</v>
      </c>
    </row>
    <row r="325" spans="2:47" s="1" customFormat="1" ht="12">
      <c r="B325" s="36"/>
      <c r="C325" s="37"/>
      <c r="D325" s="210" t="s">
        <v>140</v>
      </c>
      <c r="E325" s="37"/>
      <c r="F325" s="211" t="s">
        <v>491</v>
      </c>
      <c r="G325" s="37"/>
      <c r="H325" s="37"/>
      <c r="I325" s="124"/>
      <c r="J325" s="37"/>
      <c r="K325" s="37"/>
      <c r="L325" s="41"/>
      <c r="M325" s="212"/>
      <c r="N325" s="77"/>
      <c r="O325" s="77"/>
      <c r="P325" s="77"/>
      <c r="Q325" s="77"/>
      <c r="R325" s="77"/>
      <c r="S325" s="77"/>
      <c r="T325" s="78"/>
      <c r="AT325" s="15" t="s">
        <v>140</v>
      </c>
      <c r="AU325" s="15" t="s">
        <v>80</v>
      </c>
    </row>
    <row r="326" spans="2:51" s="11" customFormat="1" ht="12">
      <c r="B326" s="213"/>
      <c r="C326" s="214"/>
      <c r="D326" s="210" t="s">
        <v>142</v>
      </c>
      <c r="E326" s="215" t="s">
        <v>1</v>
      </c>
      <c r="F326" s="216" t="s">
        <v>492</v>
      </c>
      <c r="G326" s="214"/>
      <c r="H326" s="217">
        <v>3088</v>
      </c>
      <c r="I326" s="218"/>
      <c r="J326" s="214"/>
      <c r="K326" s="214"/>
      <c r="L326" s="219"/>
      <c r="M326" s="220"/>
      <c r="N326" s="221"/>
      <c r="O326" s="221"/>
      <c r="P326" s="221"/>
      <c r="Q326" s="221"/>
      <c r="R326" s="221"/>
      <c r="S326" s="221"/>
      <c r="T326" s="222"/>
      <c r="AT326" s="223" t="s">
        <v>142</v>
      </c>
      <c r="AU326" s="223" t="s">
        <v>80</v>
      </c>
      <c r="AV326" s="11" t="s">
        <v>80</v>
      </c>
      <c r="AW326" s="11" t="s">
        <v>32</v>
      </c>
      <c r="AX326" s="11" t="s">
        <v>70</v>
      </c>
      <c r="AY326" s="223" t="s">
        <v>131</v>
      </c>
    </row>
    <row r="327" spans="2:51" s="13" customFormat="1" ht="12">
      <c r="B327" s="235"/>
      <c r="C327" s="236"/>
      <c r="D327" s="210" t="s">
        <v>142</v>
      </c>
      <c r="E327" s="237" t="s">
        <v>1</v>
      </c>
      <c r="F327" s="238" t="s">
        <v>321</v>
      </c>
      <c r="G327" s="236"/>
      <c r="H327" s="237" t="s">
        <v>1</v>
      </c>
      <c r="I327" s="239"/>
      <c r="J327" s="236"/>
      <c r="K327" s="236"/>
      <c r="L327" s="240"/>
      <c r="M327" s="241"/>
      <c r="N327" s="242"/>
      <c r="O327" s="242"/>
      <c r="P327" s="242"/>
      <c r="Q327" s="242"/>
      <c r="R327" s="242"/>
      <c r="S327" s="242"/>
      <c r="T327" s="243"/>
      <c r="AT327" s="244" t="s">
        <v>142</v>
      </c>
      <c r="AU327" s="244" t="s">
        <v>80</v>
      </c>
      <c r="AV327" s="13" t="s">
        <v>75</v>
      </c>
      <c r="AW327" s="13" t="s">
        <v>32</v>
      </c>
      <c r="AX327" s="13" t="s">
        <v>70</v>
      </c>
      <c r="AY327" s="244" t="s">
        <v>131</v>
      </c>
    </row>
    <row r="328" spans="2:51" s="11" customFormat="1" ht="12">
      <c r="B328" s="213"/>
      <c r="C328" s="214"/>
      <c r="D328" s="210" t="s">
        <v>142</v>
      </c>
      <c r="E328" s="215" t="s">
        <v>1</v>
      </c>
      <c r="F328" s="216" t="s">
        <v>493</v>
      </c>
      <c r="G328" s="214"/>
      <c r="H328" s="217">
        <v>16.35</v>
      </c>
      <c r="I328" s="218"/>
      <c r="J328" s="214"/>
      <c r="K328" s="214"/>
      <c r="L328" s="219"/>
      <c r="M328" s="220"/>
      <c r="N328" s="221"/>
      <c r="O328" s="221"/>
      <c r="P328" s="221"/>
      <c r="Q328" s="221"/>
      <c r="R328" s="221"/>
      <c r="S328" s="221"/>
      <c r="T328" s="222"/>
      <c r="AT328" s="223" t="s">
        <v>142</v>
      </c>
      <c r="AU328" s="223" t="s">
        <v>80</v>
      </c>
      <c r="AV328" s="11" t="s">
        <v>80</v>
      </c>
      <c r="AW328" s="11" t="s">
        <v>32</v>
      </c>
      <c r="AX328" s="11" t="s">
        <v>70</v>
      </c>
      <c r="AY328" s="223" t="s">
        <v>131</v>
      </c>
    </row>
    <row r="329" spans="2:51" s="13" customFormat="1" ht="12">
      <c r="B329" s="235"/>
      <c r="C329" s="236"/>
      <c r="D329" s="210" t="s">
        <v>142</v>
      </c>
      <c r="E329" s="237" t="s">
        <v>1</v>
      </c>
      <c r="F329" s="238" t="s">
        <v>323</v>
      </c>
      <c r="G329" s="236"/>
      <c r="H329" s="237" t="s">
        <v>1</v>
      </c>
      <c r="I329" s="239"/>
      <c r="J329" s="236"/>
      <c r="K329" s="236"/>
      <c r="L329" s="240"/>
      <c r="M329" s="241"/>
      <c r="N329" s="242"/>
      <c r="O329" s="242"/>
      <c r="P329" s="242"/>
      <c r="Q329" s="242"/>
      <c r="R329" s="242"/>
      <c r="S329" s="242"/>
      <c r="T329" s="243"/>
      <c r="AT329" s="244" t="s">
        <v>142</v>
      </c>
      <c r="AU329" s="244" t="s">
        <v>80</v>
      </c>
      <c r="AV329" s="13" t="s">
        <v>75</v>
      </c>
      <c r="AW329" s="13" t="s">
        <v>32</v>
      </c>
      <c r="AX329" s="13" t="s">
        <v>70</v>
      </c>
      <c r="AY329" s="244" t="s">
        <v>131</v>
      </c>
    </row>
    <row r="330" spans="2:51" s="11" customFormat="1" ht="12">
      <c r="B330" s="213"/>
      <c r="C330" s="214"/>
      <c r="D330" s="210" t="s">
        <v>142</v>
      </c>
      <c r="E330" s="215" t="s">
        <v>1</v>
      </c>
      <c r="F330" s="216" t="s">
        <v>493</v>
      </c>
      <c r="G330" s="214"/>
      <c r="H330" s="217">
        <v>16.35</v>
      </c>
      <c r="I330" s="218"/>
      <c r="J330" s="214"/>
      <c r="K330" s="214"/>
      <c r="L330" s="219"/>
      <c r="M330" s="220"/>
      <c r="N330" s="221"/>
      <c r="O330" s="221"/>
      <c r="P330" s="221"/>
      <c r="Q330" s="221"/>
      <c r="R330" s="221"/>
      <c r="S330" s="221"/>
      <c r="T330" s="222"/>
      <c r="AT330" s="223" t="s">
        <v>142</v>
      </c>
      <c r="AU330" s="223" t="s">
        <v>80</v>
      </c>
      <c r="AV330" s="11" t="s">
        <v>80</v>
      </c>
      <c r="AW330" s="11" t="s">
        <v>32</v>
      </c>
      <c r="AX330" s="11" t="s">
        <v>70</v>
      </c>
      <c r="AY330" s="223" t="s">
        <v>131</v>
      </c>
    </row>
    <row r="331" spans="2:51" s="13" customFormat="1" ht="12">
      <c r="B331" s="235"/>
      <c r="C331" s="236"/>
      <c r="D331" s="210" t="s">
        <v>142</v>
      </c>
      <c r="E331" s="237" t="s">
        <v>1</v>
      </c>
      <c r="F331" s="238" t="s">
        <v>325</v>
      </c>
      <c r="G331" s="236"/>
      <c r="H331" s="237" t="s">
        <v>1</v>
      </c>
      <c r="I331" s="239"/>
      <c r="J331" s="236"/>
      <c r="K331" s="236"/>
      <c r="L331" s="240"/>
      <c r="M331" s="241"/>
      <c r="N331" s="242"/>
      <c r="O331" s="242"/>
      <c r="P331" s="242"/>
      <c r="Q331" s="242"/>
      <c r="R331" s="242"/>
      <c r="S331" s="242"/>
      <c r="T331" s="243"/>
      <c r="AT331" s="244" t="s">
        <v>142</v>
      </c>
      <c r="AU331" s="244" t="s">
        <v>80</v>
      </c>
      <c r="AV331" s="13" t="s">
        <v>75</v>
      </c>
      <c r="AW331" s="13" t="s">
        <v>32</v>
      </c>
      <c r="AX331" s="13" t="s">
        <v>70</v>
      </c>
      <c r="AY331" s="244" t="s">
        <v>131</v>
      </c>
    </row>
    <row r="332" spans="2:51" s="11" customFormat="1" ht="12">
      <c r="B332" s="213"/>
      <c r="C332" s="214"/>
      <c r="D332" s="210" t="s">
        <v>142</v>
      </c>
      <c r="E332" s="215" t="s">
        <v>1</v>
      </c>
      <c r="F332" s="216" t="s">
        <v>494</v>
      </c>
      <c r="G332" s="214"/>
      <c r="H332" s="217">
        <v>14.55</v>
      </c>
      <c r="I332" s="218"/>
      <c r="J332" s="214"/>
      <c r="K332" s="214"/>
      <c r="L332" s="219"/>
      <c r="M332" s="220"/>
      <c r="N332" s="221"/>
      <c r="O332" s="221"/>
      <c r="P332" s="221"/>
      <c r="Q332" s="221"/>
      <c r="R332" s="221"/>
      <c r="S332" s="221"/>
      <c r="T332" s="222"/>
      <c r="AT332" s="223" t="s">
        <v>142</v>
      </c>
      <c r="AU332" s="223" t="s">
        <v>80</v>
      </c>
      <c r="AV332" s="11" t="s">
        <v>80</v>
      </c>
      <c r="AW332" s="11" t="s">
        <v>32</v>
      </c>
      <c r="AX332" s="11" t="s">
        <v>70</v>
      </c>
      <c r="AY332" s="223" t="s">
        <v>131</v>
      </c>
    </row>
    <row r="333" spans="2:51" s="12" customFormat="1" ht="12">
      <c r="B333" s="224"/>
      <c r="C333" s="225"/>
      <c r="D333" s="210" t="s">
        <v>142</v>
      </c>
      <c r="E333" s="226" t="s">
        <v>1</v>
      </c>
      <c r="F333" s="227" t="s">
        <v>144</v>
      </c>
      <c r="G333" s="225"/>
      <c r="H333" s="228">
        <v>3135.25</v>
      </c>
      <c r="I333" s="229"/>
      <c r="J333" s="225"/>
      <c r="K333" s="225"/>
      <c r="L333" s="230"/>
      <c r="M333" s="231"/>
      <c r="N333" s="232"/>
      <c r="O333" s="232"/>
      <c r="P333" s="232"/>
      <c r="Q333" s="232"/>
      <c r="R333" s="232"/>
      <c r="S333" s="232"/>
      <c r="T333" s="233"/>
      <c r="AT333" s="234" t="s">
        <v>142</v>
      </c>
      <c r="AU333" s="234" t="s">
        <v>80</v>
      </c>
      <c r="AV333" s="12" t="s">
        <v>138</v>
      </c>
      <c r="AW333" s="12" t="s">
        <v>32</v>
      </c>
      <c r="AX333" s="12" t="s">
        <v>75</v>
      </c>
      <c r="AY333" s="234" t="s">
        <v>131</v>
      </c>
    </row>
    <row r="334" spans="2:65" s="1" customFormat="1" ht="16.5" customHeight="1">
      <c r="B334" s="36"/>
      <c r="C334" s="245" t="s">
        <v>495</v>
      </c>
      <c r="D334" s="245" t="s">
        <v>255</v>
      </c>
      <c r="E334" s="246" t="s">
        <v>496</v>
      </c>
      <c r="F334" s="247" t="s">
        <v>497</v>
      </c>
      <c r="G334" s="248" t="s">
        <v>173</v>
      </c>
      <c r="H334" s="249">
        <v>3135.25</v>
      </c>
      <c r="I334" s="250"/>
      <c r="J334" s="251">
        <f>ROUND(I334*H334,2)</f>
        <v>0</v>
      </c>
      <c r="K334" s="247" t="s">
        <v>147</v>
      </c>
      <c r="L334" s="252"/>
      <c r="M334" s="253" t="s">
        <v>1</v>
      </c>
      <c r="N334" s="254" t="s">
        <v>41</v>
      </c>
      <c r="O334" s="77"/>
      <c r="P334" s="207">
        <f>O334*H334</f>
        <v>0</v>
      </c>
      <c r="Q334" s="207">
        <v>0.058</v>
      </c>
      <c r="R334" s="207">
        <f>Q334*H334</f>
        <v>181.8445</v>
      </c>
      <c r="S334" s="207">
        <v>0</v>
      </c>
      <c r="T334" s="208">
        <f>S334*H334</f>
        <v>0</v>
      </c>
      <c r="AR334" s="15" t="s">
        <v>180</v>
      </c>
      <c r="AT334" s="15" t="s">
        <v>255</v>
      </c>
      <c r="AU334" s="15" t="s">
        <v>80</v>
      </c>
      <c r="AY334" s="15" t="s">
        <v>131</v>
      </c>
      <c r="BE334" s="209">
        <f>IF(N334="základní",J334,0)</f>
        <v>0</v>
      </c>
      <c r="BF334" s="209">
        <f>IF(N334="snížená",J334,0)</f>
        <v>0</v>
      </c>
      <c r="BG334" s="209">
        <f>IF(N334="zákl. přenesená",J334,0)</f>
        <v>0</v>
      </c>
      <c r="BH334" s="209">
        <f>IF(N334="sníž. přenesená",J334,0)</f>
        <v>0</v>
      </c>
      <c r="BI334" s="209">
        <f>IF(N334="nulová",J334,0)</f>
        <v>0</v>
      </c>
      <c r="BJ334" s="15" t="s">
        <v>75</v>
      </c>
      <c r="BK334" s="209">
        <f>ROUND(I334*H334,2)</f>
        <v>0</v>
      </c>
      <c r="BL334" s="15" t="s">
        <v>138</v>
      </c>
      <c r="BM334" s="15" t="s">
        <v>498</v>
      </c>
    </row>
    <row r="335" spans="2:65" s="1" customFormat="1" ht="16.5" customHeight="1">
      <c r="B335" s="36"/>
      <c r="C335" s="198" t="s">
        <v>499</v>
      </c>
      <c r="D335" s="198" t="s">
        <v>133</v>
      </c>
      <c r="E335" s="199" t="s">
        <v>488</v>
      </c>
      <c r="F335" s="200" t="s">
        <v>489</v>
      </c>
      <c r="G335" s="201" t="s">
        <v>173</v>
      </c>
      <c r="H335" s="202">
        <v>1093.2</v>
      </c>
      <c r="I335" s="203"/>
      <c r="J335" s="204">
        <f>ROUND(I335*H335,2)</f>
        <v>0</v>
      </c>
      <c r="K335" s="200" t="s">
        <v>147</v>
      </c>
      <c r="L335" s="41"/>
      <c r="M335" s="205" t="s">
        <v>1</v>
      </c>
      <c r="N335" s="206" t="s">
        <v>41</v>
      </c>
      <c r="O335" s="77"/>
      <c r="P335" s="207">
        <f>O335*H335</f>
        <v>0</v>
      </c>
      <c r="Q335" s="207">
        <v>0.1295</v>
      </c>
      <c r="R335" s="207">
        <f>Q335*H335</f>
        <v>141.5694</v>
      </c>
      <c r="S335" s="207">
        <v>0</v>
      </c>
      <c r="T335" s="208">
        <f>S335*H335</f>
        <v>0</v>
      </c>
      <c r="AR335" s="15" t="s">
        <v>138</v>
      </c>
      <c r="AT335" s="15" t="s">
        <v>133</v>
      </c>
      <c r="AU335" s="15" t="s">
        <v>80</v>
      </c>
      <c r="AY335" s="15" t="s">
        <v>131</v>
      </c>
      <c r="BE335" s="209">
        <f>IF(N335="základní",J335,0)</f>
        <v>0</v>
      </c>
      <c r="BF335" s="209">
        <f>IF(N335="snížená",J335,0)</f>
        <v>0</v>
      </c>
      <c r="BG335" s="209">
        <f>IF(N335="zákl. přenesená",J335,0)</f>
        <v>0</v>
      </c>
      <c r="BH335" s="209">
        <f>IF(N335="sníž. přenesená",J335,0)</f>
        <v>0</v>
      </c>
      <c r="BI335" s="209">
        <f>IF(N335="nulová",J335,0)</f>
        <v>0</v>
      </c>
      <c r="BJ335" s="15" t="s">
        <v>75</v>
      </c>
      <c r="BK335" s="209">
        <f>ROUND(I335*H335,2)</f>
        <v>0</v>
      </c>
      <c r="BL335" s="15" t="s">
        <v>138</v>
      </c>
      <c r="BM335" s="15" t="s">
        <v>500</v>
      </c>
    </row>
    <row r="336" spans="2:47" s="1" customFormat="1" ht="12">
      <c r="B336" s="36"/>
      <c r="C336" s="37"/>
      <c r="D336" s="210" t="s">
        <v>140</v>
      </c>
      <c r="E336" s="37"/>
      <c r="F336" s="211" t="s">
        <v>491</v>
      </c>
      <c r="G336" s="37"/>
      <c r="H336" s="37"/>
      <c r="I336" s="124"/>
      <c r="J336" s="37"/>
      <c r="K336" s="37"/>
      <c r="L336" s="41"/>
      <c r="M336" s="212"/>
      <c r="N336" s="77"/>
      <c r="O336" s="77"/>
      <c r="P336" s="77"/>
      <c r="Q336" s="77"/>
      <c r="R336" s="77"/>
      <c r="S336" s="77"/>
      <c r="T336" s="78"/>
      <c r="AT336" s="15" t="s">
        <v>140</v>
      </c>
      <c r="AU336" s="15" t="s">
        <v>80</v>
      </c>
    </row>
    <row r="337" spans="2:51" s="11" customFormat="1" ht="12">
      <c r="B337" s="213"/>
      <c r="C337" s="214"/>
      <c r="D337" s="210" t="s">
        <v>142</v>
      </c>
      <c r="E337" s="215" t="s">
        <v>1</v>
      </c>
      <c r="F337" s="216" t="s">
        <v>501</v>
      </c>
      <c r="G337" s="214"/>
      <c r="H337" s="217">
        <v>1093.2</v>
      </c>
      <c r="I337" s="218"/>
      <c r="J337" s="214"/>
      <c r="K337" s="214"/>
      <c r="L337" s="219"/>
      <c r="M337" s="220"/>
      <c r="N337" s="221"/>
      <c r="O337" s="221"/>
      <c r="P337" s="221"/>
      <c r="Q337" s="221"/>
      <c r="R337" s="221"/>
      <c r="S337" s="221"/>
      <c r="T337" s="222"/>
      <c r="AT337" s="223" t="s">
        <v>142</v>
      </c>
      <c r="AU337" s="223" t="s">
        <v>80</v>
      </c>
      <c r="AV337" s="11" t="s">
        <v>80</v>
      </c>
      <c r="AW337" s="11" t="s">
        <v>32</v>
      </c>
      <c r="AX337" s="11" t="s">
        <v>70</v>
      </c>
      <c r="AY337" s="223" t="s">
        <v>131</v>
      </c>
    </row>
    <row r="338" spans="2:51" s="12" customFormat="1" ht="12">
      <c r="B338" s="224"/>
      <c r="C338" s="225"/>
      <c r="D338" s="210" t="s">
        <v>142</v>
      </c>
      <c r="E338" s="226" t="s">
        <v>1</v>
      </c>
      <c r="F338" s="227" t="s">
        <v>144</v>
      </c>
      <c r="G338" s="225"/>
      <c r="H338" s="228">
        <v>1093.2</v>
      </c>
      <c r="I338" s="229"/>
      <c r="J338" s="225"/>
      <c r="K338" s="225"/>
      <c r="L338" s="230"/>
      <c r="M338" s="231"/>
      <c r="N338" s="232"/>
      <c r="O338" s="232"/>
      <c r="P338" s="232"/>
      <c r="Q338" s="232"/>
      <c r="R338" s="232"/>
      <c r="S338" s="232"/>
      <c r="T338" s="233"/>
      <c r="AT338" s="234" t="s">
        <v>142</v>
      </c>
      <c r="AU338" s="234" t="s">
        <v>80</v>
      </c>
      <c r="AV338" s="12" t="s">
        <v>138</v>
      </c>
      <c r="AW338" s="12" t="s">
        <v>32</v>
      </c>
      <c r="AX338" s="12" t="s">
        <v>75</v>
      </c>
      <c r="AY338" s="234" t="s">
        <v>131</v>
      </c>
    </row>
    <row r="339" spans="2:65" s="1" customFormat="1" ht="16.5" customHeight="1">
      <c r="B339" s="36"/>
      <c r="C339" s="245" t="s">
        <v>502</v>
      </c>
      <c r="D339" s="245" t="s">
        <v>255</v>
      </c>
      <c r="E339" s="246" t="s">
        <v>503</v>
      </c>
      <c r="F339" s="247" t="s">
        <v>504</v>
      </c>
      <c r="G339" s="248" t="s">
        <v>173</v>
      </c>
      <c r="H339" s="249">
        <v>1093.2</v>
      </c>
      <c r="I339" s="250"/>
      <c r="J339" s="251">
        <f>ROUND(I339*H339,2)</f>
        <v>0</v>
      </c>
      <c r="K339" s="247" t="s">
        <v>137</v>
      </c>
      <c r="L339" s="252"/>
      <c r="M339" s="253" t="s">
        <v>1</v>
      </c>
      <c r="N339" s="254" t="s">
        <v>41</v>
      </c>
      <c r="O339" s="77"/>
      <c r="P339" s="207">
        <f>O339*H339</f>
        <v>0</v>
      </c>
      <c r="Q339" s="207">
        <v>0.081</v>
      </c>
      <c r="R339" s="207">
        <f>Q339*H339</f>
        <v>88.54920000000001</v>
      </c>
      <c r="S339" s="207">
        <v>0</v>
      </c>
      <c r="T339" s="208">
        <f>S339*H339</f>
        <v>0</v>
      </c>
      <c r="AR339" s="15" t="s">
        <v>180</v>
      </c>
      <c r="AT339" s="15" t="s">
        <v>255</v>
      </c>
      <c r="AU339" s="15" t="s">
        <v>80</v>
      </c>
      <c r="AY339" s="15" t="s">
        <v>131</v>
      </c>
      <c r="BE339" s="209">
        <f>IF(N339="základní",J339,0)</f>
        <v>0</v>
      </c>
      <c r="BF339" s="209">
        <f>IF(N339="snížená",J339,0)</f>
        <v>0</v>
      </c>
      <c r="BG339" s="209">
        <f>IF(N339="zákl. přenesená",J339,0)</f>
        <v>0</v>
      </c>
      <c r="BH339" s="209">
        <f>IF(N339="sníž. přenesená",J339,0)</f>
        <v>0</v>
      </c>
      <c r="BI339" s="209">
        <f>IF(N339="nulová",J339,0)</f>
        <v>0</v>
      </c>
      <c r="BJ339" s="15" t="s">
        <v>75</v>
      </c>
      <c r="BK339" s="209">
        <f>ROUND(I339*H339,2)</f>
        <v>0</v>
      </c>
      <c r="BL339" s="15" t="s">
        <v>138</v>
      </c>
      <c r="BM339" s="15" t="s">
        <v>505</v>
      </c>
    </row>
    <row r="340" spans="2:65" s="1" customFormat="1" ht="16.5" customHeight="1">
      <c r="B340" s="36"/>
      <c r="C340" s="198" t="s">
        <v>506</v>
      </c>
      <c r="D340" s="198" t="s">
        <v>133</v>
      </c>
      <c r="E340" s="199" t="s">
        <v>507</v>
      </c>
      <c r="F340" s="200" t="s">
        <v>508</v>
      </c>
      <c r="G340" s="201" t="s">
        <v>173</v>
      </c>
      <c r="H340" s="202">
        <v>120</v>
      </c>
      <c r="I340" s="203"/>
      <c r="J340" s="204">
        <f>ROUND(I340*H340,2)</f>
        <v>0</v>
      </c>
      <c r="K340" s="200" t="s">
        <v>147</v>
      </c>
      <c r="L340" s="41"/>
      <c r="M340" s="205" t="s">
        <v>1</v>
      </c>
      <c r="N340" s="206" t="s">
        <v>41</v>
      </c>
      <c r="O340" s="77"/>
      <c r="P340" s="207">
        <f>O340*H340</f>
        <v>0</v>
      </c>
      <c r="Q340" s="207">
        <v>0.14067</v>
      </c>
      <c r="R340" s="207">
        <f>Q340*H340</f>
        <v>16.880399999999998</v>
      </c>
      <c r="S340" s="207">
        <v>0</v>
      </c>
      <c r="T340" s="208">
        <f>S340*H340</f>
        <v>0</v>
      </c>
      <c r="AR340" s="15" t="s">
        <v>138</v>
      </c>
      <c r="AT340" s="15" t="s">
        <v>133</v>
      </c>
      <c r="AU340" s="15" t="s">
        <v>80</v>
      </c>
      <c r="AY340" s="15" t="s">
        <v>131</v>
      </c>
      <c r="BE340" s="209">
        <f>IF(N340="základní",J340,0)</f>
        <v>0</v>
      </c>
      <c r="BF340" s="209">
        <f>IF(N340="snížená",J340,0)</f>
        <v>0</v>
      </c>
      <c r="BG340" s="209">
        <f>IF(N340="zákl. přenesená",J340,0)</f>
        <v>0</v>
      </c>
      <c r="BH340" s="209">
        <f>IF(N340="sníž. přenesená",J340,0)</f>
        <v>0</v>
      </c>
      <c r="BI340" s="209">
        <f>IF(N340="nulová",J340,0)</f>
        <v>0</v>
      </c>
      <c r="BJ340" s="15" t="s">
        <v>75</v>
      </c>
      <c r="BK340" s="209">
        <f>ROUND(I340*H340,2)</f>
        <v>0</v>
      </c>
      <c r="BL340" s="15" t="s">
        <v>138</v>
      </c>
      <c r="BM340" s="15" t="s">
        <v>509</v>
      </c>
    </row>
    <row r="341" spans="2:47" s="1" customFormat="1" ht="12">
      <c r="B341" s="36"/>
      <c r="C341" s="37"/>
      <c r="D341" s="210" t="s">
        <v>140</v>
      </c>
      <c r="E341" s="37"/>
      <c r="F341" s="211" t="s">
        <v>510</v>
      </c>
      <c r="G341" s="37"/>
      <c r="H341" s="37"/>
      <c r="I341" s="124"/>
      <c r="J341" s="37"/>
      <c r="K341" s="37"/>
      <c r="L341" s="41"/>
      <c r="M341" s="212"/>
      <c r="N341" s="77"/>
      <c r="O341" s="77"/>
      <c r="P341" s="77"/>
      <c r="Q341" s="77"/>
      <c r="R341" s="77"/>
      <c r="S341" s="77"/>
      <c r="T341" s="78"/>
      <c r="AT341" s="15" t="s">
        <v>140</v>
      </c>
      <c r="AU341" s="15" t="s">
        <v>80</v>
      </c>
    </row>
    <row r="342" spans="2:51" s="11" customFormat="1" ht="12">
      <c r="B342" s="213"/>
      <c r="C342" s="214"/>
      <c r="D342" s="210" t="s">
        <v>142</v>
      </c>
      <c r="E342" s="215" t="s">
        <v>1</v>
      </c>
      <c r="F342" s="216" t="s">
        <v>511</v>
      </c>
      <c r="G342" s="214"/>
      <c r="H342" s="217">
        <v>120</v>
      </c>
      <c r="I342" s="218"/>
      <c r="J342" s="214"/>
      <c r="K342" s="214"/>
      <c r="L342" s="219"/>
      <c r="M342" s="220"/>
      <c r="N342" s="221"/>
      <c r="O342" s="221"/>
      <c r="P342" s="221"/>
      <c r="Q342" s="221"/>
      <c r="R342" s="221"/>
      <c r="S342" s="221"/>
      <c r="T342" s="222"/>
      <c r="AT342" s="223" t="s">
        <v>142</v>
      </c>
      <c r="AU342" s="223" t="s">
        <v>80</v>
      </c>
      <c r="AV342" s="11" t="s">
        <v>80</v>
      </c>
      <c r="AW342" s="11" t="s">
        <v>32</v>
      </c>
      <c r="AX342" s="11" t="s">
        <v>75</v>
      </c>
      <c r="AY342" s="223" t="s">
        <v>131</v>
      </c>
    </row>
    <row r="343" spans="2:65" s="1" customFormat="1" ht="16.5" customHeight="1">
      <c r="B343" s="36"/>
      <c r="C343" s="245" t="s">
        <v>512</v>
      </c>
      <c r="D343" s="245" t="s">
        <v>255</v>
      </c>
      <c r="E343" s="246" t="s">
        <v>513</v>
      </c>
      <c r="F343" s="247" t="s">
        <v>514</v>
      </c>
      <c r="G343" s="248" t="s">
        <v>173</v>
      </c>
      <c r="H343" s="249">
        <v>120</v>
      </c>
      <c r="I343" s="250"/>
      <c r="J343" s="251">
        <f>ROUND(I343*H343,2)</f>
        <v>0</v>
      </c>
      <c r="K343" s="247" t="s">
        <v>147</v>
      </c>
      <c r="L343" s="252"/>
      <c r="M343" s="253" t="s">
        <v>1</v>
      </c>
      <c r="N343" s="254" t="s">
        <v>41</v>
      </c>
      <c r="O343" s="77"/>
      <c r="P343" s="207">
        <f>O343*H343</f>
        <v>0</v>
      </c>
      <c r="Q343" s="207">
        <v>0.065</v>
      </c>
      <c r="R343" s="207">
        <f>Q343*H343</f>
        <v>7.800000000000001</v>
      </c>
      <c r="S343" s="207">
        <v>0</v>
      </c>
      <c r="T343" s="208">
        <f>S343*H343</f>
        <v>0</v>
      </c>
      <c r="AR343" s="15" t="s">
        <v>180</v>
      </c>
      <c r="AT343" s="15" t="s">
        <v>255</v>
      </c>
      <c r="AU343" s="15" t="s">
        <v>80</v>
      </c>
      <c r="AY343" s="15" t="s">
        <v>131</v>
      </c>
      <c r="BE343" s="209">
        <f>IF(N343="základní",J343,0)</f>
        <v>0</v>
      </c>
      <c r="BF343" s="209">
        <f>IF(N343="snížená",J343,0)</f>
        <v>0</v>
      </c>
      <c r="BG343" s="209">
        <f>IF(N343="zákl. přenesená",J343,0)</f>
        <v>0</v>
      </c>
      <c r="BH343" s="209">
        <f>IF(N343="sníž. přenesená",J343,0)</f>
        <v>0</v>
      </c>
      <c r="BI343" s="209">
        <f>IF(N343="nulová",J343,0)</f>
        <v>0</v>
      </c>
      <c r="BJ343" s="15" t="s">
        <v>75</v>
      </c>
      <c r="BK343" s="209">
        <f>ROUND(I343*H343,2)</f>
        <v>0</v>
      </c>
      <c r="BL343" s="15" t="s">
        <v>138</v>
      </c>
      <c r="BM343" s="15" t="s">
        <v>515</v>
      </c>
    </row>
    <row r="344" spans="2:65" s="1" customFormat="1" ht="16.5" customHeight="1">
      <c r="B344" s="36"/>
      <c r="C344" s="198" t="s">
        <v>516</v>
      </c>
      <c r="D344" s="198" t="s">
        <v>133</v>
      </c>
      <c r="E344" s="199" t="s">
        <v>517</v>
      </c>
      <c r="F344" s="200" t="s">
        <v>518</v>
      </c>
      <c r="G344" s="201" t="s">
        <v>194</v>
      </c>
      <c r="H344" s="202">
        <v>277.458</v>
      </c>
      <c r="I344" s="203"/>
      <c r="J344" s="204">
        <f>ROUND(I344*H344,2)</f>
        <v>0</v>
      </c>
      <c r="K344" s="200" t="s">
        <v>147</v>
      </c>
      <c r="L344" s="41"/>
      <c r="M344" s="205" t="s">
        <v>1</v>
      </c>
      <c r="N344" s="206" t="s">
        <v>41</v>
      </c>
      <c r="O344" s="77"/>
      <c r="P344" s="207">
        <f>O344*H344</f>
        <v>0</v>
      </c>
      <c r="Q344" s="207">
        <v>2.25634</v>
      </c>
      <c r="R344" s="207">
        <f>Q344*H344</f>
        <v>626.03958372</v>
      </c>
      <c r="S344" s="207">
        <v>0</v>
      </c>
      <c r="T344" s="208">
        <f>S344*H344</f>
        <v>0</v>
      </c>
      <c r="AR344" s="15" t="s">
        <v>138</v>
      </c>
      <c r="AT344" s="15" t="s">
        <v>133</v>
      </c>
      <c r="AU344" s="15" t="s">
        <v>80</v>
      </c>
      <c r="AY344" s="15" t="s">
        <v>131</v>
      </c>
      <c r="BE344" s="209">
        <f>IF(N344="základní",J344,0)</f>
        <v>0</v>
      </c>
      <c r="BF344" s="209">
        <f>IF(N344="snížená",J344,0)</f>
        <v>0</v>
      </c>
      <c r="BG344" s="209">
        <f>IF(N344="zákl. přenesená",J344,0)</f>
        <v>0</v>
      </c>
      <c r="BH344" s="209">
        <f>IF(N344="sníž. přenesená",J344,0)</f>
        <v>0</v>
      </c>
      <c r="BI344" s="209">
        <f>IF(N344="nulová",J344,0)</f>
        <v>0</v>
      </c>
      <c r="BJ344" s="15" t="s">
        <v>75</v>
      </c>
      <c r="BK344" s="209">
        <f>ROUND(I344*H344,2)</f>
        <v>0</v>
      </c>
      <c r="BL344" s="15" t="s">
        <v>138</v>
      </c>
      <c r="BM344" s="15" t="s">
        <v>519</v>
      </c>
    </row>
    <row r="345" spans="2:51" s="13" customFormat="1" ht="12">
      <c r="B345" s="235"/>
      <c r="C345" s="236"/>
      <c r="D345" s="210" t="s">
        <v>142</v>
      </c>
      <c r="E345" s="237" t="s">
        <v>1</v>
      </c>
      <c r="F345" s="238" t="s">
        <v>184</v>
      </c>
      <c r="G345" s="236"/>
      <c r="H345" s="237" t="s">
        <v>1</v>
      </c>
      <c r="I345" s="239"/>
      <c r="J345" s="236"/>
      <c r="K345" s="236"/>
      <c r="L345" s="240"/>
      <c r="M345" s="241"/>
      <c r="N345" s="242"/>
      <c r="O345" s="242"/>
      <c r="P345" s="242"/>
      <c r="Q345" s="242"/>
      <c r="R345" s="242"/>
      <c r="S345" s="242"/>
      <c r="T345" s="243"/>
      <c r="AT345" s="244" t="s">
        <v>142</v>
      </c>
      <c r="AU345" s="244" t="s">
        <v>80</v>
      </c>
      <c r="AV345" s="13" t="s">
        <v>75</v>
      </c>
      <c r="AW345" s="13" t="s">
        <v>32</v>
      </c>
      <c r="AX345" s="13" t="s">
        <v>70</v>
      </c>
      <c r="AY345" s="244" t="s">
        <v>131</v>
      </c>
    </row>
    <row r="346" spans="2:51" s="13" customFormat="1" ht="12">
      <c r="B346" s="235"/>
      <c r="C346" s="236"/>
      <c r="D346" s="210" t="s">
        <v>142</v>
      </c>
      <c r="E346" s="237" t="s">
        <v>1</v>
      </c>
      <c r="F346" s="238" t="s">
        <v>520</v>
      </c>
      <c r="G346" s="236"/>
      <c r="H346" s="237" t="s">
        <v>1</v>
      </c>
      <c r="I346" s="239"/>
      <c r="J346" s="236"/>
      <c r="K346" s="236"/>
      <c r="L346" s="240"/>
      <c r="M346" s="241"/>
      <c r="N346" s="242"/>
      <c r="O346" s="242"/>
      <c r="P346" s="242"/>
      <c r="Q346" s="242"/>
      <c r="R346" s="242"/>
      <c r="S346" s="242"/>
      <c r="T346" s="243"/>
      <c r="AT346" s="244" t="s">
        <v>142</v>
      </c>
      <c r="AU346" s="244" t="s">
        <v>80</v>
      </c>
      <c r="AV346" s="13" t="s">
        <v>75</v>
      </c>
      <c r="AW346" s="13" t="s">
        <v>32</v>
      </c>
      <c r="AX346" s="13" t="s">
        <v>70</v>
      </c>
      <c r="AY346" s="244" t="s">
        <v>131</v>
      </c>
    </row>
    <row r="347" spans="2:51" s="13" customFormat="1" ht="12">
      <c r="B347" s="235"/>
      <c r="C347" s="236"/>
      <c r="D347" s="210" t="s">
        <v>142</v>
      </c>
      <c r="E347" s="237" t="s">
        <v>1</v>
      </c>
      <c r="F347" s="238" t="s">
        <v>521</v>
      </c>
      <c r="G347" s="236"/>
      <c r="H347" s="237" t="s">
        <v>1</v>
      </c>
      <c r="I347" s="239"/>
      <c r="J347" s="236"/>
      <c r="K347" s="236"/>
      <c r="L347" s="240"/>
      <c r="M347" s="241"/>
      <c r="N347" s="242"/>
      <c r="O347" s="242"/>
      <c r="P347" s="242"/>
      <c r="Q347" s="242"/>
      <c r="R347" s="242"/>
      <c r="S347" s="242"/>
      <c r="T347" s="243"/>
      <c r="AT347" s="244" t="s">
        <v>142</v>
      </c>
      <c r="AU347" s="244" t="s">
        <v>80</v>
      </c>
      <c r="AV347" s="13" t="s">
        <v>75</v>
      </c>
      <c r="AW347" s="13" t="s">
        <v>32</v>
      </c>
      <c r="AX347" s="13" t="s">
        <v>70</v>
      </c>
      <c r="AY347" s="244" t="s">
        <v>131</v>
      </c>
    </row>
    <row r="348" spans="2:51" s="11" customFormat="1" ht="12">
      <c r="B348" s="213"/>
      <c r="C348" s="214"/>
      <c r="D348" s="210" t="s">
        <v>142</v>
      </c>
      <c r="E348" s="215" t="s">
        <v>1</v>
      </c>
      <c r="F348" s="216" t="s">
        <v>522</v>
      </c>
      <c r="G348" s="214"/>
      <c r="H348" s="217">
        <v>38.262</v>
      </c>
      <c r="I348" s="218"/>
      <c r="J348" s="214"/>
      <c r="K348" s="214"/>
      <c r="L348" s="219"/>
      <c r="M348" s="220"/>
      <c r="N348" s="221"/>
      <c r="O348" s="221"/>
      <c r="P348" s="221"/>
      <c r="Q348" s="221"/>
      <c r="R348" s="221"/>
      <c r="S348" s="221"/>
      <c r="T348" s="222"/>
      <c r="AT348" s="223" t="s">
        <v>142</v>
      </c>
      <c r="AU348" s="223" t="s">
        <v>80</v>
      </c>
      <c r="AV348" s="11" t="s">
        <v>80</v>
      </c>
      <c r="AW348" s="11" t="s">
        <v>32</v>
      </c>
      <c r="AX348" s="11" t="s">
        <v>70</v>
      </c>
      <c r="AY348" s="223" t="s">
        <v>131</v>
      </c>
    </row>
    <row r="349" spans="2:51" s="13" customFormat="1" ht="12">
      <c r="B349" s="235"/>
      <c r="C349" s="236"/>
      <c r="D349" s="210" t="s">
        <v>142</v>
      </c>
      <c r="E349" s="237" t="s">
        <v>1</v>
      </c>
      <c r="F349" s="238" t="s">
        <v>176</v>
      </c>
      <c r="G349" s="236"/>
      <c r="H349" s="237" t="s">
        <v>1</v>
      </c>
      <c r="I349" s="239"/>
      <c r="J349" s="236"/>
      <c r="K349" s="236"/>
      <c r="L349" s="240"/>
      <c r="M349" s="241"/>
      <c r="N349" s="242"/>
      <c r="O349" s="242"/>
      <c r="P349" s="242"/>
      <c r="Q349" s="242"/>
      <c r="R349" s="242"/>
      <c r="S349" s="242"/>
      <c r="T349" s="243"/>
      <c r="AT349" s="244" t="s">
        <v>142</v>
      </c>
      <c r="AU349" s="244" t="s">
        <v>80</v>
      </c>
      <c r="AV349" s="13" t="s">
        <v>75</v>
      </c>
      <c r="AW349" s="13" t="s">
        <v>32</v>
      </c>
      <c r="AX349" s="13" t="s">
        <v>70</v>
      </c>
      <c r="AY349" s="244" t="s">
        <v>131</v>
      </c>
    </row>
    <row r="350" spans="2:51" s="11" customFormat="1" ht="12">
      <c r="B350" s="213"/>
      <c r="C350" s="214"/>
      <c r="D350" s="210" t="s">
        <v>142</v>
      </c>
      <c r="E350" s="215" t="s">
        <v>1</v>
      </c>
      <c r="F350" s="216" t="s">
        <v>523</v>
      </c>
      <c r="G350" s="214"/>
      <c r="H350" s="217">
        <v>4.2</v>
      </c>
      <c r="I350" s="218"/>
      <c r="J350" s="214"/>
      <c r="K350" s="214"/>
      <c r="L350" s="219"/>
      <c r="M350" s="220"/>
      <c r="N350" s="221"/>
      <c r="O350" s="221"/>
      <c r="P350" s="221"/>
      <c r="Q350" s="221"/>
      <c r="R350" s="221"/>
      <c r="S350" s="221"/>
      <c r="T350" s="222"/>
      <c r="AT350" s="223" t="s">
        <v>142</v>
      </c>
      <c r="AU350" s="223" t="s">
        <v>80</v>
      </c>
      <c r="AV350" s="11" t="s">
        <v>80</v>
      </c>
      <c r="AW350" s="11" t="s">
        <v>32</v>
      </c>
      <c r="AX350" s="11" t="s">
        <v>70</v>
      </c>
      <c r="AY350" s="223" t="s">
        <v>131</v>
      </c>
    </row>
    <row r="351" spans="2:51" s="13" customFormat="1" ht="12">
      <c r="B351" s="235"/>
      <c r="C351" s="236"/>
      <c r="D351" s="210" t="s">
        <v>142</v>
      </c>
      <c r="E351" s="237" t="s">
        <v>1</v>
      </c>
      <c r="F351" s="238" t="s">
        <v>524</v>
      </c>
      <c r="G351" s="236"/>
      <c r="H351" s="237" t="s">
        <v>1</v>
      </c>
      <c r="I351" s="239"/>
      <c r="J351" s="236"/>
      <c r="K351" s="236"/>
      <c r="L351" s="240"/>
      <c r="M351" s="241"/>
      <c r="N351" s="242"/>
      <c r="O351" s="242"/>
      <c r="P351" s="242"/>
      <c r="Q351" s="242"/>
      <c r="R351" s="242"/>
      <c r="S351" s="242"/>
      <c r="T351" s="243"/>
      <c r="AT351" s="244" t="s">
        <v>142</v>
      </c>
      <c r="AU351" s="244" t="s">
        <v>80</v>
      </c>
      <c r="AV351" s="13" t="s">
        <v>75</v>
      </c>
      <c r="AW351" s="13" t="s">
        <v>32</v>
      </c>
      <c r="AX351" s="13" t="s">
        <v>70</v>
      </c>
      <c r="AY351" s="244" t="s">
        <v>131</v>
      </c>
    </row>
    <row r="352" spans="2:51" s="11" customFormat="1" ht="12">
      <c r="B352" s="213"/>
      <c r="C352" s="214"/>
      <c r="D352" s="210" t="s">
        <v>142</v>
      </c>
      <c r="E352" s="215" t="s">
        <v>1</v>
      </c>
      <c r="F352" s="216" t="s">
        <v>525</v>
      </c>
      <c r="G352" s="214"/>
      <c r="H352" s="217">
        <v>32.796</v>
      </c>
      <c r="I352" s="218"/>
      <c r="J352" s="214"/>
      <c r="K352" s="214"/>
      <c r="L352" s="219"/>
      <c r="M352" s="220"/>
      <c r="N352" s="221"/>
      <c r="O352" s="221"/>
      <c r="P352" s="221"/>
      <c r="Q352" s="221"/>
      <c r="R352" s="221"/>
      <c r="S352" s="221"/>
      <c r="T352" s="222"/>
      <c r="AT352" s="223" t="s">
        <v>142</v>
      </c>
      <c r="AU352" s="223" t="s">
        <v>80</v>
      </c>
      <c r="AV352" s="11" t="s">
        <v>80</v>
      </c>
      <c r="AW352" s="11" t="s">
        <v>32</v>
      </c>
      <c r="AX352" s="11" t="s">
        <v>70</v>
      </c>
      <c r="AY352" s="223" t="s">
        <v>131</v>
      </c>
    </row>
    <row r="353" spans="2:51" s="11" customFormat="1" ht="12">
      <c r="B353" s="213"/>
      <c r="C353" s="214"/>
      <c r="D353" s="210" t="s">
        <v>142</v>
      </c>
      <c r="E353" s="215" t="s">
        <v>1</v>
      </c>
      <c r="F353" s="216" t="s">
        <v>526</v>
      </c>
      <c r="G353" s="214"/>
      <c r="H353" s="217">
        <v>3.6</v>
      </c>
      <c r="I353" s="218"/>
      <c r="J353" s="214"/>
      <c r="K353" s="214"/>
      <c r="L353" s="219"/>
      <c r="M353" s="220"/>
      <c r="N353" s="221"/>
      <c r="O353" s="221"/>
      <c r="P353" s="221"/>
      <c r="Q353" s="221"/>
      <c r="R353" s="221"/>
      <c r="S353" s="221"/>
      <c r="T353" s="222"/>
      <c r="AT353" s="223" t="s">
        <v>142</v>
      </c>
      <c r="AU353" s="223" t="s">
        <v>80</v>
      </c>
      <c r="AV353" s="11" t="s">
        <v>80</v>
      </c>
      <c r="AW353" s="11" t="s">
        <v>32</v>
      </c>
      <c r="AX353" s="11" t="s">
        <v>70</v>
      </c>
      <c r="AY353" s="223" t="s">
        <v>131</v>
      </c>
    </row>
    <row r="354" spans="2:51" s="13" customFormat="1" ht="12">
      <c r="B354" s="235"/>
      <c r="C354" s="236"/>
      <c r="D354" s="210" t="s">
        <v>142</v>
      </c>
      <c r="E354" s="237" t="s">
        <v>1</v>
      </c>
      <c r="F354" s="238" t="s">
        <v>527</v>
      </c>
      <c r="G354" s="236"/>
      <c r="H354" s="237" t="s">
        <v>1</v>
      </c>
      <c r="I354" s="239"/>
      <c r="J354" s="236"/>
      <c r="K354" s="236"/>
      <c r="L354" s="240"/>
      <c r="M354" s="241"/>
      <c r="N354" s="242"/>
      <c r="O354" s="242"/>
      <c r="P354" s="242"/>
      <c r="Q354" s="242"/>
      <c r="R354" s="242"/>
      <c r="S354" s="242"/>
      <c r="T354" s="243"/>
      <c r="AT354" s="244" t="s">
        <v>142</v>
      </c>
      <c r="AU354" s="244" t="s">
        <v>80</v>
      </c>
      <c r="AV354" s="13" t="s">
        <v>75</v>
      </c>
      <c r="AW354" s="13" t="s">
        <v>32</v>
      </c>
      <c r="AX354" s="13" t="s">
        <v>70</v>
      </c>
      <c r="AY354" s="244" t="s">
        <v>131</v>
      </c>
    </row>
    <row r="355" spans="2:51" s="11" customFormat="1" ht="12">
      <c r="B355" s="213"/>
      <c r="C355" s="214"/>
      <c r="D355" s="210" t="s">
        <v>142</v>
      </c>
      <c r="E355" s="215" t="s">
        <v>1</v>
      </c>
      <c r="F355" s="216" t="s">
        <v>528</v>
      </c>
      <c r="G355" s="214"/>
      <c r="H355" s="217">
        <v>198.6</v>
      </c>
      <c r="I355" s="218"/>
      <c r="J355" s="214"/>
      <c r="K355" s="214"/>
      <c r="L355" s="219"/>
      <c r="M355" s="220"/>
      <c r="N355" s="221"/>
      <c r="O355" s="221"/>
      <c r="P355" s="221"/>
      <c r="Q355" s="221"/>
      <c r="R355" s="221"/>
      <c r="S355" s="221"/>
      <c r="T355" s="222"/>
      <c r="AT355" s="223" t="s">
        <v>142</v>
      </c>
      <c r="AU355" s="223" t="s">
        <v>80</v>
      </c>
      <c r="AV355" s="11" t="s">
        <v>80</v>
      </c>
      <c r="AW355" s="11" t="s">
        <v>32</v>
      </c>
      <c r="AX355" s="11" t="s">
        <v>70</v>
      </c>
      <c r="AY355" s="223" t="s">
        <v>131</v>
      </c>
    </row>
    <row r="356" spans="2:51" s="12" customFormat="1" ht="12">
      <c r="B356" s="224"/>
      <c r="C356" s="225"/>
      <c r="D356" s="210" t="s">
        <v>142</v>
      </c>
      <c r="E356" s="226" t="s">
        <v>1</v>
      </c>
      <c r="F356" s="227" t="s">
        <v>144</v>
      </c>
      <c r="G356" s="225"/>
      <c r="H356" s="228">
        <v>277.458</v>
      </c>
      <c r="I356" s="229"/>
      <c r="J356" s="225"/>
      <c r="K356" s="225"/>
      <c r="L356" s="230"/>
      <c r="M356" s="231"/>
      <c r="N356" s="232"/>
      <c r="O356" s="232"/>
      <c r="P356" s="232"/>
      <c r="Q356" s="232"/>
      <c r="R356" s="232"/>
      <c r="S356" s="232"/>
      <c r="T356" s="233"/>
      <c r="AT356" s="234" t="s">
        <v>142</v>
      </c>
      <c r="AU356" s="234" t="s">
        <v>80</v>
      </c>
      <c r="AV356" s="12" t="s">
        <v>138</v>
      </c>
      <c r="AW356" s="12" t="s">
        <v>32</v>
      </c>
      <c r="AX356" s="12" t="s">
        <v>75</v>
      </c>
      <c r="AY356" s="234" t="s">
        <v>131</v>
      </c>
    </row>
    <row r="357" spans="2:65" s="1" customFormat="1" ht="16.5" customHeight="1">
      <c r="B357" s="36"/>
      <c r="C357" s="198" t="s">
        <v>529</v>
      </c>
      <c r="D357" s="198" t="s">
        <v>133</v>
      </c>
      <c r="E357" s="199" t="s">
        <v>530</v>
      </c>
      <c r="F357" s="200" t="s">
        <v>531</v>
      </c>
      <c r="G357" s="201" t="s">
        <v>173</v>
      </c>
      <c r="H357" s="202">
        <v>1255</v>
      </c>
      <c r="I357" s="203"/>
      <c r="J357" s="204">
        <f>ROUND(I357*H357,2)</f>
        <v>0</v>
      </c>
      <c r="K357" s="200" t="s">
        <v>147</v>
      </c>
      <c r="L357" s="41"/>
      <c r="M357" s="205" t="s">
        <v>1</v>
      </c>
      <c r="N357" s="206" t="s">
        <v>41</v>
      </c>
      <c r="O357" s="77"/>
      <c r="P357" s="207">
        <f>O357*H357</f>
        <v>0</v>
      </c>
      <c r="Q357" s="207">
        <v>0.0006</v>
      </c>
      <c r="R357" s="207">
        <f>Q357*H357</f>
        <v>0.7529999999999999</v>
      </c>
      <c r="S357" s="207">
        <v>0</v>
      </c>
      <c r="T357" s="208">
        <f>S357*H357</f>
        <v>0</v>
      </c>
      <c r="AR357" s="15" t="s">
        <v>138</v>
      </c>
      <c r="AT357" s="15" t="s">
        <v>133</v>
      </c>
      <c r="AU357" s="15" t="s">
        <v>80</v>
      </c>
      <c r="AY357" s="15" t="s">
        <v>131</v>
      </c>
      <c r="BE357" s="209">
        <f>IF(N357="základní",J357,0)</f>
        <v>0</v>
      </c>
      <c r="BF357" s="209">
        <f>IF(N357="snížená",J357,0)</f>
        <v>0</v>
      </c>
      <c r="BG357" s="209">
        <f>IF(N357="zákl. přenesená",J357,0)</f>
        <v>0</v>
      </c>
      <c r="BH357" s="209">
        <f>IF(N357="sníž. přenesená",J357,0)</f>
        <v>0</v>
      </c>
      <c r="BI357" s="209">
        <f>IF(N357="nulová",J357,0)</f>
        <v>0</v>
      </c>
      <c r="BJ357" s="15" t="s">
        <v>75</v>
      </c>
      <c r="BK357" s="209">
        <f>ROUND(I357*H357,2)</f>
        <v>0</v>
      </c>
      <c r="BL357" s="15" t="s">
        <v>138</v>
      </c>
      <c r="BM357" s="15" t="s">
        <v>532</v>
      </c>
    </row>
    <row r="358" spans="2:47" s="1" customFormat="1" ht="12">
      <c r="B358" s="36"/>
      <c r="C358" s="37"/>
      <c r="D358" s="210" t="s">
        <v>140</v>
      </c>
      <c r="E358" s="37"/>
      <c r="F358" s="211" t="s">
        <v>533</v>
      </c>
      <c r="G358" s="37"/>
      <c r="H358" s="37"/>
      <c r="I358" s="124"/>
      <c r="J358" s="37"/>
      <c r="K358" s="37"/>
      <c r="L358" s="41"/>
      <c r="M358" s="212"/>
      <c r="N358" s="77"/>
      <c r="O358" s="77"/>
      <c r="P358" s="77"/>
      <c r="Q358" s="77"/>
      <c r="R358" s="77"/>
      <c r="S358" s="77"/>
      <c r="T358" s="78"/>
      <c r="AT358" s="15" t="s">
        <v>140</v>
      </c>
      <c r="AU358" s="15" t="s">
        <v>80</v>
      </c>
    </row>
    <row r="359" spans="2:51" s="11" customFormat="1" ht="12">
      <c r="B359" s="213"/>
      <c r="C359" s="214"/>
      <c r="D359" s="210" t="s">
        <v>142</v>
      </c>
      <c r="E359" s="215" t="s">
        <v>1</v>
      </c>
      <c r="F359" s="216" t="s">
        <v>337</v>
      </c>
      <c r="G359" s="214"/>
      <c r="H359" s="217">
        <v>1255</v>
      </c>
      <c r="I359" s="218"/>
      <c r="J359" s="214"/>
      <c r="K359" s="214"/>
      <c r="L359" s="219"/>
      <c r="M359" s="220"/>
      <c r="N359" s="221"/>
      <c r="O359" s="221"/>
      <c r="P359" s="221"/>
      <c r="Q359" s="221"/>
      <c r="R359" s="221"/>
      <c r="S359" s="221"/>
      <c r="T359" s="222"/>
      <c r="AT359" s="223" t="s">
        <v>142</v>
      </c>
      <c r="AU359" s="223" t="s">
        <v>80</v>
      </c>
      <c r="AV359" s="11" t="s">
        <v>80</v>
      </c>
      <c r="AW359" s="11" t="s">
        <v>32</v>
      </c>
      <c r="AX359" s="11" t="s">
        <v>75</v>
      </c>
      <c r="AY359" s="223" t="s">
        <v>131</v>
      </c>
    </row>
    <row r="360" spans="2:65" s="1" customFormat="1" ht="16.5" customHeight="1">
      <c r="B360" s="36"/>
      <c r="C360" s="198" t="s">
        <v>534</v>
      </c>
      <c r="D360" s="198" t="s">
        <v>133</v>
      </c>
      <c r="E360" s="199" t="s">
        <v>535</v>
      </c>
      <c r="F360" s="200" t="s">
        <v>536</v>
      </c>
      <c r="G360" s="201" t="s">
        <v>173</v>
      </c>
      <c r="H360" s="202">
        <v>1366</v>
      </c>
      <c r="I360" s="203"/>
      <c r="J360" s="204">
        <f>ROUND(I360*H360,2)</f>
        <v>0</v>
      </c>
      <c r="K360" s="200" t="s">
        <v>147</v>
      </c>
      <c r="L360" s="41"/>
      <c r="M360" s="205" t="s">
        <v>1</v>
      </c>
      <c r="N360" s="206" t="s">
        <v>41</v>
      </c>
      <c r="O360" s="77"/>
      <c r="P360" s="207">
        <f>O360*H360</f>
        <v>0</v>
      </c>
      <c r="Q360" s="207">
        <v>0</v>
      </c>
      <c r="R360" s="207">
        <f>Q360*H360</f>
        <v>0</v>
      </c>
      <c r="S360" s="207">
        <v>0</v>
      </c>
      <c r="T360" s="208">
        <f>S360*H360</f>
        <v>0</v>
      </c>
      <c r="AR360" s="15" t="s">
        <v>138</v>
      </c>
      <c r="AT360" s="15" t="s">
        <v>133</v>
      </c>
      <c r="AU360" s="15" t="s">
        <v>80</v>
      </c>
      <c r="AY360" s="15" t="s">
        <v>131</v>
      </c>
      <c r="BE360" s="209">
        <f>IF(N360="základní",J360,0)</f>
        <v>0</v>
      </c>
      <c r="BF360" s="209">
        <f>IF(N360="snížená",J360,0)</f>
        <v>0</v>
      </c>
      <c r="BG360" s="209">
        <f>IF(N360="zákl. přenesená",J360,0)</f>
        <v>0</v>
      </c>
      <c r="BH360" s="209">
        <f>IF(N360="sníž. přenesená",J360,0)</f>
        <v>0</v>
      </c>
      <c r="BI360" s="209">
        <f>IF(N360="nulová",J360,0)</f>
        <v>0</v>
      </c>
      <c r="BJ360" s="15" t="s">
        <v>75</v>
      </c>
      <c r="BK360" s="209">
        <f>ROUND(I360*H360,2)</f>
        <v>0</v>
      </c>
      <c r="BL360" s="15" t="s">
        <v>138</v>
      </c>
      <c r="BM360" s="15" t="s">
        <v>537</v>
      </c>
    </row>
    <row r="361" spans="2:47" s="1" customFormat="1" ht="12">
      <c r="B361" s="36"/>
      <c r="C361" s="37"/>
      <c r="D361" s="210" t="s">
        <v>140</v>
      </c>
      <c r="E361" s="37"/>
      <c r="F361" s="211" t="s">
        <v>538</v>
      </c>
      <c r="G361" s="37"/>
      <c r="H361" s="37"/>
      <c r="I361" s="124"/>
      <c r="J361" s="37"/>
      <c r="K361" s="37"/>
      <c r="L361" s="41"/>
      <c r="M361" s="212"/>
      <c r="N361" s="77"/>
      <c r="O361" s="77"/>
      <c r="P361" s="77"/>
      <c r="Q361" s="77"/>
      <c r="R361" s="77"/>
      <c r="S361" s="77"/>
      <c r="T361" s="78"/>
      <c r="AT361" s="15" t="s">
        <v>140</v>
      </c>
      <c r="AU361" s="15" t="s">
        <v>80</v>
      </c>
    </row>
    <row r="362" spans="2:51" s="11" customFormat="1" ht="12">
      <c r="B362" s="213"/>
      <c r="C362" s="214"/>
      <c r="D362" s="210" t="s">
        <v>142</v>
      </c>
      <c r="E362" s="215" t="s">
        <v>1</v>
      </c>
      <c r="F362" s="216" t="s">
        <v>539</v>
      </c>
      <c r="G362" s="214"/>
      <c r="H362" s="217">
        <v>1366</v>
      </c>
      <c r="I362" s="218"/>
      <c r="J362" s="214"/>
      <c r="K362" s="214"/>
      <c r="L362" s="219"/>
      <c r="M362" s="220"/>
      <c r="N362" s="221"/>
      <c r="O362" s="221"/>
      <c r="P362" s="221"/>
      <c r="Q362" s="221"/>
      <c r="R362" s="221"/>
      <c r="S362" s="221"/>
      <c r="T362" s="222"/>
      <c r="AT362" s="223" t="s">
        <v>142</v>
      </c>
      <c r="AU362" s="223" t="s">
        <v>80</v>
      </c>
      <c r="AV362" s="11" t="s">
        <v>80</v>
      </c>
      <c r="AW362" s="11" t="s">
        <v>32</v>
      </c>
      <c r="AX362" s="11" t="s">
        <v>70</v>
      </c>
      <c r="AY362" s="223" t="s">
        <v>131</v>
      </c>
    </row>
    <row r="363" spans="2:51" s="12" customFormat="1" ht="12">
      <c r="B363" s="224"/>
      <c r="C363" s="225"/>
      <c r="D363" s="210" t="s">
        <v>142</v>
      </c>
      <c r="E363" s="226" t="s">
        <v>1</v>
      </c>
      <c r="F363" s="227" t="s">
        <v>144</v>
      </c>
      <c r="G363" s="225"/>
      <c r="H363" s="228">
        <v>1366</v>
      </c>
      <c r="I363" s="229"/>
      <c r="J363" s="225"/>
      <c r="K363" s="225"/>
      <c r="L363" s="230"/>
      <c r="M363" s="231"/>
      <c r="N363" s="232"/>
      <c r="O363" s="232"/>
      <c r="P363" s="232"/>
      <c r="Q363" s="232"/>
      <c r="R363" s="232"/>
      <c r="S363" s="232"/>
      <c r="T363" s="233"/>
      <c r="AT363" s="234" t="s">
        <v>142</v>
      </c>
      <c r="AU363" s="234" t="s">
        <v>80</v>
      </c>
      <c r="AV363" s="12" t="s">
        <v>138</v>
      </c>
      <c r="AW363" s="12" t="s">
        <v>32</v>
      </c>
      <c r="AX363" s="12" t="s">
        <v>75</v>
      </c>
      <c r="AY363" s="234" t="s">
        <v>131</v>
      </c>
    </row>
    <row r="364" spans="2:65" s="1" customFormat="1" ht="16.5" customHeight="1">
      <c r="B364" s="36"/>
      <c r="C364" s="198" t="s">
        <v>540</v>
      </c>
      <c r="D364" s="198" t="s">
        <v>133</v>
      </c>
      <c r="E364" s="199" t="s">
        <v>541</v>
      </c>
      <c r="F364" s="200" t="s">
        <v>542</v>
      </c>
      <c r="G364" s="201" t="s">
        <v>173</v>
      </c>
      <c r="H364" s="202">
        <v>1366</v>
      </c>
      <c r="I364" s="203"/>
      <c r="J364" s="204">
        <f>ROUND(I364*H364,2)</f>
        <v>0</v>
      </c>
      <c r="K364" s="200" t="s">
        <v>147</v>
      </c>
      <c r="L364" s="41"/>
      <c r="M364" s="205" t="s">
        <v>1</v>
      </c>
      <c r="N364" s="206" t="s">
        <v>41</v>
      </c>
      <c r="O364" s="77"/>
      <c r="P364" s="207">
        <f>O364*H364</f>
        <v>0</v>
      </c>
      <c r="Q364" s="207">
        <v>3E-05</v>
      </c>
      <c r="R364" s="207">
        <f>Q364*H364</f>
        <v>0.04098</v>
      </c>
      <c r="S364" s="207">
        <v>0</v>
      </c>
      <c r="T364" s="208">
        <f>S364*H364</f>
        <v>0</v>
      </c>
      <c r="AR364" s="15" t="s">
        <v>138</v>
      </c>
      <c r="AT364" s="15" t="s">
        <v>133</v>
      </c>
      <c r="AU364" s="15" t="s">
        <v>80</v>
      </c>
      <c r="AY364" s="15" t="s">
        <v>131</v>
      </c>
      <c r="BE364" s="209">
        <f>IF(N364="základní",J364,0)</f>
        <v>0</v>
      </c>
      <c r="BF364" s="209">
        <f>IF(N364="snížená",J364,0)</f>
        <v>0</v>
      </c>
      <c r="BG364" s="209">
        <f>IF(N364="zákl. přenesená",J364,0)</f>
        <v>0</v>
      </c>
      <c r="BH364" s="209">
        <f>IF(N364="sníž. přenesená",J364,0)</f>
        <v>0</v>
      </c>
      <c r="BI364" s="209">
        <f>IF(N364="nulová",J364,0)</f>
        <v>0</v>
      </c>
      <c r="BJ364" s="15" t="s">
        <v>75</v>
      </c>
      <c r="BK364" s="209">
        <f>ROUND(I364*H364,2)</f>
        <v>0</v>
      </c>
      <c r="BL364" s="15" t="s">
        <v>138</v>
      </c>
      <c r="BM364" s="15" t="s">
        <v>543</v>
      </c>
    </row>
    <row r="365" spans="2:47" s="1" customFormat="1" ht="12">
      <c r="B365" s="36"/>
      <c r="C365" s="37"/>
      <c r="D365" s="210" t="s">
        <v>140</v>
      </c>
      <c r="E365" s="37"/>
      <c r="F365" s="211" t="s">
        <v>538</v>
      </c>
      <c r="G365" s="37"/>
      <c r="H365" s="37"/>
      <c r="I365" s="124"/>
      <c r="J365" s="37"/>
      <c r="K365" s="37"/>
      <c r="L365" s="41"/>
      <c r="M365" s="212"/>
      <c r="N365" s="77"/>
      <c r="O365" s="77"/>
      <c r="P365" s="77"/>
      <c r="Q365" s="77"/>
      <c r="R365" s="77"/>
      <c r="S365" s="77"/>
      <c r="T365" s="78"/>
      <c r="AT365" s="15" t="s">
        <v>140</v>
      </c>
      <c r="AU365" s="15" t="s">
        <v>80</v>
      </c>
    </row>
    <row r="366" spans="2:51" s="13" customFormat="1" ht="12">
      <c r="B366" s="235"/>
      <c r="C366" s="236"/>
      <c r="D366" s="210" t="s">
        <v>142</v>
      </c>
      <c r="E366" s="237" t="s">
        <v>1</v>
      </c>
      <c r="F366" s="238" t="s">
        <v>544</v>
      </c>
      <c r="G366" s="236"/>
      <c r="H366" s="237" t="s">
        <v>1</v>
      </c>
      <c r="I366" s="239"/>
      <c r="J366" s="236"/>
      <c r="K366" s="236"/>
      <c r="L366" s="240"/>
      <c r="M366" s="241"/>
      <c r="N366" s="242"/>
      <c r="O366" s="242"/>
      <c r="P366" s="242"/>
      <c r="Q366" s="242"/>
      <c r="R366" s="242"/>
      <c r="S366" s="242"/>
      <c r="T366" s="243"/>
      <c r="AT366" s="244" t="s">
        <v>142</v>
      </c>
      <c r="AU366" s="244" t="s">
        <v>80</v>
      </c>
      <c r="AV366" s="13" t="s">
        <v>75</v>
      </c>
      <c r="AW366" s="13" t="s">
        <v>32</v>
      </c>
      <c r="AX366" s="13" t="s">
        <v>70</v>
      </c>
      <c r="AY366" s="244" t="s">
        <v>131</v>
      </c>
    </row>
    <row r="367" spans="2:51" s="11" customFormat="1" ht="12">
      <c r="B367" s="213"/>
      <c r="C367" s="214"/>
      <c r="D367" s="210" t="s">
        <v>142</v>
      </c>
      <c r="E367" s="215" t="s">
        <v>1</v>
      </c>
      <c r="F367" s="216" t="s">
        <v>539</v>
      </c>
      <c r="G367" s="214"/>
      <c r="H367" s="217">
        <v>1366</v>
      </c>
      <c r="I367" s="218"/>
      <c r="J367" s="214"/>
      <c r="K367" s="214"/>
      <c r="L367" s="219"/>
      <c r="M367" s="220"/>
      <c r="N367" s="221"/>
      <c r="O367" s="221"/>
      <c r="P367" s="221"/>
      <c r="Q367" s="221"/>
      <c r="R367" s="221"/>
      <c r="S367" s="221"/>
      <c r="T367" s="222"/>
      <c r="AT367" s="223" t="s">
        <v>142</v>
      </c>
      <c r="AU367" s="223" t="s">
        <v>80</v>
      </c>
      <c r="AV367" s="11" t="s">
        <v>80</v>
      </c>
      <c r="AW367" s="11" t="s">
        <v>32</v>
      </c>
      <c r="AX367" s="11" t="s">
        <v>70</v>
      </c>
      <c r="AY367" s="223" t="s">
        <v>131</v>
      </c>
    </row>
    <row r="368" spans="2:51" s="12" customFormat="1" ht="12">
      <c r="B368" s="224"/>
      <c r="C368" s="225"/>
      <c r="D368" s="210" t="s">
        <v>142</v>
      </c>
      <c r="E368" s="226" t="s">
        <v>1</v>
      </c>
      <c r="F368" s="227" t="s">
        <v>144</v>
      </c>
      <c r="G368" s="225"/>
      <c r="H368" s="228">
        <v>1366</v>
      </c>
      <c r="I368" s="229"/>
      <c r="J368" s="225"/>
      <c r="K368" s="225"/>
      <c r="L368" s="230"/>
      <c r="M368" s="231"/>
      <c r="N368" s="232"/>
      <c r="O368" s="232"/>
      <c r="P368" s="232"/>
      <c r="Q368" s="232"/>
      <c r="R368" s="232"/>
      <c r="S368" s="232"/>
      <c r="T368" s="233"/>
      <c r="AT368" s="234" t="s">
        <v>142</v>
      </c>
      <c r="AU368" s="234" t="s">
        <v>80</v>
      </c>
      <c r="AV368" s="12" t="s">
        <v>138</v>
      </c>
      <c r="AW368" s="12" t="s">
        <v>32</v>
      </c>
      <c r="AX368" s="12" t="s">
        <v>75</v>
      </c>
      <c r="AY368" s="234" t="s">
        <v>131</v>
      </c>
    </row>
    <row r="369" spans="2:65" s="1" customFormat="1" ht="16.5" customHeight="1">
      <c r="B369" s="36"/>
      <c r="C369" s="198" t="s">
        <v>545</v>
      </c>
      <c r="D369" s="198" t="s">
        <v>133</v>
      </c>
      <c r="E369" s="199" t="s">
        <v>546</v>
      </c>
      <c r="F369" s="200" t="s">
        <v>547</v>
      </c>
      <c r="G369" s="201" t="s">
        <v>136</v>
      </c>
      <c r="H369" s="202">
        <v>1213</v>
      </c>
      <c r="I369" s="203"/>
      <c r="J369" s="204">
        <f>ROUND(I369*H369,2)</f>
        <v>0</v>
      </c>
      <c r="K369" s="200" t="s">
        <v>147</v>
      </c>
      <c r="L369" s="41"/>
      <c r="M369" s="205" t="s">
        <v>1</v>
      </c>
      <c r="N369" s="206" t="s">
        <v>41</v>
      </c>
      <c r="O369" s="77"/>
      <c r="P369" s="207">
        <f>O369*H369</f>
        <v>0</v>
      </c>
      <c r="Q369" s="207">
        <v>0</v>
      </c>
      <c r="R369" s="207">
        <f>Q369*H369</f>
        <v>0</v>
      </c>
      <c r="S369" s="207">
        <v>0.02</v>
      </c>
      <c r="T369" s="208">
        <f>S369*H369</f>
        <v>24.26</v>
      </c>
      <c r="AR369" s="15" t="s">
        <v>138</v>
      </c>
      <c r="AT369" s="15" t="s">
        <v>133</v>
      </c>
      <c r="AU369" s="15" t="s">
        <v>80</v>
      </c>
      <c r="AY369" s="15" t="s">
        <v>131</v>
      </c>
      <c r="BE369" s="209">
        <f>IF(N369="základní",J369,0)</f>
        <v>0</v>
      </c>
      <c r="BF369" s="209">
        <f>IF(N369="snížená",J369,0)</f>
        <v>0</v>
      </c>
      <c r="BG369" s="209">
        <f>IF(N369="zákl. přenesená",J369,0)</f>
        <v>0</v>
      </c>
      <c r="BH369" s="209">
        <f>IF(N369="sníž. přenesená",J369,0)</f>
        <v>0</v>
      </c>
      <c r="BI369" s="209">
        <f>IF(N369="nulová",J369,0)</f>
        <v>0</v>
      </c>
      <c r="BJ369" s="15" t="s">
        <v>75</v>
      </c>
      <c r="BK369" s="209">
        <f>ROUND(I369*H369,2)</f>
        <v>0</v>
      </c>
      <c r="BL369" s="15" t="s">
        <v>138</v>
      </c>
      <c r="BM369" s="15" t="s">
        <v>548</v>
      </c>
    </row>
    <row r="370" spans="2:47" s="1" customFormat="1" ht="12">
      <c r="B370" s="36"/>
      <c r="C370" s="37"/>
      <c r="D370" s="210" t="s">
        <v>140</v>
      </c>
      <c r="E370" s="37"/>
      <c r="F370" s="211" t="s">
        <v>549</v>
      </c>
      <c r="G370" s="37"/>
      <c r="H370" s="37"/>
      <c r="I370" s="124"/>
      <c r="J370" s="37"/>
      <c r="K370" s="37"/>
      <c r="L370" s="41"/>
      <c r="M370" s="212"/>
      <c r="N370" s="77"/>
      <c r="O370" s="77"/>
      <c r="P370" s="77"/>
      <c r="Q370" s="77"/>
      <c r="R370" s="77"/>
      <c r="S370" s="77"/>
      <c r="T370" s="78"/>
      <c r="AT370" s="15" t="s">
        <v>140</v>
      </c>
      <c r="AU370" s="15" t="s">
        <v>80</v>
      </c>
    </row>
    <row r="371" spans="2:51" s="13" customFormat="1" ht="12">
      <c r="B371" s="235"/>
      <c r="C371" s="236"/>
      <c r="D371" s="210" t="s">
        <v>142</v>
      </c>
      <c r="E371" s="237" t="s">
        <v>1</v>
      </c>
      <c r="F371" s="238" t="s">
        <v>550</v>
      </c>
      <c r="G371" s="236"/>
      <c r="H371" s="237" t="s">
        <v>1</v>
      </c>
      <c r="I371" s="239"/>
      <c r="J371" s="236"/>
      <c r="K371" s="236"/>
      <c r="L371" s="240"/>
      <c r="M371" s="241"/>
      <c r="N371" s="242"/>
      <c r="O371" s="242"/>
      <c r="P371" s="242"/>
      <c r="Q371" s="242"/>
      <c r="R371" s="242"/>
      <c r="S371" s="242"/>
      <c r="T371" s="243"/>
      <c r="AT371" s="244" t="s">
        <v>142</v>
      </c>
      <c r="AU371" s="244" t="s">
        <v>80</v>
      </c>
      <c r="AV371" s="13" t="s">
        <v>75</v>
      </c>
      <c r="AW371" s="13" t="s">
        <v>32</v>
      </c>
      <c r="AX371" s="13" t="s">
        <v>70</v>
      </c>
      <c r="AY371" s="244" t="s">
        <v>131</v>
      </c>
    </row>
    <row r="372" spans="2:51" s="11" customFormat="1" ht="12">
      <c r="B372" s="213"/>
      <c r="C372" s="214"/>
      <c r="D372" s="210" t="s">
        <v>142</v>
      </c>
      <c r="E372" s="215" t="s">
        <v>1</v>
      </c>
      <c r="F372" s="216" t="s">
        <v>169</v>
      </c>
      <c r="G372" s="214"/>
      <c r="H372" s="217">
        <v>1213</v>
      </c>
      <c r="I372" s="218"/>
      <c r="J372" s="214"/>
      <c r="K372" s="214"/>
      <c r="L372" s="219"/>
      <c r="M372" s="220"/>
      <c r="N372" s="221"/>
      <c r="O372" s="221"/>
      <c r="P372" s="221"/>
      <c r="Q372" s="221"/>
      <c r="R372" s="221"/>
      <c r="S372" s="221"/>
      <c r="T372" s="222"/>
      <c r="AT372" s="223" t="s">
        <v>142</v>
      </c>
      <c r="AU372" s="223" t="s">
        <v>80</v>
      </c>
      <c r="AV372" s="11" t="s">
        <v>80</v>
      </c>
      <c r="AW372" s="11" t="s">
        <v>32</v>
      </c>
      <c r="AX372" s="11" t="s">
        <v>70</v>
      </c>
      <c r="AY372" s="223" t="s">
        <v>131</v>
      </c>
    </row>
    <row r="373" spans="2:51" s="12" customFormat="1" ht="12">
      <c r="B373" s="224"/>
      <c r="C373" s="225"/>
      <c r="D373" s="210" t="s">
        <v>142</v>
      </c>
      <c r="E373" s="226" t="s">
        <v>1</v>
      </c>
      <c r="F373" s="227" t="s">
        <v>144</v>
      </c>
      <c r="G373" s="225"/>
      <c r="H373" s="228">
        <v>1213</v>
      </c>
      <c r="I373" s="229"/>
      <c r="J373" s="225"/>
      <c r="K373" s="225"/>
      <c r="L373" s="230"/>
      <c r="M373" s="231"/>
      <c r="N373" s="232"/>
      <c r="O373" s="232"/>
      <c r="P373" s="232"/>
      <c r="Q373" s="232"/>
      <c r="R373" s="232"/>
      <c r="S373" s="232"/>
      <c r="T373" s="233"/>
      <c r="AT373" s="234" t="s">
        <v>142</v>
      </c>
      <c r="AU373" s="234" t="s">
        <v>80</v>
      </c>
      <c r="AV373" s="12" t="s">
        <v>138</v>
      </c>
      <c r="AW373" s="12" t="s">
        <v>32</v>
      </c>
      <c r="AX373" s="12" t="s">
        <v>75</v>
      </c>
      <c r="AY373" s="234" t="s">
        <v>131</v>
      </c>
    </row>
    <row r="374" spans="2:65" s="1" customFormat="1" ht="16.5" customHeight="1">
      <c r="B374" s="36"/>
      <c r="C374" s="198" t="s">
        <v>551</v>
      </c>
      <c r="D374" s="198" t="s">
        <v>133</v>
      </c>
      <c r="E374" s="199" t="s">
        <v>552</v>
      </c>
      <c r="F374" s="200" t="s">
        <v>553</v>
      </c>
      <c r="G374" s="201" t="s">
        <v>194</v>
      </c>
      <c r="H374" s="202">
        <v>199</v>
      </c>
      <c r="I374" s="203"/>
      <c r="J374" s="204">
        <f>ROUND(I374*H374,2)</f>
        <v>0</v>
      </c>
      <c r="K374" s="200" t="s">
        <v>137</v>
      </c>
      <c r="L374" s="41"/>
      <c r="M374" s="205" t="s">
        <v>1</v>
      </c>
      <c r="N374" s="206" t="s">
        <v>41</v>
      </c>
      <c r="O374" s="77"/>
      <c r="P374" s="207">
        <f>O374*H374</f>
        <v>0</v>
      </c>
      <c r="Q374" s="207">
        <v>0</v>
      </c>
      <c r="R374" s="207">
        <f>Q374*H374</f>
        <v>0</v>
      </c>
      <c r="S374" s="207">
        <v>2</v>
      </c>
      <c r="T374" s="208">
        <f>S374*H374</f>
        <v>398</v>
      </c>
      <c r="AR374" s="15" t="s">
        <v>138</v>
      </c>
      <c r="AT374" s="15" t="s">
        <v>133</v>
      </c>
      <c r="AU374" s="15" t="s">
        <v>80</v>
      </c>
      <c r="AY374" s="15" t="s">
        <v>131</v>
      </c>
      <c r="BE374" s="209">
        <f>IF(N374="základní",J374,0)</f>
        <v>0</v>
      </c>
      <c r="BF374" s="209">
        <f>IF(N374="snížená",J374,0)</f>
        <v>0</v>
      </c>
      <c r="BG374" s="209">
        <f>IF(N374="zákl. přenesená",J374,0)</f>
        <v>0</v>
      </c>
      <c r="BH374" s="209">
        <f>IF(N374="sníž. přenesená",J374,0)</f>
        <v>0</v>
      </c>
      <c r="BI374" s="209">
        <f>IF(N374="nulová",J374,0)</f>
        <v>0</v>
      </c>
      <c r="BJ374" s="15" t="s">
        <v>75</v>
      </c>
      <c r="BK374" s="209">
        <f>ROUND(I374*H374,2)</f>
        <v>0</v>
      </c>
      <c r="BL374" s="15" t="s">
        <v>138</v>
      </c>
      <c r="BM374" s="15" t="s">
        <v>554</v>
      </c>
    </row>
    <row r="375" spans="2:51" s="13" customFormat="1" ht="12">
      <c r="B375" s="235"/>
      <c r="C375" s="236"/>
      <c r="D375" s="210" t="s">
        <v>142</v>
      </c>
      <c r="E375" s="237" t="s">
        <v>1</v>
      </c>
      <c r="F375" s="238" t="s">
        <v>555</v>
      </c>
      <c r="G375" s="236"/>
      <c r="H375" s="237" t="s">
        <v>1</v>
      </c>
      <c r="I375" s="239"/>
      <c r="J375" s="236"/>
      <c r="K375" s="236"/>
      <c r="L375" s="240"/>
      <c r="M375" s="241"/>
      <c r="N375" s="242"/>
      <c r="O375" s="242"/>
      <c r="P375" s="242"/>
      <c r="Q375" s="242"/>
      <c r="R375" s="242"/>
      <c r="S375" s="242"/>
      <c r="T375" s="243"/>
      <c r="AT375" s="244" t="s">
        <v>142</v>
      </c>
      <c r="AU375" s="244" t="s">
        <v>80</v>
      </c>
      <c r="AV375" s="13" t="s">
        <v>75</v>
      </c>
      <c r="AW375" s="13" t="s">
        <v>32</v>
      </c>
      <c r="AX375" s="13" t="s">
        <v>70</v>
      </c>
      <c r="AY375" s="244" t="s">
        <v>131</v>
      </c>
    </row>
    <row r="376" spans="2:51" s="11" customFormat="1" ht="12">
      <c r="B376" s="213"/>
      <c r="C376" s="214"/>
      <c r="D376" s="210" t="s">
        <v>142</v>
      </c>
      <c r="E376" s="215" t="s">
        <v>1</v>
      </c>
      <c r="F376" s="216" t="s">
        <v>556</v>
      </c>
      <c r="G376" s="214"/>
      <c r="H376" s="217">
        <v>199</v>
      </c>
      <c r="I376" s="218"/>
      <c r="J376" s="214"/>
      <c r="K376" s="214"/>
      <c r="L376" s="219"/>
      <c r="M376" s="220"/>
      <c r="N376" s="221"/>
      <c r="O376" s="221"/>
      <c r="P376" s="221"/>
      <c r="Q376" s="221"/>
      <c r="R376" s="221"/>
      <c r="S376" s="221"/>
      <c r="T376" s="222"/>
      <c r="AT376" s="223" t="s">
        <v>142</v>
      </c>
      <c r="AU376" s="223" t="s">
        <v>80</v>
      </c>
      <c r="AV376" s="11" t="s">
        <v>80</v>
      </c>
      <c r="AW376" s="11" t="s">
        <v>32</v>
      </c>
      <c r="AX376" s="11" t="s">
        <v>70</v>
      </c>
      <c r="AY376" s="223" t="s">
        <v>131</v>
      </c>
    </row>
    <row r="377" spans="2:51" s="12" customFormat="1" ht="12">
      <c r="B377" s="224"/>
      <c r="C377" s="225"/>
      <c r="D377" s="210" t="s">
        <v>142</v>
      </c>
      <c r="E377" s="226" t="s">
        <v>1</v>
      </c>
      <c r="F377" s="227" t="s">
        <v>144</v>
      </c>
      <c r="G377" s="225"/>
      <c r="H377" s="228">
        <v>199</v>
      </c>
      <c r="I377" s="229"/>
      <c r="J377" s="225"/>
      <c r="K377" s="225"/>
      <c r="L377" s="230"/>
      <c r="M377" s="231"/>
      <c r="N377" s="232"/>
      <c r="O377" s="232"/>
      <c r="P377" s="232"/>
      <c r="Q377" s="232"/>
      <c r="R377" s="232"/>
      <c r="S377" s="232"/>
      <c r="T377" s="233"/>
      <c r="AT377" s="234" t="s">
        <v>142</v>
      </c>
      <c r="AU377" s="234" t="s">
        <v>80</v>
      </c>
      <c r="AV377" s="12" t="s">
        <v>138</v>
      </c>
      <c r="AW377" s="12" t="s">
        <v>32</v>
      </c>
      <c r="AX377" s="12" t="s">
        <v>75</v>
      </c>
      <c r="AY377" s="234" t="s">
        <v>131</v>
      </c>
    </row>
    <row r="378" spans="2:65" s="1" customFormat="1" ht="16.5" customHeight="1">
      <c r="B378" s="36"/>
      <c r="C378" s="198" t="s">
        <v>557</v>
      </c>
      <c r="D378" s="198" t="s">
        <v>133</v>
      </c>
      <c r="E378" s="199" t="s">
        <v>558</v>
      </c>
      <c r="F378" s="200" t="s">
        <v>559</v>
      </c>
      <c r="G378" s="201" t="s">
        <v>136</v>
      </c>
      <c r="H378" s="202">
        <v>33.85</v>
      </c>
      <c r="I378" s="203"/>
      <c r="J378" s="204">
        <f>ROUND(I378*H378,2)</f>
        <v>0</v>
      </c>
      <c r="K378" s="200" t="s">
        <v>137</v>
      </c>
      <c r="L378" s="41"/>
      <c r="M378" s="205" t="s">
        <v>1</v>
      </c>
      <c r="N378" s="206" t="s">
        <v>41</v>
      </c>
      <c r="O378" s="77"/>
      <c r="P378" s="207">
        <f>O378*H378</f>
        <v>0</v>
      </c>
      <c r="Q378" s="207">
        <v>0</v>
      </c>
      <c r="R378" s="207">
        <f>Q378*H378</f>
        <v>0</v>
      </c>
      <c r="S378" s="207">
        <v>0.432</v>
      </c>
      <c r="T378" s="208">
        <f>S378*H378</f>
        <v>14.6232</v>
      </c>
      <c r="AR378" s="15" t="s">
        <v>138</v>
      </c>
      <c r="AT378" s="15" t="s">
        <v>133</v>
      </c>
      <c r="AU378" s="15" t="s">
        <v>80</v>
      </c>
      <c r="AY378" s="15" t="s">
        <v>131</v>
      </c>
      <c r="BE378" s="209">
        <f>IF(N378="základní",J378,0)</f>
        <v>0</v>
      </c>
      <c r="BF378" s="209">
        <f>IF(N378="snížená",J378,0)</f>
        <v>0</v>
      </c>
      <c r="BG378" s="209">
        <f>IF(N378="zákl. přenesená",J378,0)</f>
        <v>0</v>
      </c>
      <c r="BH378" s="209">
        <f>IF(N378="sníž. přenesená",J378,0)</f>
        <v>0</v>
      </c>
      <c r="BI378" s="209">
        <f>IF(N378="nulová",J378,0)</f>
        <v>0</v>
      </c>
      <c r="BJ378" s="15" t="s">
        <v>75</v>
      </c>
      <c r="BK378" s="209">
        <f>ROUND(I378*H378,2)</f>
        <v>0</v>
      </c>
      <c r="BL378" s="15" t="s">
        <v>138</v>
      </c>
      <c r="BM378" s="15" t="s">
        <v>560</v>
      </c>
    </row>
    <row r="379" spans="2:51" s="13" customFormat="1" ht="12">
      <c r="B379" s="235"/>
      <c r="C379" s="236"/>
      <c r="D379" s="210" t="s">
        <v>142</v>
      </c>
      <c r="E379" s="237" t="s">
        <v>1</v>
      </c>
      <c r="F379" s="238" t="s">
        <v>321</v>
      </c>
      <c r="G379" s="236"/>
      <c r="H379" s="237" t="s">
        <v>1</v>
      </c>
      <c r="I379" s="239"/>
      <c r="J379" s="236"/>
      <c r="K379" s="236"/>
      <c r="L379" s="240"/>
      <c r="M379" s="241"/>
      <c r="N379" s="242"/>
      <c r="O379" s="242"/>
      <c r="P379" s="242"/>
      <c r="Q379" s="242"/>
      <c r="R379" s="242"/>
      <c r="S379" s="242"/>
      <c r="T379" s="243"/>
      <c r="AT379" s="244" t="s">
        <v>142</v>
      </c>
      <c r="AU379" s="244" t="s">
        <v>80</v>
      </c>
      <c r="AV379" s="13" t="s">
        <v>75</v>
      </c>
      <c r="AW379" s="13" t="s">
        <v>32</v>
      </c>
      <c r="AX379" s="13" t="s">
        <v>70</v>
      </c>
      <c r="AY379" s="244" t="s">
        <v>131</v>
      </c>
    </row>
    <row r="380" spans="2:51" s="11" customFormat="1" ht="12">
      <c r="B380" s="213"/>
      <c r="C380" s="214"/>
      <c r="D380" s="210" t="s">
        <v>142</v>
      </c>
      <c r="E380" s="215" t="s">
        <v>1</v>
      </c>
      <c r="F380" s="216" t="s">
        <v>561</v>
      </c>
      <c r="G380" s="214"/>
      <c r="H380" s="217">
        <v>11.1</v>
      </c>
      <c r="I380" s="218"/>
      <c r="J380" s="214"/>
      <c r="K380" s="214"/>
      <c r="L380" s="219"/>
      <c r="M380" s="220"/>
      <c r="N380" s="221"/>
      <c r="O380" s="221"/>
      <c r="P380" s="221"/>
      <c r="Q380" s="221"/>
      <c r="R380" s="221"/>
      <c r="S380" s="221"/>
      <c r="T380" s="222"/>
      <c r="AT380" s="223" t="s">
        <v>142</v>
      </c>
      <c r="AU380" s="223" t="s">
        <v>80</v>
      </c>
      <c r="AV380" s="11" t="s">
        <v>80</v>
      </c>
      <c r="AW380" s="11" t="s">
        <v>32</v>
      </c>
      <c r="AX380" s="11" t="s">
        <v>70</v>
      </c>
      <c r="AY380" s="223" t="s">
        <v>131</v>
      </c>
    </row>
    <row r="381" spans="2:51" s="13" customFormat="1" ht="12">
      <c r="B381" s="235"/>
      <c r="C381" s="236"/>
      <c r="D381" s="210" t="s">
        <v>142</v>
      </c>
      <c r="E381" s="237" t="s">
        <v>1</v>
      </c>
      <c r="F381" s="238" t="s">
        <v>323</v>
      </c>
      <c r="G381" s="236"/>
      <c r="H381" s="237" t="s">
        <v>1</v>
      </c>
      <c r="I381" s="239"/>
      <c r="J381" s="236"/>
      <c r="K381" s="236"/>
      <c r="L381" s="240"/>
      <c r="M381" s="241"/>
      <c r="N381" s="242"/>
      <c r="O381" s="242"/>
      <c r="P381" s="242"/>
      <c r="Q381" s="242"/>
      <c r="R381" s="242"/>
      <c r="S381" s="242"/>
      <c r="T381" s="243"/>
      <c r="AT381" s="244" t="s">
        <v>142</v>
      </c>
      <c r="AU381" s="244" t="s">
        <v>80</v>
      </c>
      <c r="AV381" s="13" t="s">
        <v>75</v>
      </c>
      <c r="AW381" s="13" t="s">
        <v>32</v>
      </c>
      <c r="AX381" s="13" t="s">
        <v>70</v>
      </c>
      <c r="AY381" s="244" t="s">
        <v>131</v>
      </c>
    </row>
    <row r="382" spans="2:51" s="11" customFormat="1" ht="12">
      <c r="B382" s="213"/>
      <c r="C382" s="214"/>
      <c r="D382" s="210" t="s">
        <v>142</v>
      </c>
      <c r="E382" s="215" t="s">
        <v>1</v>
      </c>
      <c r="F382" s="216" t="s">
        <v>562</v>
      </c>
      <c r="G382" s="214"/>
      <c r="H382" s="217">
        <v>11.15</v>
      </c>
      <c r="I382" s="218"/>
      <c r="J382" s="214"/>
      <c r="K382" s="214"/>
      <c r="L382" s="219"/>
      <c r="M382" s="220"/>
      <c r="N382" s="221"/>
      <c r="O382" s="221"/>
      <c r="P382" s="221"/>
      <c r="Q382" s="221"/>
      <c r="R382" s="221"/>
      <c r="S382" s="221"/>
      <c r="T382" s="222"/>
      <c r="AT382" s="223" t="s">
        <v>142</v>
      </c>
      <c r="AU382" s="223" t="s">
        <v>80</v>
      </c>
      <c r="AV382" s="11" t="s">
        <v>80</v>
      </c>
      <c r="AW382" s="11" t="s">
        <v>32</v>
      </c>
      <c r="AX382" s="11" t="s">
        <v>70</v>
      </c>
      <c r="AY382" s="223" t="s">
        <v>131</v>
      </c>
    </row>
    <row r="383" spans="2:51" s="13" customFormat="1" ht="12">
      <c r="B383" s="235"/>
      <c r="C383" s="236"/>
      <c r="D383" s="210" t="s">
        <v>142</v>
      </c>
      <c r="E383" s="237" t="s">
        <v>1</v>
      </c>
      <c r="F383" s="238" t="s">
        <v>325</v>
      </c>
      <c r="G383" s="236"/>
      <c r="H383" s="237" t="s">
        <v>1</v>
      </c>
      <c r="I383" s="239"/>
      <c r="J383" s="236"/>
      <c r="K383" s="236"/>
      <c r="L383" s="240"/>
      <c r="M383" s="241"/>
      <c r="N383" s="242"/>
      <c r="O383" s="242"/>
      <c r="P383" s="242"/>
      <c r="Q383" s="242"/>
      <c r="R383" s="242"/>
      <c r="S383" s="242"/>
      <c r="T383" s="243"/>
      <c r="AT383" s="244" t="s">
        <v>142</v>
      </c>
      <c r="AU383" s="244" t="s">
        <v>80</v>
      </c>
      <c r="AV383" s="13" t="s">
        <v>75</v>
      </c>
      <c r="AW383" s="13" t="s">
        <v>32</v>
      </c>
      <c r="AX383" s="13" t="s">
        <v>70</v>
      </c>
      <c r="AY383" s="244" t="s">
        <v>131</v>
      </c>
    </row>
    <row r="384" spans="2:51" s="11" customFormat="1" ht="12">
      <c r="B384" s="213"/>
      <c r="C384" s="214"/>
      <c r="D384" s="210" t="s">
        <v>142</v>
      </c>
      <c r="E384" s="215" t="s">
        <v>1</v>
      </c>
      <c r="F384" s="216" t="s">
        <v>563</v>
      </c>
      <c r="G384" s="214"/>
      <c r="H384" s="217">
        <v>11.6</v>
      </c>
      <c r="I384" s="218"/>
      <c r="J384" s="214"/>
      <c r="K384" s="214"/>
      <c r="L384" s="219"/>
      <c r="M384" s="220"/>
      <c r="N384" s="221"/>
      <c r="O384" s="221"/>
      <c r="P384" s="221"/>
      <c r="Q384" s="221"/>
      <c r="R384" s="221"/>
      <c r="S384" s="221"/>
      <c r="T384" s="222"/>
      <c r="AT384" s="223" t="s">
        <v>142</v>
      </c>
      <c r="AU384" s="223" t="s">
        <v>80</v>
      </c>
      <c r="AV384" s="11" t="s">
        <v>80</v>
      </c>
      <c r="AW384" s="11" t="s">
        <v>32</v>
      </c>
      <c r="AX384" s="11" t="s">
        <v>70</v>
      </c>
      <c r="AY384" s="223" t="s">
        <v>131</v>
      </c>
    </row>
    <row r="385" spans="2:51" s="12" customFormat="1" ht="12">
      <c r="B385" s="224"/>
      <c r="C385" s="225"/>
      <c r="D385" s="210" t="s">
        <v>142</v>
      </c>
      <c r="E385" s="226" t="s">
        <v>1</v>
      </c>
      <c r="F385" s="227" t="s">
        <v>144</v>
      </c>
      <c r="G385" s="225"/>
      <c r="H385" s="228">
        <v>33.85</v>
      </c>
      <c r="I385" s="229"/>
      <c r="J385" s="225"/>
      <c r="K385" s="225"/>
      <c r="L385" s="230"/>
      <c r="M385" s="231"/>
      <c r="N385" s="232"/>
      <c r="O385" s="232"/>
      <c r="P385" s="232"/>
      <c r="Q385" s="232"/>
      <c r="R385" s="232"/>
      <c r="S385" s="232"/>
      <c r="T385" s="233"/>
      <c r="AT385" s="234" t="s">
        <v>142</v>
      </c>
      <c r="AU385" s="234" t="s">
        <v>80</v>
      </c>
      <c r="AV385" s="12" t="s">
        <v>138</v>
      </c>
      <c r="AW385" s="12" t="s">
        <v>32</v>
      </c>
      <c r="AX385" s="12" t="s">
        <v>75</v>
      </c>
      <c r="AY385" s="234" t="s">
        <v>131</v>
      </c>
    </row>
    <row r="386" spans="2:65" s="1" customFormat="1" ht="16.5" customHeight="1">
      <c r="B386" s="36"/>
      <c r="C386" s="198" t="s">
        <v>564</v>
      </c>
      <c r="D386" s="198" t="s">
        <v>133</v>
      </c>
      <c r="E386" s="199" t="s">
        <v>565</v>
      </c>
      <c r="F386" s="200" t="s">
        <v>566</v>
      </c>
      <c r="G386" s="201" t="s">
        <v>381</v>
      </c>
      <c r="H386" s="202">
        <v>26</v>
      </c>
      <c r="I386" s="203"/>
      <c r="J386" s="204">
        <f>ROUND(I386*H386,2)</f>
        <v>0</v>
      </c>
      <c r="K386" s="200" t="s">
        <v>147</v>
      </c>
      <c r="L386" s="41"/>
      <c r="M386" s="205" t="s">
        <v>1</v>
      </c>
      <c r="N386" s="206" t="s">
        <v>41</v>
      </c>
      <c r="O386" s="77"/>
      <c r="P386" s="207">
        <f>O386*H386</f>
        <v>0</v>
      </c>
      <c r="Q386" s="207">
        <v>0</v>
      </c>
      <c r="R386" s="207">
        <f>Q386*H386</f>
        <v>0</v>
      </c>
      <c r="S386" s="207">
        <v>0.082</v>
      </c>
      <c r="T386" s="208">
        <f>S386*H386</f>
        <v>2.132</v>
      </c>
      <c r="AR386" s="15" t="s">
        <v>138</v>
      </c>
      <c r="AT386" s="15" t="s">
        <v>133</v>
      </c>
      <c r="AU386" s="15" t="s">
        <v>80</v>
      </c>
      <c r="AY386" s="15" t="s">
        <v>131</v>
      </c>
      <c r="BE386" s="209">
        <f>IF(N386="základní",J386,0)</f>
        <v>0</v>
      </c>
      <c r="BF386" s="209">
        <f>IF(N386="snížená",J386,0)</f>
        <v>0</v>
      </c>
      <c r="BG386" s="209">
        <f>IF(N386="zákl. přenesená",J386,0)</f>
        <v>0</v>
      </c>
      <c r="BH386" s="209">
        <f>IF(N386="sníž. přenesená",J386,0)</f>
        <v>0</v>
      </c>
      <c r="BI386" s="209">
        <f>IF(N386="nulová",J386,0)</f>
        <v>0</v>
      </c>
      <c r="BJ386" s="15" t="s">
        <v>75</v>
      </c>
      <c r="BK386" s="209">
        <f>ROUND(I386*H386,2)</f>
        <v>0</v>
      </c>
      <c r="BL386" s="15" t="s">
        <v>138</v>
      </c>
      <c r="BM386" s="15" t="s">
        <v>567</v>
      </c>
    </row>
    <row r="387" spans="2:47" s="1" customFormat="1" ht="12">
      <c r="B387" s="36"/>
      <c r="C387" s="37"/>
      <c r="D387" s="210" t="s">
        <v>140</v>
      </c>
      <c r="E387" s="37"/>
      <c r="F387" s="211" t="s">
        <v>568</v>
      </c>
      <c r="G387" s="37"/>
      <c r="H387" s="37"/>
      <c r="I387" s="124"/>
      <c r="J387" s="37"/>
      <c r="K387" s="37"/>
      <c r="L387" s="41"/>
      <c r="M387" s="212"/>
      <c r="N387" s="77"/>
      <c r="O387" s="77"/>
      <c r="P387" s="77"/>
      <c r="Q387" s="77"/>
      <c r="R387" s="77"/>
      <c r="S387" s="77"/>
      <c r="T387" s="78"/>
      <c r="AT387" s="15" t="s">
        <v>140</v>
      </c>
      <c r="AU387" s="15" t="s">
        <v>80</v>
      </c>
    </row>
    <row r="388" spans="2:51" s="11" customFormat="1" ht="12">
      <c r="B388" s="213"/>
      <c r="C388" s="214"/>
      <c r="D388" s="210" t="s">
        <v>142</v>
      </c>
      <c r="E388" s="215" t="s">
        <v>1</v>
      </c>
      <c r="F388" s="216" t="s">
        <v>283</v>
      </c>
      <c r="G388" s="214"/>
      <c r="H388" s="217">
        <v>26</v>
      </c>
      <c r="I388" s="218"/>
      <c r="J388" s="214"/>
      <c r="K388" s="214"/>
      <c r="L388" s="219"/>
      <c r="M388" s="220"/>
      <c r="N388" s="221"/>
      <c r="O388" s="221"/>
      <c r="P388" s="221"/>
      <c r="Q388" s="221"/>
      <c r="R388" s="221"/>
      <c r="S388" s="221"/>
      <c r="T388" s="222"/>
      <c r="AT388" s="223" t="s">
        <v>142</v>
      </c>
      <c r="AU388" s="223" t="s">
        <v>80</v>
      </c>
      <c r="AV388" s="11" t="s">
        <v>80</v>
      </c>
      <c r="AW388" s="11" t="s">
        <v>32</v>
      </c>
      <c r="AX388" s="11" t="s">
        <v>75</v>
      </c>
      <c r="AY388" s="223" t="s">
        <v>131</v>
      </c>
    </row>
    <row r="389" spans="2:63" s="10" customFormat="1" ht="22.8" customHeight="1">
      <c r="B389" s="182"/>
      <c r="C389" s="183"/>
      <c r="D389" s="184" t="s">
        <v>69</v>
      </c>
      <c r="E389" s="196" t="s">
        <v>569</v>
      </c>
      <c r="F389" s="196" t="s">
        <v>570</v>
      </c>
      <c r="G389" s="183"/>
      <c r="H389" s="183"/>
      <c r="I389" s="186"/>
      <c r="J389" s="197">
        <f>BK389</f>
        <v>0</v>
      </c>
      <c r="K389" s="183"/>
      <c r="L389" s="188"/>
      <c r="M389" s="189"/>
      <c r="N389" s="190"/>
      <c r="O389" s="190"/>
      <c r="P389" s="191">
        <f>SUM(P390:P407)</f>
        <v>0</v>
      </c>
      <c r="Q389" s="190"/>
      <c r="R389" s="191">
        <f>SUM(R390:R407)</f>
        <v>0</v>
      </c>
      <c r="S389" s="190"/>
      <c r="T389" s="192">
        <f>SUM(T390:T407)</f>
        <v>0</v>
      </c>
      <c r="AR389" s="193" t="s">
        <v>75</v>
      </c>
      <c r="AT389" s="194" t="s">
        <v>69</v>
      </c>
      <c r="AU389" s="194" t="s">
        <v>75</v>
      </c>
      <c r="AY389" s="193" t="s">
        <v>131</v>
      </c>
      <c r="BK389" s="195">
        <f>SUM(BK390:BK407)</f>
        <v>0</v>
      </c>
    </row>
    <row r="390" spans="2:65" s="1" customFormat="1" ht="16.5" customHeight="1">
      <c r="B390" s="36"/>
      <c r="C390" s="198" t="s">
        <v>571</v>
      </c>
      <c r="D390" s="198" t="s">
        <v>133</v>
      </c>
      <c r="E390" s="199" t="s">
        <v>572</v>
      </c>
      <c r="F390" s="200" t="s">
        <v>573</v>
      </c>
      <c r="G390" s="201" t="s">
        <v>244</v>
      </c>
      <c r="H390" s="202">
        <v>1686.904</v>
      </c>
      <c r="I390" s="203"/>
      <c r="J390" s="204">
        <f>ROUND(I390*H390,2)</f>
        <v>0</v>
      </c>
      <c r="K390" s="200" t="s">
        <v>147</v>
      </c>
      <c r="L390" s="41"/>
      <c r="M390" s="205" t="s">
        <v>1</v>
      </c>
      <c r="N390" s="206" t="s">
        <v>41</v>
      </c>
      <c r="O390" s="77"/>
      <c r="P390" s="207">
        <f>O390*H390</f>
        <v>0</v>
      </c>
      <c r="Q390" s="207">
        <v>0</v>
      </c>
      <c r="R390" s="207">
        <f>Q390*H390</f>
        <v>0</v>
      </c>
      <c r="S390" s="207">
        <v>0</v>
      </c>
      <c r="T390" s="208">
        <f>S390*H390</f>
        <v>0</v>
      </c>
      <c r="AR390" s="15" t="s">
        <v>138</v>
      </c>
      <c r="AT390" s="15" t="s">
        <v>133</v>
      </c>
      <c r="AU390" s="15" t="s">
        <v>80</v>
      </c>
      <c r="AY390" s="15" t="s">
        <v>131</v>
      </c>
      <c r="BE390" s="209">
        <f>IF(N390="základní",J390,0)</f>
        <v>0</v>
      </c>
      <c r="BF390" s="209">
        <f>IF(N390="snížená",J390,0)</f>
        <v>0</v>
      </c>
      <c r="BG390" s="209">
        <f>IF(N390="zákl. přenesená",J390,0)</f>
        <v>0</v>
      </c>
      <c r="BH390" s="209">
        <f>IF(N390="sníž. přenesená",J390,0)</f>
        <v>0</v>
      </c>
      <c r="BI390" s="209">
        <f>IF(N390="nulová",J390,0)</f>
        <v>0</v>
      </c>
      <c r="BJ390" s="15" t="s">
        <v>75</v>
      </c>
      <c r="BK390" s="209">
        <f>ROUND(I390*H390,2)</f>
        <v>0</v>
      </c>
      <c r="BL390" s="15" t="s">
        <v>138</v>
      </c>
      <c r="BM390" s="15" t="s">
        <v>574</v>
      </c>
    </row>
    <row r="391" spans="2:47" s="1" customFormat="1" ht="12">
      <c r="B391" s="36"/>
      <c r="C391" s="37"/>
      <c r="D391" s="210" t="s">
        <v>140</v>
      </c>
      <c r="E391" s="37"/>
      <c r="F391" s="211" t="s">
        <v>575</v>
      </c>
      <c r="G391" s="37"/>
      <c r="H391" s="37"/>
      <c r="I391" s="124"/>
      <c r="J391" s="37"/>
      <c r="K391" s="37"/>
      <c r="L391" s="41"/>
      <c r="M391" s="212"/>
      <c r="N391" s="77"/>
      <c r="O391" s="77"/>
      <c r="P391" s="77"/>
      <c r="Q391" s="77"/>
      <c r="R391" s="77"/>
      <c r="S391" s="77"/>
      <c r="T391" s="78"/>
      <c r="AT391" s="15" t="s">
        <v>140</v>
      </c>
      <c r="AU391" s="15" t="s">
        <v>80</v>
      </c>
    </row>
    <row r="392" spans="2:65" s="1" customFormat="1" ht="16.5" customHeight="1">
      <c r="B392" s="36"/>
      <c r="C392" s="198" t="s">
        <v>576</v>
      </c>
      <c r="D392" s="198" t="s">
        <v>133</v>
      </c>
      <c r="E392" s="199" t="s">
        <v>577</v>
      </c>
      <c r="F392" s="200" t="s">
        <v>578</v>
      </c>
      <c r="G392" s="201" t="s">
        <v>244</v>
      </c>
      <c r="H392" s="202">
        <v>15182.136</v>
      </c>
      <c r="I392" s="203"/>
      <c r="J392" s="204">
        <f>ROUND(I392*H392,2)</f>
        <v>0</v>
      </c>
      <c r="K392" s="200" t="s">
        <v>147</v>
      </c>
      <c r="L392" s="41"/>
      <c r="M392" s="205" t="s">
        <v>1</v>
      </c>
      <c r="N392" s="206" t="s">
        <v>41</v>
      </c>
      <c r="O392" s="77"/>
      <c r="P392" s="207">
        <f>O392*H392</f>
        <v>0</v>
      </c>
      <c r="Q392" s="207">
        <v>0</v>
      </c>
      <c r="R392" s="207">
        <f>Q392*H392</f>
        <v>0</v>
      </c>
      <c r="S392" s="207">
        <v>0</v>
      </c>
      <c r="T392" s="208">
        <f>S392*H392</f>
        <v>0</v>
      </c>
      <c r="AR392" s="15" t="s">
        <v>138</v>
      </c>
      <c r="AT392" s="15" t="s">
        <v>133</v>
      </c>
      <c r="AU392" s="15" t="s">
        <v>80</v>
      </c>
      <c r="AY392" s="15" t="s">
        <v>131</v>
      </c>
      <c r="BE392" s="209">
        <f>IF(N392="základní",J392,0)</f>
        <v>0</v>
      </c>
      <c r="BF392" s="209">
        <f>IF(N392="snížená",J392,0)</f>
        <v>0</v>
      </c>
      <c r="BG392" s="209">
        <f>IF(N392="zákl. přenesená",J392,0)</f>
        <v>0</v>
      </c>
      <c r="BH392" s="209">
        <f>IF(N392="sníž. přenesená",J392,0)</f>
        <v>0</v>
      </c>
      <c r="BI392" s="209">
        <f>IF(N392="nulová",J392,0)</f>
        <v>0</v>
      </c>
      <c r="BJ392" s="15" t="s">
        <v>75</v>
      </c>
      <c r="BK392" s="209">
        <f>ROUND(I392*H392,2)</f>
        <v>0</v>
      </c>
      <c r="BL392" s="15" t="s">
        <v>138</v>
      </c>
      <c r="BM392" s="15" t="s">
        <v>579</v>
      </c>
    </row>
    <row r="393" spans="2:47" s="1" customFormat="1" ht="12">
      <c r="B393" s="36"/>
      <c r="C393" s="37"/>
      <c r="D393" s="210" t="s">
        <v>140</v>
      </c>
      <c r="E393" s="37"/>
      <c r="F393" s="211" t="s">
        <v>575</v>
      </c>
      <c r="G393" s="37"/>
      <c r="H393" s="37"/>
      <c r="I393" s="124"/>
      <c r="J393" s="37"/>
      <c r="K393" s="37"/>
      <c r="L393" s="41"/>
      <c r="M393" s="212"/>
      <c r="N393" s="77"/>
      <c r="O393" s="77"/>
      <c r="P393" s="77"/>
      <c r="Q393" s="77"/>
      <c r="R393" s="77"/>
      <c r="S393" s="77"/>
      <c r="T393" s="78"/>
      <c r="AT393" s="15" t="s">
        <v>140</v>
      </c>
      <c r="AU393" s="15" t="s">
        <v>80</v>
      </c>
    </row>
    <row r="394" spans="2:51" s="11" customFormat="1" ht="12">
      <c r="B394" s="213"/>
      <c r="C394" s="214"/>
      <c r="D394" s="210" t="s">
        <v>142</v>
      </c>
      <c r="E394" s="215" t="s">
        <v>1</v>
      </c>
      <c r="F394" s="216" t="s">
        <v>580</v>
      </c>
      <c r="G394" s="214"/>
      <c r="H394" s="217">
        <v>15182.136</v>
      </c>
      <c r="I394" s="218"/>
      <c r="J394" s="214"/>
      <c r="K394" s="214"/>
      <c r="L394" s="219"/>
      <c r="M394" s="220"/>
      <c r="N394" s="221"/>
      <c r="O394" s="221"/>
      <c r="P394" s="221"/>
      <c r="Q394" s="221"/>
      <c r="R394" s="221"/>
      <c r="S394" s="221"/>
      <c r="T394" s="222"/>
      <c r="AT394" s="223" t="s">
        <v>142</v>
      </c>
      <c r="AU394" s="223" t="s">
        <v>80</v>
      </c>
      <c r="AV394" s="11" t="s">
        <v>80</v>
      </c>
      <c r="AW394" s="11" t="s">
        <v>32</v>
      </c>
      <c r="AX394" s="11" t="s">
        <v>75</v>
      </c>
      <c r="AY394" s="223" t="s">
        <v>131</v>
      </c>
    </row>
    <row r="395" spans="2:65" s="1" customFormat="1" ht="16.5" customHeight="1">
      <c r="B395" s="36"/>
      <c r="C395" s="198" t="s">
        <v>581</v>
      </c>
      <c r="D395" s="198" t="s">
        <v>133</v>
      </c>
      <c r="E395" s="199" t="s">
        <v>582</v>
      </c>
      <c r="F395" s="200" t="s">
        <v>583</v>
      </c>
      <c r="G395" s="201" t="s">
        <v>244</v>
      </c>
      <c r="H395" s="202">
        <v>2440.562</v>
      </c>
      <c r="I395" s="203"/>
      <c r="J395" s="204">
        <f>ROUND(I395*H395,2)</f>
        <v>0</v>
      </c>
      <c r="K395" s="200" t="s">
        <v>147</v>
      </c>
      <c r="L395" s="41"/>
      <c r="M395" s="205" t="s">
        <v>1</v>
      </c>
      <c r="N395" s="206" t="s">
        <v>41</v>
      </c>
      <c r="O395" s="77"/>
      <c r="P395" s="207">
        <f>O395*H395</f>
        <v>0</v>
      </c>
      <c r="Q395" s="207">
        <v>0</v>
      </c>
      <c r="R395" s="207">
        <f>Q395*H395</f>
        <v>0</v>
      </c>
      <c r="S395" s="207">
        <v>0</v>
      </c>
      <c r="T395" s="208">
        <f>S395*H395</f>
        <v>0</v>
      </c>
      <c r="AR395" s="15" t="s">
        <v>138</v>
      </c>
      <c r="AT395" s="15" t="s">
        <v>133</v>
      </c>
      <c r="AU395" s="15" t="s">
        <v>80</v>
      </c>
      <c r="AY395" s="15" t="s">
        <v>131</v>
      </c>
      <c r="BE395" s="209">
        <f>IF(N395="základní",J395,0)</f>
        <v>0</v>
      </c>
      <c r="BF395" s="209">
        <f>IF(N395="snížená",J395,0)</f>
        <v>0</v>
      </c>
      <c r="BG395" s="209">
        <f>IF(N395="zákl. přenesená",J395,0)</f>
        <v>0</v>
      </c>
      <c r="BH395" s="209">
        <f>IF(N395="sníž. přenesená",J395,0)</f>
        <v>0</v>
      </c>
      <c r="BI395" s="209">
        <f>IF(N395="nulová",J395,0)</f>
        <v>0</v>
      </c>
      <c r="BJ395" s="15" t="s">
        <v>75</v>
      </c>
      <c r="BK395" s="209">
        <f>ROUND(I395*H395,2)</f>
        <v>0</v>
      </c>
      <c r="BL395" s="15" t="s">
        <v>138</v>
      </c>
      <c r="BM395" s="15" t="s">
        <v>584</v>
      </c>
    </row>
    <row r="396" spans="2:47" s="1" customFormat="1" ht="12">
      <c r="B396" s="36"/>
      <c r="C396" s="37"/>
      <c r="D396" s="210" t="s">
        <v>140</v>
      </c>
      <c r="E396" s="37"/>
      <c r="F396" s="211" t="s">
        <v>575</v>
      </c>
      <c r="G396" s="37"/>
      <c r="H396" s="37"/>
      <c r="I396" s="124"/>
      <c r="J396" s="37"/>
      <c r="K396" s="37"/>
      <c r="L396" s="41"/>
      <c r="M396" s="212"/>
      <c r="N396" s="77"/>
      <c r="O396" s="77"/>
      <c r="P396" s="77"/>
      <c r="Q396" s="77"/>
      <c r="R396" s="77"/>
      <c r="S396" s="77"/>
      <c r="T396" s="78"/>
      <c r="AT396" s="15" t="s">
        <v>140</v>
      </c>
      <c r="AU396" s="15" t="s">
        <v>80</v>
      </c>
    </row>
    <row r="397" spans="2:65" s="1" customFormat="1" ht="16.5" customHeight="1">
      <c r="B397" s="36"/>
      <c r="C397" s="198" t="s">
        <v>585</v>
      </c>
      <c r="D397" s="198" t="s">
        <v>133</v>
      </c>
      <c r="E397" s="199" t="s">
        <v>586</v>
      </c>
      <c r="F397" s="200" t="s">
        <v>587</v>
      </c>
      <c r="G397" s="201" t="s">
        <v>244</v>
      </c>
      <c r="H397" s="202">
        <v>21965.058</v>
      </c>
      <c r="I397" s="203"/>
      <c r="J397" s="204">
        <f>ROUND(I397*H397,2)</f>
        <v>0</v>
      </c>
      <c r="K397" s="200" t="s">
        <v>147</v>
      </c>
      <c r="L397" s="41"/>
      <c r="M397" s="205" t="s">
        <v>1</v>
      </c>
      <c r="N397" s="206" t="s">
        <v>41</v>
      </c>
      <c r="O397" s="77"/>
      <c r="P397" s="207">
        <f>O397*H397</f>
        <v>0</v>
      </c>
      <c r="Q397" s="207">
        <v>0</v>
      </c>
      <c r="R397" s="207">
        <f>Q397*H397</f>
        <v>0</v>
      </c>
      <c r="S397" s="207">
        <v>0</v>
      </c>
      <c r="T397" s="208">
        <f>S397*H397</f>
        <v>0</v>
      </c>
      <c r="AR397" s="15" t="s">
        <v>138</v>
      </c>
      <c r="AT397" s="15" t="s">
        <v>133</v>
      </c>
      <c r="AU397" s="15" t="s">
        <v>80</v>
      </c>
      <c r="AY397" s="15" t="s">
        <v>131</v>
      </c>
      <c r="BE397" s="209">
        <f>IF(N397="základní",J397,0)</f>
        <v>0</v>
      </c>
      <c r="BF397" s="209">
        <f>IF(N397="snížená",J397,0)</f>
        <v>0</v>
      </c>
      <c r="BG397" s="209">
        <f>IF(N397="zákl. přenesená",J397,0)</f>
        <v>0</v>
      </c>
      <c r="BH397" s="209">
        <f>IF(N397="sníž. přenesená",J397,0)</f>
        <v>0</v>
      </c>
      <c r="BI397" s="209">
        <f>IF(N397="nulová",J397,0)</f>
        <v>0</v>
      </c>
      <c r="BJ397" s="15" t="s">
        <v>75</v>
      </c>
      <c r="BK397" s="209">
        <f>ROUND(I397*H397,2)</f>
        <v>0</v>
      </c>
      <c r="BL397" s="15" t="s">
        <v>138</v>
      </c>
      <c r="BM397" s="15" t="s">
        <v>588</v>
      </c>
    </row>
    <row r="398" spans="2:47" s="1" customFormat="1" ht="12">
      <c r="B398" s="36"/>
      <c r="C398" s="37"/>
      <c r="D398" s="210" t="s">
        <v>140</v>
      </c>
      <c r="E398" s="37"/>
      <c r="F398" s="211" t="s">
        <v>575</v>
      </c>
      <c r="G398" s="37"/>
      <c r="H398" s="37"/>
      <c r="I398" s="124"/>
      <c r="J398" s="37"/>
      <c r="K398" s="37"/>
      <c r="L398" s="41"/>
      <c r="M398" s="212"/>
      <c r="N398" s="77"/>
      <c r="O398" s="77"/>
      <c r="P398" s="77"/>
      <c r="Q398" s="77"/>
      <c r="R398" s="77"/>
      <c r="S398" s="77"/>
      <c r="T398" s="78"/>
      <c r="AT398" s="15" t="s">
        <v>140</v>
      </c>
      <c r="AU398" s="15" t="s">
        <v>80</v>
      </c>
    </row>
    <row r="399" spans="2:51" s="11" customFormat="1" ht="12">
      <c r="B399" s="213"/>
      <c r="C399" s="214"/>
      <c r="D399" s="210" t="s">
        <v>142</v>
      </c>
      <c r="E399" s="215" t="s">
        <v>1</v>
      </c>
      <c r="F399" s="216" t="s">
        <v>589</v>
      </c>
      <c r="G399" s="214"/>
      <c r="H399" s="217">
        <v>21965.058</v>
      </c>
      <c r="I399" s="218"/>
      <c r="J399" s="214"/>
      <c r="K399" s="214"/>
      <c r="L399" s="219"/>
      <c r="M399" s="220"/>
      <c r="N399" s="221"/>
      <c r="O399" s="221"/>
      <c r="P399" s="221"/>
      <c r="Q399" s="221"/>
      <c r="R399" s="221"/>
      <c r="S399" s="221"/>
      <c r="T399" s="222"/>
      <c r="AT399" s="223" t="s">
        <v>142</v>
      </c>
      <c r="AU399" s="223" t="s">
        <v>80</v>
      </c>
      <c r="AV399" s="11" t="s">
        <v>80</v>
      </c>
      <c r="AW399" s="11" t="s">
        <v>32</v>
      </c>
      <c r="AX399" s="11" t="s">
        <v>75</v>
      </c>
      <c r="AY399" s="223" t="s">
        <v>131</v>
      </c>
    </row>
    <row r="400" spans="2:65" s="1" customFormat="1" ht="16.5" customHeight="1">
      <c r="B400" s="36"/>
      <c r="C400" s="198" t="s">
        <v>590</v>
      </c>
      <c r="D400" s="198" t="s">
        <v>133</v>
      </c>
      <c r="E400" s="199" t="s">
        <v>591</v>
      </c>
      <c r="F400" s="200" t="s">
        <v>592</v>
      </c>
      <c r="G400" s="201" t="s">
        <v>244</v>
      </c>
      <c r="H400" s="202">
        <v>2356.731</v>
      </c>
      <c r="I400" s="203"/>
      <c r="J400" s="204">
        <f>ROUND(I400*H400,2)</f>
        <v>0</v>
      </c>
      <c r="K400" s="200" t="s">
        <v>147</v>
      </c>
      <c r="L400" s="41"/>
      <c r="M400" s="205" t="s">
        <v>1</v>
      </c>
      <c r="N400" s="206" t="s">
        <v>41</v>
      </c>
      <c r="O400" s="77"/>
      <c r="P400" s="207">
        <f>O400*H400</f>
        <v>0</v>
      </c>
      <c r="Q400" s="207">
        <v>0</v>
      </c>
      <c r="R400" s="207">
        <f>Q400*H400</f>
        <v>0</v>
      </c>
      <c r="S400" s="207">
        <v>0</v>
      </c>
      <c r="T400" s="208">
        <f>S400*H400</f>
        <v>0</v>
      </c>
      <c r="AR400" s="15" t="s">
        <v>138</v>
      </c>
      <c r="AT400" s="15" t="s">
        <v>133</v>
      </c>
      <c r="AU400" s="15" t="s">
        <v>80</v>
      </c>
      <c r="AY400" s="15" t="s">
        <v>131</v>
      </c>
      <c r="BE400" s="209">
        <f>IF(N400="základní",J400,0)</f>
        <v>0</v>
      </c>
      <c r="BF400" s="209">
        <f>IF(N400="snížená",J400,0)</f>
        <v>0</v>
      </c>
      <c r="BG400" s="209">
        <f>IF(N400="zákl. přenesená",J400,0)</f>
        <v>0</v>
      </c>
      <c r="BH400" s="209">
        <f>IF(N400="sníž. přenesená",J400,0)</f>
        <v>0</v>
      </c>
      <c r="BI400" s="209">
        <f>IF(N400="nulová",J400,0)</f>
        <v>0</v>
      </c>
      <c r="BJ400" s="15" t="s">
        <v>75</v>
      </c>
      <c r="BK400" s="209">
        <f>ROUND(I400*H400,2)</f>
        <v>0</v>
      </c>
      <c r="BL400" s="15" t="s">
        <v>138</v>
      </c>
      <c r="BM400" s="15" t="s">
        <v>593</v>
      </c>
    </row>
    <row r="401" spans="2:47" s="1" customFormat="1" ht="12">
      <c r="B401" s="36"/>
      <c r="C401" s="37"/>
      <c r="D401" s="210" t="s">
        <v>140</v>
      </c>
      <c r="E401" s="37"/>
      <c r="F401" s="211" t="s">
        <v>594</v>
      </c>
      <c r="G401" s="37"/>
      <c r="H401" s="37"/>
      <c r="I401" s="124"/>
      <c r="J401" s="37"/>
      <c r="K401" s="37"/>
      <c r="L401" s="41"/>
      <c r="M401" s="212"/>
      <c r="N401" s="77"/>
      <c r="O401" s="77"/>
      <c r="P401" s="77"/>
      <c r="Q401" s="77"/>
      <c r="R401" s="77"/>
      <c r="S401" s="77"/>
      <c r="T401" s="78"/>
      <c r="AT401" s="15" t="s">
        <v>140</v>
      </c>
      <c r="AU401" s="15" t="s">
        <v>80</v>
      </c>
    </row>
    <row r="402" spans="2:65" s="1" customFormat="1" ht="16.5" customHeight="1">
      <c r="B402" s="36"/>
      <c r="C402" s="198" t="s">
        <v>595</v>
      </c>
      <c r="D402" s="198" t="s">
        <v>133</v>
      </c>
      <c r="E402" s="199" t="s">
        <v>596</v>
      </c>
      <c r="F402" s="200" t="s">
        <v>597</v>
      </c>
      <c r="G402" s="201" t="s">
        <v>244</v>
      </c>
      <c r="H402" s="202">
        <v>14.623</v>
      </c>
      <c r="I402" s="203"/>
      <c r="J402" s="204">
        <f>ROUND(I402*H402,2)</f>
        <v>0</v>
      </c>
      <c r="K402" s="200" t="s">
        <v>147</v>
      </c>
      <c r="L402" s="41"/>
      <c r="M402" s="205" t="s">
        <v>1</v>
      </c>
      <c r="N402" s="206" t="s">
        <v>41</v>
      </c>
      <c r="O402" s="77"/>
      <c r="P402" s="207">
        <f>O402*H402</f>
        <v>0</v>
      </c>
      <c r="Q402" s="207">
        <v>0</v>
      </c>
      <c r="R402" s="207">
        <f>Q402*H402</f>
        <v>0</v>
      </c>
      <c r="S402" s="207">
        <v>0</v>
      </c>
      <c r="T402" s="208">
        <f>S402*H402</f>
        <v>0</v>
      </c>
      <c r="AR402" s="15" t="s">
        <v>138</v>
      </c>
      <c r="AT402" s="15" t="s">
        <v>133</v>
      </c>
      <c r="AU402" s="15" t="s">
        <v>80</v>
      </c>
      <c r="AY402" s="15" t="s">
        <v>131</v>
      </c>
      <c r="BE402" s="209">
        <f>IF(N402="základní",J402,0)</f>
        <v>0</v>
      </c>
      <c r="BF402" s="209">
        <f>IF(N402="snížená",J402,0)</f>
        <v>0</v>
      </c>
      <c r="BG402" s="209">
        <f>IF(N402="zákl. přenesená",J402,0)</f>
        <v>0</v>
      </c>
      <c r="BH402" s="209">
        <f>IF(N402="sníž. přenesená",J402,0)</f>
        <v>0</v>
      </c>
      <c r="BI402" s="209">
        <f>IF(N402="nulová",J402,0)</f>
        <v>0</v>
      </c>
      <c r="BJ402" s="15" t="s">
        <v>75</v>
      </c>
      <c r="BK402" s="209">
        <f>ROUND(I402*H402,2)</f>
        <v>0</v>
      </c>
      <c r="BL402" s="15" t="s">
        <v>138</v>
      </c>
      <c r="BM402" s="15" t="s">
        <v>598</v>
      </c>
    </row>
    <row r="403" spans="2:47" s="1" customFormat="1" ht="12">
      <c r="B403" s="36"/>
      <c r="C403" s="37"/>
      <c r="D403" s="210" t="s">
        <v>140</v>
      </c>
      <c r="E403" s="37"/>
      <c r="F403" s="211" t="s">
        <v>594</v>
      </c>
      <c r="G403" s="37"/>
      <c r="H403" s="37"/>
      <c r="I403" s="124"/>
      <c r="J403" s="37"/>
      <c r="K403" s="37"/>
      <c r="L403" s="41"/>
      <c r="M403" s="212"/>
      <c r="N403" s="77"/>
      <c r="O403" s="77"/>
      <c r="P403" s="77"/>
      <c r="Q403" s="77"/>
      <c r="R403" s="77"/>
      <c r="S403" s="77"/>
      <c r="T403" s="78"/>
      <c r="AT403" s="15" t="s">
        <v>140</v>
      </c>
      <c r="AU403" s="15" t="s">
        <v>80</v>
      </c>
    </row>
    <row r="404" spans="2:65" s="1" customFormat="1" ht="16.5" customHeight="1">
      <c r="B404" s="36"/>
      <c r="C404" s="198" t="s">
        <v>599</v>
      </c>
      <c r="D404" s="198" t="s">
        <v>133</v>
      </c>
      <c r="E404" s="199" t="s">
        <v>600</v>
      </c>
      <c r="F404" s="200" t="s">
        <v>601</v>
      </c>
      <c r="G404" s="201" t="s">
        <v>244</v>
      </c>
      <c r="H404" s="202">
        <v>200.212</v>
      </c>
      <c r="I404" s="203"/>
      <c r="J404" s="204">
        <f>ROUND(I404*H404,2)</f>
        <v>0</v>
      </c>
      <c r="K404" s="200" t="s">
        <v>147</v>
      </c>
      <c r="L404" s="41"/>
      <c r="M404" s="205" t="s">
        <v>1</v>
      </c>
      <c r="N404" s="206" t="s">
        <v>41</v>
      </c>
      <c r="O404" s="77"/>
      <c r="P404" s="207">
        <f>O404*H404</f>
        <v>0</v>
      </c>
      <c r="Q404" s="207">
        <v>0</v>
      </c>
      <c r="R404" s="207">
        <f>Q404*H404</f>
        <v>0</v>
      </c>
      <c r="S404" s="207">
        <v>0</v>
      </c>
      <c r="T404" s="208">
        <f>S404*H404</f>
        <v>0</v>
      </c>
      <c r="AR404" s="15" t="s">
        <v>138</v>
      </c>
      <c r="AT404" s="15" t="s">
        <v>133</v>
      </c>
      <c r="AU404" s="15" t="s">
        <v>80</v>
      </c>
      <c r="AY404" s="15" t="s">
        <v>131</v>
      </c>
      <c r="BE404" s="209">
        <f>IF(N404="základní",J404,0)</f>
        <v>0</v>
      </c>
      <c r="BF404" s="209">
        <f>IF(N404="snížená",J404,0)</f>
        <v>0</v>
      </c>
      <c r="BG404" s="209">
        <f>IF(N404="zákl. přenesená",J404,0)</f>
        <v>0</v>
      </c>
      <c r="BH404" s="209">
        <f>IF(N404="sníž. přenesená",J404,0)</f>
        <v>0</v>
      </c>
      <c r="BI404" s="209">
        <f>IF(N404="nulová",J404,0)</f>
        <v>0</v>
      </c>
      <c r="BJ404" s="15" t="s">
        <v>75</v>
      </c>
      <c r="BK404" s="209">
        <f>ROUND(I404*H404,2)</f>
        <v>0</v>
      </c>
      <c r="BL404" s="15" t="s">
        <v>138</v>
      </c>
      <c r="BM404" s="15" t="s">
        <v>602</v>
      </c>
    </row>
    <row r="405" spans="2:47" s="1" customFormat="1" ht="12">
      <c r="B405" s="36"/>
      <c r="C405" s="37"/>
      <c r="D405" s="210" t="s">
        <v>140</v>
      </c>
      <c r="E405" s="37"/>
      <c r="F405" s="211" t="s">
        <v>594</v>
      </c>
      <c r="G405" s="37"/>
      <c r="H405" s="37"/>
      <c r="I405" s="124"/>
      <c r="J405" s="37"/>
      <c r="K405" s="37"/>
      <c r="L405" s="41"/>
      <c r="M405" s="212"/>
      <c r="N405" s="77"/>
      <c r="O405" s="77"/>
      <c r="P405" s="77"/>
      <c r="Q405" s="77"/>
      <c r="R405" s="77"/>
      <c r="S405" s="77"/>
      <c r="T405" s="78"/>
      <c r="AT405" s="15" t="s">
        <v>140</v>
      </c>
      <c r="AU405" s="15" t="s">
        <v>80</v>
      </c>
    </row>
    <row r="406" spans="2:65" s="1" customFormat="1" ht="16.5" customHeight="1">
      <c r="B406" s="36"/>
      <c r="C406" s="198" t="s">
        <v>603</v>
      </c>
      <c r="D406" s="198" t="s">
        <v>133</v>
      </c>
      <c r="E406" s="199" t="s">
        <v>604</v>
      </c>
      <c r="F406" s="200" t="s">
        <v>605</v>
      </c>
      <c r="G406" s="201" t="s">
        <v>244</v>
      </c>
      <c r="H406" s="202">
        <v>1555.9</v>
      </c>
      <c r="I406" s="203"/>
      <c r="J406" s="204">
        <f>ROUND(I406*H406,2)</f>
        <v>0</v>
      </c>
      <c r="K406" s="200" t="s">
        <v>147</v>
      </c>
      <c r="L406" s="41"/>
      <c r="M406" s="205" t="s">
        <v>1</v>
      </c>
      <c r="N406" s="206" t="s">
        <v>41</v>
      </c>
      <c r="O406" s="77"/>
      <c r="P406" s="207">
        <f>O406*H406</f>
        <v>0</v>
      </c>
      <c r="Q406" s="207">
        <v>0</v>
      </c>
      <c r="R406" s="207">
        <f>Q406*H406</f>
        <v>0</v>
      </c>
      <c r="S406" s="207">
        <v>0</v>
      </c>
      <c r="T406" s="208">
        <f>S406*H406</f>
        <v>0</v>
      </c>
      <c r="AR406" s="15" t="s">
        <v>138</v>
      </c>
      <c r="AT406" s="15" t="s">
        <v>133</v>
      </c>
      <c r="AU406" s="15" t="s">
        <v>80</v>
      </c>
      <c r="AY406" s="15" t="s">
        <v>131</v>
      </c>
      <c r="BE406" s="209">
        <f>IF(N406="základní",J406,0)</f>
        <v>0</v>
      </c>
      <c r="BF406" s="209">
        <f>IF(N406="snížená",J406,0)</f>
        <v>0</v>
      </c>
      <c r="BG406" s="209">
        <f>IF(N406="zákl. přenesená",J406,0)</f>
        <v>0</v>
      </c>
      <c r="BH406" s="209">
        <f>IF(N406="sníž. přenesená",J406,0)</f>
        <v>0</v>
      </c>
      <c r="BI406" s="209">
        <f>IF(N406="nulová",J406,0)</f>
        <v>0</v>
      </c>
      <c r="BJ406" s="15" t="s">
        <v>75</v>
      </c>
      <c r="BK406" s="209">
        <f>ROUND(I406*H406,2)</f>
        <v>0</v>
      </c>
      <c r="BL406" s="15" t="s">
        <v>138</v>
      </c>
      <c r="BM406" s="15" t="s">
        <v>606</v>
      </c>
    </row>
    <row r="407" spans="2:47" s="1" customFormat="1" ht="12">
      <c r="B407" s="36"/>
      <c r="C407" s="37"/>
      <c r="D407" s="210" t="s">
        <v>140</v>
      </c>
      <c r="E407" s="37"/>
      <c r="F407" s="211" t="s">
        <v>594</v>
      </c>
      <c r="G407" s="37"/>
      <c r="H407" s="37"/>
      <c r="I407" s="124"/>
      <c r="J407" s="37"/>
      <c r="K407" s="37"/>
      <c r="L407" s="41"/>
      <c r="M407" s="212"/>
      <c r="N407" s="77"/>
      <c r="O407" s="77"/>
      <c r="P407" s="77"/>
      <c r="Q407" s="77"/>
      <c r="R407" s="77"/>
      <c r="S407" s="77"/>
      <c r="T407" s="78"/>
      <c r="AT407" s="15" t="s">
        <v>140</v>
      </c>
      <c r="AU407" s="15" t="s">
        <v>80</v>
      </c>
    </row>
    <row r="408" spans="2:63" s="10" customFormat="1" ht="22.8" customHeight="1">
      <c r="B408" s="182"/>
      <c r="C408" s="183"/>
      <c r="D408" s="184" t="s">
        <v>69</v>
      </c>
      <c r="E408" s="196" t="s">
        <v>607</v>
      </c>
      <c r="F408" s="196" t="s">
        <v>608</v>
      </c>
      <c r="G408" s="183"/>
      <c r="H408" s="183"/>
      <c r="I408" s="186"/>
      <c r="J408" s="197">
        <f>BK408</f>
        <v>0</v>
      </c>
      <c r="K408" s="183"/>
      <c r="L408" s="188"/>
      <c r="M408" s="189"/>
      <c r="N408" s="190"/>
      <c r="O408" s="190"/>
      <c r="P408" s="191">
        <f>SUM(P409:P410)</f>
        <v>0</v>
      </c>
      <c r="Q408" s="190"/>
      <c r="R408" s="191">
        <f>SUM(R409:R410)</f>
        <v>0</v>
      </c>
      <c r="S408" s="190"/>
      <c r="T408" s="192">
        <f>SUM(T409:T410)</f>
        <v>0</v>
      </c>
      <c r="AR408" s="193" t="s">
        <v>75</v>
      </c>
      <c r="AT408" s="194" t="s">
        <v>69</v>
      </c>
      <c r="AU408" s="194" t="s">
        <v>75</v>
      </c>
      <c r="AY408" s="193" t="s">
        <v>131</v>
      </c>
      <c r="BK408" s="195">
        <f>SUM(BK409:BK410)</f>
        <v>0</v>
      </c>
    </row>
    <row r="409" spans="2:65" s="1" customFormat="1" ht="16.5" customHeight="1">
      <c r="B409" s="36"/>
      <c r="C409" s="198" t="s">
        <v>609</v>
      </c>
      <c r="D409" s="198" t="s">
        <v>133</v>
      </c>
      <c r="E409" s="199" t="s">
        <v>610</v>
      </c>
      <c r="F409" s="200" t="s">
        <v>611</v>
      </c>
      <c r="G409" s="201" t="s">
        <v>244</v>
      </c>
      <c r="H409" s="202">
        <v>3488.413</v>
      </c>
      <c r="I409" s="203"/>
      <c r="J409" s="204">
        <f>ROUND(I409*H409,2)</f>
        <v>0</v>
      </c>
      <c r="K409" s="200" t="s">
        <v>147</v>
      </c>
      <c r="L409" s="41"/>
      <c r="M409" s="205" t="s">
        <v>1</v>
      </c>
      <c r="N409" s="206" t="s">
        <v>41</v>
      </c>
      <c r="O409" s="77"/>
      <c r="P409" s="207">
        <f>O409*H409</f>
        <v>0</v>
      </c>
      <c r="Q409" s="207">
        <v>0</v>
      </c>
      <c r="R409" s="207">
        <f>Q409*H409</f>
        <v>0</v>
      </c>
      <c r="S409" s="207">
        <v>0</v>
      </c>
      <c r="T409" s="208">
        <f>S409*H409</f>
        <v>0</v>
      </c>
      <c r="AR409" s="15" t="s">
        <v>138</v>
      </c>
      <c r="AT409" s="15" t="s">
        <v>133</v>
      </c>
      <c r="AU409" s="15" t="s">
        <v>80</v>
      </c>
      <c r="AY409" s="15" t="s">
        <v>131</v>
      </c>
      <c r="BE409" s="209">
        <f>IF(N409="základní",J409,0)</f>
        <v>0</v>
      </c>
      <c r="BF409" s="209">
        <f>IF(N409="snížená",J409,0)</f>
        <v>0</v>
      </c>
      <c r="BG409" s="209">
        <f>IF(N409="zákl. přenesená",J409,0)</f>
        <v>0</v>
      </c>
      <c r="BH409" s="209">
        <f>IF(N409="sníž. přenesená",J409,0)</f>
        <v>0</v>
      </c>
      <c r="BI409" s="209">
        <f>IF(N409="nulová",J409,0)</f>
        <v>0</v>
      </c>
      <c r="BJ409" s="15" t="s">
        <v>75</v>
      </c>
      <c r="BK409" s="209">
        <f>ROUND(I409*H409,2)</f>
        <v>0</v>
      </c>
      <c r="BL409" s="15" t="s">
        <v>138</v>
      </c>
      <c r="BM409" s="15" t="s">
        <v>612</v>
      </c>
    </row>
    <row r="410" spans="2:65" s="1" customFormat="1" ht="16.5" customHeight="1">
      <c r="B410" s="36"/>
      <c r="C410" s="198" t="s">
        <v>613</v>
      </c>
      <c r="D410" s="198" t="s">
        <v>133</v>
      </c>
      <c r="E410" s="199" t="s">
        <v>614</v>
      </c>
      <c r="F410" s="200" t="s">
        <v>615</v>
      </c>
      <c r="G410" s="201" t="s">
        <v>244</v>
      </c>
      <c r="H410" s="202">
        <v>3488.413</v>
      </c>
      <c r="I410" s="203"/>
      <c r="J410" s="204">
        <f>ROUND(I410*H410,2)</f>
        <v>0</v>
      </c>
      <c r="K410" s="200" t="s">
        <v>147</v>
      </c>
      <c r="L410" s="41"/>
      <c r="M410" s="205" t="s">
        <v>1</v>
      </c>
      <c r="N410" s="206" t="s">
        <v>41</v>
      </c>
      <c r="O410" s="77"/>
      <c r="P410" s="207">
        <f>O410*H410</f>
        <v>0</v>
      </c>
      <c r="Q410" s="207">
        <v>0</v>
      </c>
      <c r="R410" s="207">
        <f>Q410*H410</f>
        <v>0</v>
      </c>
      <c r="S410" s="207">
        <v>0</v>
      </c>
      <c r="T410" s="208">
        <f>S410*H410</f>
        <v>0</v>
      </c>
      <c r="AR410" s="15" t="s">
        <v>138</v>
      </c>
      <c r="AT410" s="15" t="s">
        <v>133</v>
      </c>
      <c r="AU410" s="15" t="s">
        <v>80</v>
      </c>
      <c r="AY410" s="15" t="s">
        <v>131</v>
      </c>
      <c r="BE410" s="209">
        <f>IF(N410="základní",J410,0)</f>
        <v>0</v>
      </c>
      <c r="BF410" s="209">
        <f>IF(N410="snížená",J410,0)</f>
        <v>0</v>
      </c>
      <c r="BG410" s="209">
        <f>IF(N410="zákl. přenesená",J410,0)</f>
        <v>0</v>
      </c>
      <c r="BH410" s="209">
        <f>IF(N410="sníž. přenesená",J410,0)</f>
        <v>0</v>
      </c>
      <c r="BI410" s="209">
        <f>IF(N410="nulová",J410,0)</f>
        <v>0</v>
      </c>
      <c r="BJ410" s="15" t="s">
        <v>75</v>
      </c>
      <c r="BK410" s="209">
        <f>ROUND(I410*H410,2)</f>
        <v>0</v>
      </c>
      <c r="BL410" s="15" t="s">
        <v>138</v>
      </c>
      <c r="BM410" s="15" t="s">
        <v>616</v>
      </c>
    </row>
    <row r="411" spans="2:63" s="10" customFormat="1" ht="25.9" customHeight="1">
      <c r="B411" s="182"/>
      <c r="C411" s="183"/>
      <c r="D411" s="184" t="s">
        <v>69</v>
      </c>
      <c r="E411" s="185" t="s">
        <v>617</v>
      </c>
      <c r="F411" s="185" t="s">
        <v>618</v>
      </c>
      <c r="G411" s="183"/>
      <c r="H411" s="183"/>
      <c r="I411" s="186"/>
      <c r="J411" s="187">
        <f>BK411</f>
        <v>0</v>
      </c>
      <c r="K411" s="183"/>
      <c r="L411" s="188"/>
      <c r="M411" s="189"/>
      <c r="N411" s="190"/>
      <c r="O411" s="190"/>
      <c r="P411" s="191">
        <f>P412+P419</f>
        <v>0</v>
      </c>
      <c r="Q411" s="190"/>
      <c r="R411" s="191">
        <f>R412+R419</f>
        <v>0.015000000000000001</v>
      </c>
      <c r="S411" s="190"/>
      <c r="T411" s="192">
        <f>T412+T419</f>
        <v>0.3</v>
      </c>
      <c r="AR411" s="193" t="s">
        <v>80</v>
      </c>
      <c r="AT411" s="194" t="s">
        <v>69</v>
      </c>
      <c r="AU411" s="194" t="s">
        <v>70</v>
      </c>
      <c r="AY411" s="193" t="s">
        <v>131</v>
      </c>
      <c r="BK411" s="195">
        <f>BK412+BK419</f>
        <v>0</v>
      </c>
    </row>
    <row r="412" spans="2:63" s="10" customFormat="1" ht="22.8" customHeight="1">
      <c r="B412" s="182"/>
      <c r="C412" s="183"/>
      <c r="D412" s="184" t="s">
        <v>69</v>
      </c>
      <c r="E412" s="196" t="s">
        <v>619</v>
      </c>
      <c r="F412" s="196" t="s">
        <v>620</v>
      </c>
      <c r="G412" s="183"/>
      <c r="H412" s="183"/>
      <c r="I412" s="186"/>
      <c r="J412" s="197">
        <f>BK412</f>
        <v>0</v>
      </c>
      <c r="K412" s="183"/>
      <c r="L412" s="188"/>
      <c r="M412" s="189"/>
      <c r="N412" s="190"/>
      <c r="O412" s="190"/>
      <c r="P412" s="191">
        <f>SUM(P413:P418)</f>
        <v>0</v>
      </c>
      <c r="Q412" s="190"/>
      <c r="R412" s="191">
        <f>SUM(R413:R418)</f>
        <v>0</v>
      </c>
      <c r="S412" s="190"/>
      <c r="T412" s="192">
        <f>SUM(T413:T418)</f>
        <v>0</v>
      </c>
      <c r="AR412" s="193" t="s">
        <v>80</v>
      </c>
      <c r="AT412" s="194" t="s">
        <v>69</v>
      </c>
      <c r="AU412" s="194" t="s">
        <v>75</v>
      </c>
      <c r="AY412" s="193" t="s">
        <v>131</v>
      </c>
      <c r="BK412" s="195">
        <f>SUM(BK413:BK418)</f>
        <v>0</v>
      </c>
    </row>
    <row r="413" spans="2:65" s="1" customFormat="1" ht="16.5" customHeight="1">
      <c r="B413" s="36"/>
      <c r="C413" s="198" t="s">
        <v>621</v>
      </c>
      <c r="D413" s="198" t="s">
        <v>133</v>
      </c>
      <c r="E413" s="199" t="s">
        <v>622</v>
      </c>
      <c r="F413" s="200" t="s">
        <v>623</v>
      </c>
      <c r="G413" s="201" t="s">
        <v>173</v>
      </c>
      <c r="H413" s="202">
        <v>54</v>
      </c>
      <c r="I413" s="203"/>
      <c r="J413" s="204">
        <f>ROUND(I413*H413,2)</f>
        <v>0</v>
      </c>
      <c r="K413" s="200" t="s">
        <v>147</v>
      </c>
      <c r="L413" s="41"/>
      <c r="M413" s="205" t="s">
        <v>1</v>
      </c>
      <c r="N413" s="206" t="s">
        <v>41</v>
      </c>
      <c r="O413" s="77"/>
      <c r="P413" s="207">
        <f>O413*H413</f>
        <v>0</v>
      </c>
      <c r="Q413" s="207">
        <v>0</v>
      </c>
      <c r="R413" s="207">
        <f>Q413*H413</f>
        <v>0</v>
      </c>
      <c r="S413" s="207">
        <v>0</v>
      </c>
      <c r="T413" s="208">
        <f>S413*H413</f>
        <v>0</v>
      </c>
      <c r="AR413" s="15" t="s">
        <v>226</v>
      </c>
      <c r="AT413" s="15" t="s">
        <v>133</v>
      </c>
      <c r="AU413" s="15" t="s">
        <v>80</v>
      </c>
      <c r="AY413" s="15" t="s">
        <v>131</v>
      </c>
      <c r="BE413" s="209">
        <f>IF(N413="základní",J413,0)</f>
        <v>0</v>
      </c>
      <c r="BF413" s="209">
        <f>IF(N413="snížená",J413,0)</f>
        <v>0</v>
      </c>
      <c r="BG413" s="209">
        <f>IF(N413="zákl. přenesená",J413,0)</f>
        <v>0</v>
      </c>
      <c r="BH413" s="209">
        <f>IF(N413="sníž. přenesená",J413,0)</f>
        <v>0</v>
      </c>
      <c r="BI413" s="209">
        <f>IF(N413="nulová",J413,0)</f>
        <v>0</v>
      </c>
      <c r="BJ413" s="15" t="s">
        <v>75</v>
      </c>
      <c r="BK413" s="209">
        <f>ROUND(I413*H413,2)</f>
        <v>0</v>
      </c>
      <c r="BL413" s="15" t="s">
        <v>226</v>
      </c>
      <c r="BM413" s="15" t="s">
        <v>624</v>
      </c>
    </row>
    <row r="414" spans="2:47" s="1" customFormat="1" ht="12">
      <c r="B414" s="36"/>
      <c r="C414" s="37"/>
      <c r="D414" s="210" t="s">
        <v>140</v>
      </c>
      <c r="E414" s="37"/>
      <c r="F414" s="211" t="s">
        <v>625</v>
      </c>
      <c r="G414" s="37"/>
      <c r="H414" s="37"/>
      <c r="I414" s="124"/>
      <c r="J414" s="37"/>
      <c r="K414" s="37"/>
      <c r="L414" s="41"/>
      <c r="M414" s="212"/>
      <c r="N414" s="77"/>
      <c r="O414" s="77"/>
      <c r="P414" s="77"/>
      <c r="Q414" s="77"/>
      <c r="R414" s="77"/>
      <c r="S414" s="77"/>
      <c r="T414" s="78"/>
      <c r="AT414" s="15" t="s">
        <v>140</v>
      </c>
      <c r="AU414" s="15" t="s">
        <v>80</v>
      </c>
    </row>
    <row r="415" spans="2:51" s="11" customFormat="1" ht="12">
      <c r="B415" s="213"/>
      <c r="C415" s="214"/>
      <c r="D415" s="210" t="s">
        <v>142</v>
      </c>
      <c r="E415" s="215" t="s">
        <v>1</v>
      </c>
      <c r="F415" s="216" t="s">
        <v>626</v>
      </c>
      <c r="G415" s="214"/>
      <c r="H415" s="217">
        <v>30</v>
      </c>
      <c r="I415" s="218"/>
      <c r="J415" s="214"/>
      <c r="K415" s="214"/>
      <c r="L415" s="219"/>
      <c r="M415" s="220"/>
      <c r="N415" s="221"/>
      <c r="O415" s="221"/>
      <c r="P415" s="221"/>
      <c r="Q415" s="221"/>
      <c r="R415" s="221"/>
      <c r="S415" s="221"/>
      <c r="T415" s="222"/>
      <c r="AT415" s="223" t="s">
        <v>142</v>
      </c>
      <c r="AU415" s="223" t="s">
        <v>80</v>
      </c>
      <c r="AV415" s="11" t="s">
        <v>80</v>
      </c>
      <c r="AW415" s="11" t="s">
        <v>32</v>
      </c>
      <c r="AX415" s="11" t="s">
        <v>70</v>
      </c>
      <c r="AY415" s="223" t="s">
        <v>131</v>
      </c>
    </row>
    <row r="416" spans="2:51" s="11" customFormat="1" ht="12">
      <c r="B416" s="213"/>
      <c r="C416" s="214"/>
      <c r="D416" s="210" t="s">
        <v>142</v>
      </c>
      <c r="E416" s="215" t="s">
        <v>1</v>
      </c>
      <c r="F416" s="216" t="s">
        <v>377</v>
      </c>
      <c r="G416" s="214"/>
      <c r="H416" s="217">
        <v>54</v>
      </c>
      <c r="I416" s="218"/>
      <c r="J416" s="214"/>
      <c r="K416" s="214"/>
      <c r="L416" s="219"/>
      <c r="M416" s="220"/>
      <c r="N416" s="221"/>
      <c r="O416" s="221"/>
      <c r="P416" s="221"/>
      <c r="Q416" s="221"/>
      <c r="R416" s="221"/>
      <c r="S416" s="221"/>
      <c r="T416" s="222"/>
      <c r="AT416" s="223" t="s">
        <v>142</v>
      </c>
      <c r="AU416" s="223" t="s">
        <v>80</v>
      </c>
      <c r="AV416" s="11" t="s">
        <v>80</v>
      </c>
      <c r="AW416" s="11" t="s">
        <v>32</v>
      </c>
      <c r="AX416" s="11" t="s">
        <v>75</v>
      </c>
      <c r="AY416" s="223" t="s">
        <v>131</v>
      </c>
    </row>
    <row r="417" spans="2:65" s="1" customFormat="1" ht="16.5" customHeight="1">
      <c r="B417" s="36"/>
      <c r="C417" s="198" t="s">
        <v>627</v>
      </c>
      <c r="D417" s="198" t="s">
        <v>133</v>
      </c>
      <c r="E417" s="199" t="s">
        <v>628</v>
      </c>
      <c r="F417" s="200" t="s">
        <v>629</v>
      </c>
      <c r="G417" s="201" t="s">
        <v>173</v>
      </c>
      <c r="H417" s="202">
        <v>180</v>
      </c>
      <c r="I417" s="203"/>
      <c r="J417" s="204">
        <f>ROUND(I417*H417,2)</f>
        <v>0</v>
      </c>
      <c r="K417" s="200" t="s">
        <v>147</v>
      </c>
      <c r="L417" s="41"/>
      <c r="M417" s="205" t="s">
        <v>1</v>
      </c>
      <c r="N417" s="206" t="s">
        <v>41</v>
      </c>
      <c r="O417" s="77"/>
      <c r="P417" s="207">
        <f>O417*H417</f>
        <v>0</v>
      </c>
      <c r="Q417" s="207">
        <v>0</v>
      </c>
      <c r="R417" s="207">
        <f>Q417*H417</f>
        <v>0</v>
      </c>
      <c r="S417" s="207">
        <v>0</v>
      </c>
      <c r="T417" s="208">
        <f>S417*H417</f>
        <v>0</v>
      </c>
      <c r="AR417" s="15" t="s">
        <v>226</v>
      </c>
      <c r="AT417" s="15" t="s">
        <v>133</v>
      </c>
      <c r="AU417" s="15" t="s">
        <v>80</v>
      </c>
      <c r="AY417" s="15" t="s">
        <v>131</v>
      </c>
      <c r="BE417" s="209">
        <f>IF(N417="základní",J417,0)</f>
        <v>0</v>
      </c>
      <c r="BF417" s="209">
        <f>IF(N417="snížená",J417,0)</f>
        <v>0</v>
      </c>
      <c r="BG417" s="209">
        <f>IF(N417="zákl. přenesená",J417,0)</f>
        <v>0</v>
      </c>
      <c r="BH417" s="209">
        <f>IF(N417="sníž. přenesená",J417,0)</f>
        <v>0</v>
      </c>
      <c r="BI417" s="209">
        <f>IF(N417="nulová",J417,0)</f>
        <v>0</v>
      </c>
      <c r="BJ417" s="15" t="s">
        <v>75</v>
      </c>
      <c r="BK417" s="209">
        <f>ROUND(I417*H417,2)</f>
        <v>0</v>
      </c>
      <c r="BL417" s="15" t="s">
        <v>226</v>
      </c>
      <c r="BM417" s="15" t="s">
        <v>630</v>
      </c>
    </row>
    <row r="418" spans="2:51" s="11" customFormat="1" ht="12">
      <c r="B418" s="213"/>
      <c r="C418" s="214"/>
      <c r="D418" s="210" t="s">
        <v>142</v>
      </c>
      <c r="E418" s="215" t="s">
        <v>1</v>
      </c>
      <c r="F418" s="216" t="s">
        <v>631</v>
      </c>
      <c r="G418" s="214"/>
      <c r="H418" s="217">
        <v>180</v>
      </c>
      <c r="I418" s="218"/>
      <c r="J418" s="214"/>
      <c r="K418" s="214"/>
      <c r="L418" s="219"/>
      <c r="M418" s="220"/>
      <c r="N418" s="221"/>
      <c r="O418" s="221"/>
      <c r="P418" s="221"/>
      <c r="Q418" s="221"/>
      <c r="R418" s="221"/>
      <c r="S418" s="221"/>
      <c r="T418" s="222"/>
      <c r="AT418" s="223" t="s">
        <v>142</v>
      </c>
      <c r="AU418" s="223" t="s">
        <v>80</v>
      </c>
      <c r="AV418" s="11" t="s">
        <v>80</v>
      </c>
      <c r="AW418" s="11" t="s">
        <v>32</v>
      </c>
      <c r="AX418" s="11" t="s">
        <v>75</v>
      </c>
      <c r="AY418" s="223" t="s">
        <v>131</v>
      </c>
    </row>
    <row r="419" spans="2:63" s="10" customFormat="1" ht="22.8" customHeight="1">
      <c r="B419" s="182"/>
      <c r="C419" s="183"/>
      <c r="D419" s="184" t="s">
        <v>69</v>
      </c>
      <c r="E419" s="196" t="s">
        <v>632</v>
      </c>
      <c r="F419" s="196" t="s">
        <v>633</v>
      </c>
      <c r="G419" s="183"/>
      <c r="H419" s="183"/>
      <c r="I419" s="186"/>
      <c r="J419" s="197">
        <f>BK419</f>
        <v>0</v>
      </c>
      <c r="K419" s="183"/>
      <c r="L419" s="188"/>
      <c r="M419" s="189"/>
      <c r="N419" s="190"/>
      <c r="O419" s="190"/>
      <c r="P419" s="191">
        <f>SUM(P420:P431)</f>
        <v>0</v>
      </c>
      <c r="Q419" s="190"/>
      <c r="R419" s="191">
        <f>SUM(R420:R431)</f>
        <v>0.015000000000000001</v>
      </c>
      <c r="S419" s="190"/>
      <c r="T419" s="192">
        <f>SUM(T420:T431)</f>
        <v>0.3</v>
      </c>
      <c r="AR419" s="193" t="s">
        <v>80</v>
      </c>
      <c r="AT419" s="194" t="s">
        <v>69</v>
      </c>
      <c r="AU419" s="194" t="s">
        <v>75</v>
      </c>
      <c r="AY419" s="193" t="s">
        <v>131</v>
      </c>
      <c r="BK419" s="195">
        <f>SUM(BK420:BK431)</f>
        <v>0</v>
      </c>
    </row>
    <row r="420" spans="2:65" s="1" customFormat="1" ht="16.5" customHeight="1">
      <c r="B420" s="36"/>
      <c r="C420" s="198" t="s">
        <v>634</v>
      </c>
      <c r="D420" s="198" t="s">
        <v>133</v>
      </c>
      <c r="E420" s="199" t="s">
        <v>635</v>
      </c>
      <c r="F420" s="200" t="s">
        <v>636</v>
      </c>
      <c r="G420" s="201" t="s">
        <v>268</v>
      </c>
      <c r="H420" s="202">
        <v>300</v>
      </c>
      <c r="I420" s="203"/>
      <c r="J420" s="204">
        <f>ROUND(I420*H420,2)</f>
        <v>0</v>
      </c>
      <c r="K420" s="200" t="s">
        <v>137</v>
      </c>
      <c r="L420" s="41"/>
      <c r="M420" s="205" t="s">
        <v>1</v>
      </c>
      <c r="N420" s="206" t="s">
        <v>41</v>
      </c>
      <c r="O420" s="77"/>
      <c r="P420" s="207">
        <f>O420*H420</f>
        <v>0</v>
      </c>
      <c r="Q420" s="207">
        <v>5E-05</v>
      </c>
      <c r="R420" s="207">
        <f>Q420*H420</f>
        <v>0.015000000000000001</v>
      </c>
      <c r="S420" s="207">
        <v>0</v>
      </c>
      <c r="T420" s="208">
        <f>S420*H420</f>
        <v>0</v>
      </c>
      <c r="AR420" s="15" t="s">
        <v>226</v>
      </c>
      <c r="AT420" s="15" t="s">
        <v>133</v>
      </c>
      <c r="AU420" s="15" t="s">
        <v>80</v>
      </c>
      <c r="AY420" s="15" t="s">
        <v>131</v>
      </c>
      <c r="BE420" s="209">
        <f>IF(N420="základní",J420,0)</f>
        <v>0</v>
      </c>
      <c r="BF420" s="209">
        <f>IF(N420="snížená",J420,0)</f>
        <v>0</v>
      </c>
      <c r="BG420" s="209">
        <f>IF(N420="zákl. přenesená",J420,0)</f>
        <v>0</v>
      </c>
      <c r="BH420" s="209">
        <f>IF(N420="sníž. přenesená",J420,0)</f>
        <v>0</v>
      </c>
      <c r="BI420" s="209">
        <f>IF(N420="nulová",J420,0)</f>
        <v>0</v>
      </c>
      <c r="BJ420" s="15" t="s">
        <v>75</v>
      </c>
      <c r="BK420" s="209">
        <f>ROUND(I420*H420,2)</f>
        <v>0</v>
      </c>
      <c r="BL420" s="15" t="s">
        <v>226</v>
      </c>
      <c r="BM420" s="15" t="s">
        <v>637</v>
      </c>
    </row>
    <row r="421" spans="2:47" s="1" customFormat="1" ht="12">
      <c r="B421" s="36"/>
      <c r="C421" s="37"/>
      <c r="D421" s="210" t="s">
        <v>140</v>
      </c>
      <c r="E421" s="37"/>
      <c r="F421" s="211" t="s">
        <v>638</v>
      </c>
      <c r="G421" s="37"/>
      <c r="H421" s="37"/>
      <c r="I421" s="124"/>
      <c r="J421" s="37"/>
      <c r="K421" s="37"/>
      <c r="L421" s="41"/>
      <c r="M421" s="212"/>
      <c r="N421" s="77"/>
      <c r="O421" s="77"/>
      <c r="P421" s="77"/>
      <c r="Q421" s="77"/>
      <c r="R421" s="77"/>
      <c r="S421" s="77"/>
      <c r="T421" s="78"/>
      <c r="AT421" s="15" t="s">
        <v>140</v>
      </c>
      <c r="AU421" s="15" t="s">
        <v>80</v>
      </c>
    </row>
    <row r="422" spans="2:51" s="13" customFormat="1" ht="12">
      <c r="B422" s="235"/>
      <c r="C422" s="236"/>
      <c r="D422" s="210" t="s">
        <v>142</v>
      </c>
      <c r="E422" s="237" t="s">
        <v>1</v>
      </c>
      <c r="F422" s="238" t="s">
        <v>639</v>
      </c>
      <c r="G422" s="236"/>
      <c r="H422" s="237" t="s">
        <v>1</v>
      </c>
      <c r="I422" s="239"/>
      <c r="J422" s="236"/>
      <c r="K422" s="236"/>
      <c r="L422" s="240"/>
      <c r="M422" s="241"/>
      <c r="N422" s="242"/>
      <c r="O422" s="242"/>
      <c r="P422" s="242"/>
      <c r="Q422" s="242"/>
      <c r="R422" s="242"/>
      <c r="S422" s="242"/>
      <c r="T422" s="243"/>
      <c r="AT422" s="244" t="s">
        <v>142</v>
      </c>
      <c r="AU422" s="244" t="s">
        <v>80</v>
      </c>
      <c r="AV422" s="13" t="s">
        <v>75</v>
      </c>
      <c r="AW422" s="13" t="s">
        <v>32</v>
      </c>
      <c r="AX422" s="13" t="s">
        <v>70</v>
      </c>
      <c r="AY422" s="244" t="s">
        <v>131</v>
      </c>
    </row>
    <row r="423" spans="2:51" s="11" customFormat="1" ht="12">
      <c r="B423" s="213"/>
      <c r="C423" s="214"/>
      <c r="D423" s="210" t="s">
        <v>142</v>
      </c>
      <c r="E423" s="215" t="s">
        <v>1</v>
      </c>
      <c r="F423" s="216" t="s">
        <v>640</v>
      </c>
      <c r="G423" s="214"/>
      <c r="H423" s="217">
        <v>300</v>
      </c>
      <c r="I423" s="218"/>
      <c r="J423" s="214"/>
      <c r="K423" s="214"/>
      <c r="L423" s="219"/>
      <c r="M423" s="220"/>
      <c r="N423" s="221"/>
      <c r="O423" s="221"/>
      <c r="P423" s="221"/>
      <c r="Q423" s="221"/>
      <c r="R423" s="221"/>
      <c r="S423" s="221"/>
      <c r="T423" s="222"/>
      <c r="AT423" s="223" t="s">
        <v>142</v>
      </c>
      <c r="AU423" s="223" t="s">
        <v>80</v>
      </c>
      <c r="AV423" s="11" t="s">
        <v>80</v>
      </c>
      <c r="AW423" s="11" t="s">
        <v>32</v>
      </c>
      <c r="AX423" s="11" t="s">
        <v>70</v>
      </c>
      <c r="AY423" s="223" t="s">
        <v>131</v>
      </c>
    </row>
    <row r="424" spans="2:51" s="12" customFormat="1" ht="12">
      <c r="B424" s="224"/>
      <c r="C424" s="225"/>
      <c r="D424" s="210" t="s">
        <v>142</v>
      </c>
      <c r="E424" s="226" t="s">
        <v>1</v>
      </c>
      <c r="F424" s="227" t="s">
        <v>144</v>
      </c>
      <c r="G424" s="225"/>
      <c r="H424" s="228">
        <v>300</v>
      </c>
      <c r="I424" s="229"/>
      <c r="J424" s="225"/>
      <c r="K424" s="225"/>
      <c r="L424" s="230"/>
      <c r="M424" s="231"/>
      <c r="N424" s="232"/>
      <c r="O424" s="232"/>
      <c r="P424" s="232"/>
      <c r="Q424" s="232"/>
      <c r="R424" s="232"/>
      <c r="S424" s="232"/>
      <c r="T424" s="233"/>
      <c r="AT424" s="234" t="s">
        <v>142</v>
      </c>
      <c r="AU424" s="234" t="s">
        <v>80</v>
      </c>
      <c r="AV424" s="12" t="s">
        <v>138</v>
      </c>
      <c r="AW424" s="12" t="s">
        <v>32</v>
      </c>
      <c r="AX424" s="12" t="s">
        <v>75</v>
      </c>
      <c r="AY424" s="234" t="s">
        <v>131</v>
      </c>
    </row>
    <row r="425" spans="2:65" s="1" customFormat="1" ht="16.5" customHeight="1">
      <c r="B425" s="36"/>
      <c r="C425" s="198" t="s">
        <v>641</v>
      </c>
      <c r="D425" s="198" t="s">
        <v>133</v>
      </c>
      <c r="E425" s="199" t="s">
        <v>642</v>
      </c>
      <c r="F425" s="200" t="s">
        <v>643</v>
      </c>
      <c r="G425" s="201" t="s">
        <v>268</v>
      </c>
      <c r="H425" s="202">
        <v>300</v>
      </c>
      <c r="I425" s="203"/>
      <c r="J425" s="204">
        <f>ROUND(I425*H425,2)</f>
        <v>0</v>
      </c>
      <c r="K425" s="200" t="s">
        <v>137</v>
      </c>
      <c r="L425" s="41"/>
      <c r="M425" s="205" t="s">
        <v>1</v>
      </c>
      <c r="N425" s="206" t="s">
        <v>41</v>
      </c>
      <c r="O425" s="77"/>
      <c r="P425" s="207">
        <f>O425*H425</f>
        <v>0</v>
      </c>
      <c r="Q425" s="207">
        <v>0</v>
      </c>
      <c r="R425" s="207">
        <f>Q425*H425</f>
        <v>0</v>
      </c>
      <c r="S425" s="207">
        <v>0.001</v>
      </c>
      <c r="T425" s="208">
        <f>S425*H425</f>
        <v>0.3</v>
      </c>
      <c r="AR425" s="15" t="s">
        <v>226</v>
      </c>
      <c r="AT425" s="15" t="s">
        <v>133</v>
      </c>
      <c r="AU425" s="15" t="s">
        <v>80</v>
      </c>
      <c r="AY425" s="15" t="s">
        <v>131</v>
      </c>
      <c r="BE425" s="209">
        <f>IF(N425="základní",J425,0)</f>
        <v>0</v>
      </c>
      <c r="BF425" s="209">
        <f>IF(N425="snížená",J425,0)</f>
        <v>0</v>
      </c>
      <c r="BG425" s="209">
        <f>IF(N425="zákl. přenesená",J425,0)</f>
        <v>0</v>
      </c>
      <c r="BH425" s="209">
        <f>IF(N425="sníž. přenesená",J425,0)</f>
        <v>0</v>
      </c>
      <c r="BI425" s="209">
        <f>IF(N425="nulová",J425,0)</f>
        <v>0</v>
      </c>
      <c r="BJ425" s="15" t="s">
        <v>75</v>
      </c>
      <c r="BK425" s="209">
        <f>ROUND(I425*H425,2)</f>
        <v>0</v>
      </c>
      <c r="BL425" s="15" t="s">
        <v>226</v>
      </c>
      <c r="BM425" s="15" t="s">
        <v>644</v>
      </c>
    </row>
    <row r="426" spans="2:47" s="1" customFormat="1" ht="12">
      <c r="B426" s="36"/>
      <c r="C426" s="37"/>
      <c r="D426" s="210" t="s">
        <v>140</v>
      </c>
      <c r="E426" s="37"/>
      <c r="F426" s="211" t="s">
        <v>645</v>
      </c>
      <c r="G426" s="37"/>
      <c r="H426" s="37"/>
      <c r="I426" s="124"/>
      <c r="J426" s="37"/>
      <c r="K426" s="37"/>
      <c r="L426" s="41"/>
      <c r="M426" s="212"/>
      <c r="N426" s="77"/>
      <c r="O426" s="77"/>
      <c r="P426" s="77"/>
      <c r="Q426" s="77"/>
      <c r="R426" s="77"/>
      <c r="S426" s="77"/>
      <c r="T426" s="78"/>
      <c r="AT426" s="15" t="s">
        <v>140</v>
      </c>
      <c r="AU426" s="15" t="s">
        <v>80</v>
      </c>
    </row>
    <row r="427" spans="2:51" s="13" customFormat="1" ht="12">
      <c r="B427" s="235"/>
      <c r="C427" s="236"/>
      <c r="D427" s="210" t="s">
        <v>142</v>
      </c>
      <c r="E427" s="237" t="s">
        <v>1</v>
      </c>
      <c r="F427" s="238" t="s">
        <v>639</v>
      </c>
      <c r="G427" s="236"/>
      <c r="H427" s="237" t="s">
        <v>1</v>
      </c>
      <c r="I427" s="239"/>
      <c r="J427" s="236"/>
      <c r="K427" s="236"/>
      <c r="L427" s="240"/>
      <c r="M427" s="241"/>
      <c r="N427" s="242"/>
      <c r="O427" s="242"/>
      <c r="P427" s="242"/>
      <c r="Q427" s="242"/>
      <c r="R427" s="242"/>
      <c r="S427" s="242"/>
      <c r="T427" s="243"/>
      <c r="AT427" s="244" t="s">
        <v>142</v>
      </c>
      <c r="AU427" s="244" t="s">
        <v>80</v>
      </c>
      <c r="AV427" s="13" t="s">
        <v>75</v>
      </c>
      <c r="AW427" s="13" t="s">
        <v>32</v>
      </c>
      <c r="AX427" s="13" t="s">
        <v>70</v>
      </c>
      <c r="AY427" s="244" t="s">
        <v>131</v>
      </c>
    </row>
    <row r="428" spans="2:51" s="11" customFormat="1" ht="12">
      <c r="B428" s="213"/>
      <c r="C428" s="214"/>
      <c r="D428" s="210" t="s">
        <v>142</v>
      </c>
      <c r="E428" s="215" t="s">
        <v>1</v>
      </c>
      <c r="F428" s="216" t="s">
        <v>640</v>
      </c>
      <c r="G428" s="214"/>
      <c r="H428" s="217">
        <v>300</v>
      </c>
      <c r="I428" s="218"/>
      <c r="J428" s="214"/>
      <c r="K428" s="214"/>
      <c r="L428" s="219"/>
      <c r="M428" s="220"/>
      <c r="N428" s="221"/>
      <c r="O428" s="221"/>
      <c r="P428" s="221"/>
      <c r="Q428" s="221"/>
      <c r="R428" s="221"/>
      <c r="S428" s="221"/>
      <c r="T428" s="222"/>
      <c r="AT428" s="223" t="s">
        <v>142</v>
      </c>
      <c r="AU428" s="223" t="s">
        <v>80</v>
      </c>
      <c r="AV428" s="11" t="s">
        <v>80</v>
      </c>
      <c r="AW428" s="11" t="s">
        <v>32</v>
      </c>
      <c r="AX428" s="11" t="s">
        <v>70</v>
      </c>
      <c r="AY428" s="223" t="s">
        <v>131</v>
      </c>
    </row>
    <row r="429" spans="2:51" s="12" customFormat="1" ht="12">
      <c r="B429" s="224"/>
      <c r="C429" s="225"/>
      <c r="D429" s="210" t="s">
        <v>142</v>
      </c>
      <c r="E429" s="226" t="s">
        <v>1</v>
      </c>
      <c r="F429" s="227" t="s">
        <v>144</v>
      </c>
      <c r="G429" s="225"/>
      <c r="H429" s="228">
        <v>300</v>
      </c>
      <c r="I429" s="229"/>
      <c r="J429" s="225"/>
      <c r="K429" s="225"/>
      <c r="L429" s="230"/>
      <c r="M429" s="231"/>
      <c r="N429" s="232"/>
      <c r="O429" s="232"/>
      <c r="P429" s="232"/>
      <c r="Q429" s="232"/>
      <c r="R429" s="232"/>
      <c r="S429" s="232"/>
      <c r="T429" s="233"/>
      <c r="AT429" s="234" t="s">
        <v>142</v>
      </c>
      <c r="AU429" s="234" t="s">
        <v>80</v>
      </c>
      <c r="AV429" s="12" t="s">
        <v>138</v>
      </c>
      <c r="AW429" s="12" t="s">
        <v>32</v>
      </c>
      <c r="AX429" s="12" t="s">
        <v>75</v>
      </c>
      <c r="AY429" s="234" t="s">
        <v>131</v>
      </c>
    </row>
    <row r="430" spans="2:65" s="1" customFormat="1" ht="16.5" customHeight="1">
      <c r="B430" s="36"/>
      <c r="C430" s="198" t="s">
        <v>646</v>
      </c>
      <c r="D430" s="198" t="s">
        <v>133</v>
      </c>
      <c r="E430" s="199" t="s">
        <v>647</v>
      </c>
      <c r="F430" s="200" t="s">
        <v>648</v>
      </c>
      <c r="G430" s="201" t="s">
        <v>244</v>
      </c>
      <c r="H430" s="202">
        <v>0.015</v>
      </c>
      <c r="I430" s="203"/>
      <c r="J430" s="204">
        <f>ROUND(I430*H430,2)</f>
        <v>0</v>
      </c>
      <c r="K430" s="200" t="s">
        <v>137</v>
      </c>
      <c r="L430" s="41"/>
      <c r="M430" s="205" t="s">
        <v>1</v>
      </c>
      <c r="N430" s="206" t="s">
        <v>41</v>
      </c>
      <c r="O430" s="77"/>
      <c r="P430" s="207">
        <f>O430*H430</f>
        <v>0</v>
      </c>
      <c r="Q430" s="207">
        <v>0</v>
      </c>
      <c r="R430" s="207">
        <f>Q430*H430</f>
        <v>0</v>
      </c>
      <c r="S430" s="207">
        <v>0</v>
      </c>
      <c r="T430" s="208">
        <f>S430*H430</f>
        <v>0</v>
      </c>
      <c r="AR430" s="15" t="s">
        <v>226</v>
      </c>
      <c r="AT430" s="15" t="s">
        <v>133</v>
      </c>
      <c r="AU430" s="15" t="s">
        <v>80</v>
      </c>
      <c r="AY430" s="15" t="s">
        <v>131</v>
      </c>
      <c r="BE430" s="209">
        <f>IF(N430="základní",J430,0)</f>
        <v>0</v>
      </c>
      <c r="BF430" s="209">
        <f>IF(N430="snížená",J430,0)</f>
        <v>0</v>
      </c>
      <c r="BG430" s="209">
        <f>IF(N430="zákl. přenesená",J430,0)</f>
        <v>0</v>
      </c>
      <c r="BH430" s="209">
        <f>IF(N430="sníž. přenesená",J430,0)</f>
        <v>0</v>
      </c>
      <c r="BI430" s="209">
        <f>IF(N430="nulová",J430,0)</f>
        <v>0</v>
      </c>
      <c r="BJ430" s="15" t="s">
        <v>75</v>
      </c>
      <c r="BK430" s="209">
        <f>ROUND(I430*H430,2)</f>
        <v>0</v>
      </c>
      <c r="BL430" s="15" t="s">
        <v>226</v>
      </c>
      <c r="BM430" s="15" t="s">
        <v>649</v>
      </c>
    </row>
    <row r="431" spans="2:47" s="1" customFormat="1" ht="12">
      <c r="B431" s="36"/>
      <c r="C431" s="37"/>
      <c r="D431" s="210" t="s">
        <v>140</v>
      </c>
      <c r="E431" s="37"/>
      <c r="F431" s="211" t="s">
        <v>650</v>
      </c>
      <c r="G431" s="37"/>
      <c r="H431" s="37"/>
      <c r="I431" s="124"/>
      <c r="J431" s="37"/>
      <c r="K431" s="37"/>
      <c r="L431" s="41"/>
      <c r="M431" s="212"/>
      <c r="N431" s="77"/>
      <c r="O431" s="77"/>
      <c r="P431" s="77"/>
      <c r="Q431" s="77"/>
      <c r="R431" s="77"/>
      <c r="S431" s="77"/>
      <c r="T431" s="78"/>
      <c r="AT431" s="15" t="s">
        <v>140</v>
      </c>
      <c r="AU431" s="15" t="s">
        <v>80</v>
      </c>
    </row>
    <row r="432" spans="2:63" s="10" customFormat="1" ht="25.9" customHeight="1">
      <c r="B432" s="182"/>
      <c r="C432" s="183"/>
      <c r="D432" s="184" t="s">
        <v>69</v>
      </c>
      <c r="E432" s="185" t="s">
        <v>651</v>
      </c>
      <c r="F432" s="185" t="s">
        <v>652</v>
      </c>
      <c r="G432" s="183"/>
      <c r="H432" s="183"/>
      <c r="I432" s="186"/>
      <c r="J432" s="187">
        <f>BK432</f>
        <v>0</v>
      </c>
      <c r="K432" s="183"/>
      <c r="L432" s="188"/>
      <c r="M432" s="189"/>
      <c r="N432" s="190"/>
      <c r="O432" s="190"/>
      <c r="P432" s="191">
        <f>P433+P446+P448+P451</f>
        <v>0</v>
      </c>
      <c r="Q432" s="190"/>
      <c r="R432" s="191">
        <f>R433+R446+R448+R451</f>
        <v>0</v>
      </c>
      <c r="S432" s="190"/>
      <c r="T432" s="192">
        <f>T433+T446+T448+T451</f>
        <v>0</v>
      </c>
      <c r="AR432" s="193" t="s">
        <v>160</v>
      </c>
      <c r="AT432" s="194" t="s">
        <v>69</v>
      </c>
      <c r="AU432" s="194" t="s">
        <v>70</v>
      </c>
      <c r="AY432" s="193" t="s">
        <v>131</v>
      </c>
      <c r="BK432" s="195">
        <f>BK433+BK446+BK448+BK451</f>
        <v>0</v>
      </c>
    </row>
    <row r="433" spans="2:63" s="10" customFormat="1" ht="22.8" customHeight="1">
      <c r="B433" s="182"/>
      <c r="C433" s="183"/>
      <c r="D433" s="184" t="s">
        <v>69</v>
      </c>
      <c r="E433" s="196" t="s">
        <v>653</v>
      </c>
      <c r="F433" s="196" t="s">
        <v>654</v>
      </c>
      <c r="G433" s="183"/>
      <c r="H433" s="183"/>
      <c r="I433" s="186"/>
      <c r="J433" s="197">
        <f>BK433</f>
        <v>0</v>
      </c>
      <c r="K433" s="183"/>
      <c r="L433" s="188"/>
      <c r="M433" s="189"/>
      <c r="N433" s="190"/>
      <c r="O433" s="190"/>
      <c r="P433" s="191">
        <f>SUM(P434:P445)</f>
        <v>0</v>
      </c>
      <c r="Q433" s="190"/>
      <c r="R433" s="191">
        <f>SUM(R434:R445)</f>
        <v>0</v>
      </c>
      <c r="S433" s="190"/>
      <c r="T433" s="192">
        <f>SUM(T434:T445)</f>
        <v>0</v>
      </c>
      <c r="AR433" s="193" t="s">
        <v>160</v>
      </c>
      <c r="AT433" s="194" t="s">
        <v>69</v>
      </c>
      <c r="AU433" s="194" t="s">
        <v>75</v>
      </c>
      <c r="AY433" s="193" t="s">
        <v>131</v>
      </c>
      <c r="BK433" s="195">
        <f>SUM(BK434:BK445)</f>
        <v>0</v>
      </c>
    </row>
    <row r="434" spans="2:65" s="1" customFormat="1" ht="16.5" customHeight="1">
      <c r="B434" s="36"/>
      <c r="C434" s="198" t="s">
        <v>655</v>
      </c>
      <c r="D434" s="198" t="s">
        <v>133</v>
      </c>
      <c r="E434" s="199" t="s">
        <v>656</v>
      </c>
      <c r="F434" s="200" t="s">
        <v>657</v>
      </c>
      <c r="G434" s="201" t="s">
        <v>426</v>
      </c>
      <c r="H434" s="202">
        <v>1</v>
      </c>
      <c r="I434" s="203"/>
      <c r="J434" s="204">
        <f>ROUND(I434*H434,2)</f>
        <v>0</v>
      </c>
      <c r="K434" s="200" t="s">
        <v>147</v>
      </c>
      <c r="L434" s="41"/>
      <c r="M434" s="205" t="s">
        <v>1</v>
      </c>
      <c r="N434" s="206" t="s">
        <v>41</v>
      </c>
      <c r="O434" s="77"/>
      <c r="P434" s="207">
        <f>O434*H434</f>
        <v>0</v>
      </c>
      <c r="Q434" s="207">
        <v>0</v>
      </c>
      <c r="R434" s="207">
        <f>Q434*H434</f>
        <v>0</v>
      </c>
      <c r="S434" s="207">
        <v>0</v>
      </c>
      <c r="T434" s="208">
        <f>S434*H434</f>
        <v>0</v>
      </c>
      <c r="AR434" s="15" t="s">
        <v>658</v>
      </c>
      <c r="AT434" s="15" t="s">
        <v>133</v>
      </c>
      <c r="AU434" s="15" t="s">
        <v>80</v>
      </c>
      <c r="AY434" s="15" t="s">
        <v>131</v>
      </c>
      <c r="BE434" s="209">
        <f>IF(N434="základní",J434,0)</f>
        <v>0</v>
      </c>
      <c r="BF434" s="209">
        <f>IF(N434="snížená",J434,0)</f>
        <v>0</v>
      </c>
      <c r="BG434" s="209">
        <f>IF(N434="zákl. přenesená",J434,0)</f>
        <v>0</v>
      </c>
      <c r="BH434" s="209">
        <f>IF(N434="sníž. přenesená",J434,0)</f>
        <v>0</v>
      </c>
      <c r="BI434" s="209">
        <f>IF(N434="nulová",J434,0)</f>
        <v>0</v>
      </c>
      <c r="BJ434" s="15" t="s">
        <v>75</v>
      </c>
      <c r="BK434" s="209">
        <f>ROUND(I434*H434,2)</f>
        <v>0</v>
      </c>
      <c r="BL434" s="15" t="s">
        <v>658</v>
      </c>
      <c r="BM434" s="15" t="s">
        <v>659</v>
      </c>
    </row>
    <row r="435" spans="2:51" s="13" customFormat="1" ht="12">
      <c r="B435" s="235"/>
      <c r="C435" s="236"/>
      <c r="D435" s="210" t="s">
        <v>142</v>
      </c>
      <c r="E435" s="237" t="s">
        <v>1</v>
      </c>
      <c r="F435" s="238" t="s">
        <v>660</v>
      </c>
      <c r="G435" s="236"/>
      <c r="H435" s="237" t="s">
        <v>1</v>
      </c>
      <c r="I435" s="239"/>
      <c r="J435" s="236"/>
      <c r="K435" s="236"/>
      <c r="L435" s="240"/>
      <c r="M435" s="241"/>
      <c r="N435" s="242"/>
      <c r="O435" s="242"/>
      <c r="P435" s="242"/>
      <c r="Q435" s="242"/>
      <c r="R435" s="242"/>
      <c r="S435" s="242"/>
      <c r="T435" s="243"/>
      <c r="AT435" s="244" t="s">
        <v>142</v>
      </c>
      <c r="AU435" s="244" t="s">
        <v>80</v>
      </c>
      <c r="AV435" s="13" t="s">
        <v>75</v>
      </c>
      <c r="AW435" s="13" t="s">
        <v>32</v>
      </c>
      <c r="AX435" s="13" t="s">
        <v>70</v>
      </c>
      <c r="AY435" s="244" t="s">
        <v>131</v>
      </c>
    </row>
    <row r="436" spans="2:51" s="11" customFormat="1" ht="12">
      <c r="B436" s="213"/>
      <c r="C436" s="214"/>
      <c r="D436" s="210" t="s">
        <v>142</v>
      </c>
      <c r="E436" s="215" t="s">
        <v>1</v>
      </c>
      <c r="F436" s="216" t="s">
        <v>75</v>
      </c>
      <c r="G436" s="214"/>
      <c r="H436" s="217">
        <v>1</v>
      </c>
      <c r="I436" s="218"/>
      <c r="J436" s="214"/>
      <c r="K436" s="214"/>
      <c r="L436" s="219"/>
      <c r="M436" s="220"/>
      <c r="N436" s="221"/>
      <c r="O436" s="221"/>
      <c r="P436" s="221"/>
      <c r="Q436" s="221"/>
      <c r="R436" s="221"/>
      <c r="S436" s="221"/>
      <c r="T436" s="222"/>
      <c r="AT436" s="223" t="s">
        <v>142</v>
      </c>
      <c r="AU436" s="223" t="s">
        <v>80</v>
      </c>
      <c r="AV436" s="11" t="s">
        <v>80</v>
      </c>
      <c r="AW436" s="11" t="s">
        <v>32</v>
      </c>
      <c r="AX436" s="11" t="s">
        <v>75</v>
      </c>
      <c r="AY436" s="223" t="s">
        <v>131</v>
      </c>
    </row>
    <row r="437" spans="2:65" s="1" customFormat="1" ht="16.5" customHeight="1">
      <c r="B437" s="36"/>
      <c r="C437" s="198" t="s">
        <v>661</v>
      </c>
      <c r="D437" s="198" t="s">
        <v>133</v>
      </c>
      <c r="E437" s="199" t="s">
        <v>662</v>
      </c>
      <c r="F437" s="200" t="s">
        <v>663</v>
      </c>
      <c r="G437" s="201" t="s">
        <v>664</v>
      </c>
      <c r="H437" s="202">
        <v>16</v>
      </c>
      <c r="I437" s="203"/>
      <c r="J437" s="204">
        <f>ROUND(I437*H437,2)</f>
        <v>0</v>
      </c>
      <c r="K437" s="200" t="s">
        <v>137</v>
      </c>
      <c r="L437" s="41"/>
      <c r="M437" s="205" t="s">
        <v>1</v>
      </c>
      <c r="N437" s="206" t="s">
        <v>41</v>
      </c>
      <c r="O437" s="77"/>
      <c r="P437" s="207">
        <f>O437*H437</f>
        <v>0</v>
      </c>
      <c r="Q437" s="207">
        <v>0</v>
      </c>
      <c r="R437" s="207">
        <f>Q437*H437</f>
        <v>0</v>
      </c>
      <c r="S437" s="207">
        <v>0</v>
      </c>
      <c r="T437" s="208">
        <f>S437*H437</f>
        <v>0</v>
      </c>
      <c r="AR437" s="15" t="s">
        <v>658</v>
      </c>
      <c r="AT437" s="15" t="s">
        <v>133</v>
      </c>
      <c r="AU437" s="15" t="s">
        <v>80</v>
      </c>
      <c r="AY437" s="15" t="s">
        <v>131</v>
      </c>
      <c r="BE437" s="209">
        <f>IF(N437="základní",J437,0)</f>
        <v>0</v>
      </c>
      <c r="BF437" s="209">
        <f>IF(N437="snížená",J437,0)</f>
        <v>0</v>
      </c>
      <c r="BG437" s="209">
        <f>IF(N437="zákl. přenesená",J437,0)</f>
        <v>0</v>
      </c>
      <c r="BH437" s="209">
        <f>IF(N437="sníž. přenesená",J437,0)</f>
        <v>0</v>
      </c>
      <c r="BI437" s="209">
        <f>IF(N437="nulová",J437,0)</f>
        <v>0</v>
      </c>
      <c r="BJ437" s="15" t="s">
        <v>75</v>
      </c>
      <c r="BK437" s="209">
        <f>ROUND(I437*H437,2)</f>
        <v>0</v>
      </c>
      <c r="BL437" s="15" t="s">
        <v>658</v>
      </c>
      <c r="BM437" s="15" t="s">
        <v>665</v>
      </c>
    </row>
    <row r="438" spans="2:51" s="13" customFormat="1" ht="12">
      <c r="B438" s="235"/>
      <c r="C438" s="236"/>
      <c r="D438" s="210" t="s">
        <v>142</v>
      </c>
      <c r="E438" s="237" t="s">
        <v>1</v>
      </c>
      <c r="F438" s="238" t="s">
        <v>666</v>
      </c>
      <c r="G438" s="236"/>
      <c r="H438" s="237" t="s">
        <v>1</v>
      </c>
      <c r="I438" s="239"/>
      <c r="J438" s="236"/>
      <c r="K438" s="236"/>
      <c r="L438" s="240"/>
      <c r="M438" s="241"/>
      <c r="N438" s="242"/>
      <c r="O438" s="242"/>
      <c r="P438" s="242"/>
      <c r="Q438" s="242"/>
      <c r="R438" s="242"/>
      <c r="S438" s="242"/>
      <c r="T438" s="243"/>
      <c r="AT438" s="244" t="s">
        <v>142</v>
      </c>
      <c r="AU438" s="244" t="s">
        <v>80</v>
      </c>
      <c r="AV438" s="13" t="s">
        <v>75</v>
      </c>
      <c r="AW438" s="13" t="s">
        <v>32</v>
      </c>
      <c r="AX438" s="13" t="s">
        <v>70</v>
      </c>
      <c r="AY438" s="244" t="s">
        <v>131</v>
      </c>
    </row>
    <row r="439" spans="2:51" s="11" customFormat="1" ht="12">
      <c r="B439" s="213"/>
      <c r="C439" s="214"/>
      <c r="D439" s="210" t="s">
        <v>142</v>
      </c>
      <c r="E439" s="215" t="s">
        <v>1</v>
      </c>
      <c r="F439" s="216" t="s">
        <v>226</v>
      </c>
      <c r="G439" s="214"/>
      <c r="H439" s="217">
        <v>16</v>
      </c>
      <c r="I439" s="218"/>
      <c r="J439" s="214"/>
      <c r="K439" s="214"/>
      <c r="L439" s="219"/>
      <c r="M439" s="220"/>
      <c r="N439" s="221"/>
      <c r="O439" s="221"/>
      <c r="P439" s="221"/>
      <c r="Q439" s="221"/>
      <c r="R439" s="221"/>
      <c r="S439" s="221"/>
      <c r="T439" s="222"/>
      <c r="AT439" s="223" t="s">
        <v>142</v>
      </c>
      <c r="AU439" s="223" t="s">
        <v>80</v>
      </c>
      <c r="AV439" s="11" t="s">
        <v>80</v>
      </c>
      <c r="AW439" s="11" t="s">
        <v>32</v>
      </c>
      <c r="AX439" s="11" t="s">
        <v>70</v>
      </c>
      <c r="AY439" s="223" t="s">
        <v>131</v>
      </c>
    </row>
    <row r="440" spans="2:51" s="12" customFormat="1" ht="12">
      <c r="B440" s="224"/>
      <c r="C440" s="225"/>
      <c r="D440" s="210" t="s">
        <v>142</v>
      </c>
      <c r="E440" s="226" t="s">
        <v>1</v>
      </c>
      <c r="F440" s="227" t="s">
        <v>144</v>
      </c>
      <c r="G440" s="225"/>
      <c r="H440" s="228">
        <v>16</v>
      </c>
      <c r="I440" s="229"/>
      <c r="J440" s="225"/>
      <c r="K440" s="225"/>
      <c r="L440" s="230"/>
      <c r="M440" s="231"/>
      <c r="N440" s="232"/>
      <c r="O440" s="232"/>
      <c r="P440" s="232"/>
      <c r="Q440" s="232"/>
      <c r="R440" s="232"/>
      <c r="S440" s="232"/>
      <c r="T440" s="233"/>
      <c r="AT440" s="234" t="s">
        <v>142</v>
      </c>
      <c r="AU440" s="234" t="s">
        <v>80</v>
      </c>
      <c r="AV440" s="12" t="s">
        <v>138</v>
      </c>
      <c r="AW440" s="12" t="s">
        <v>32</v>
      </c>
      <c r="AX440" s="12" t="s">
        <v>75</v>
      </c>
      <c r="AY440" s="234" t="s">
        <v>131</v>
      </c>
    </row>
    <row r="441" spans="2:65" s="1" customFormat="1" ht="16.5" customHeight="1">
      <c r="B441" s="36"/>
      <c r="C441" s="198" t="s">
        <v>667</v>
      </c>
      <c r="D441" s="198" t="s">
        <v>133</v>
      </c>
      <c r="E441" s="199" t="s">
        <v>668</v>
      </c>
      <c r="F441" s="200" t="s">
        <v>669</v>
      </c>
      <c r="G441" s="201" t="s">
        <v>664</v>
      </c>
      <c r="H441" s="202">
        <v>32</v>
      </c>
      <c r="I441" s="203"/>
      <c r="J441" s="204">
        <f>ROUND(I441*H441,2)</f>
        <v>0</v>
      </c>
      <c r="K441" s="200" t="s">
        <v>137</v>
      </c>
      <c r="L441" s="41"/>
      <c r="M441" s="205" t="s">
        <v>1</v>
      </c>
      <c r="N441" s="206" t="s">
        <v>41</v>
      </c>
      <c r="O441" s="77"/>
      <c r="P441" s="207">
        <f>O441*H441</f>
        <v>0</v>
      </c>
      <c r="Q441" s="207">
        <v>0</v>
      </c>
      <c r="R441" s="207">
        <f>Q441*H441</f>
        <v>0</v>
      </c>
      <c r="S441" s="207">
        <v>0</v>
      </c>
      <c r="T441" s="208">
        <f>S441*H441</f>
        <v>0</v>
      </c>
      <c r="AR441" s="15" t="s">
        <v>658</v>
      </c>
      <c r="AT441" s="15" t="s">
        <v>133</v>
      </c>
      <c r="AU441" s="15" t="s">
        <v>80</v>
      </c>
      <c r="AY441" s="15" t="s">
        <v>131</v>
      </c>
      <c r="BE441" s="209">
        <f>IF(N441="základní",J441,0)</f>
        <v>0</v>
      </c>
      <c r="BF441" s="209">
        <f>IF(N441="snížená",J441,0)</f>
        <v>0</v>
      </c>
      <c r="BG441" s="209">
        <f>IF(N441="zákl. přenesená",J441,0)</f>
        <v>0</v>
      </c>
      <c r="BH441" s="209">
        <f>IF(N441="sníž. přenesená",J441,0)</f>
        <v>0</v>
      </c>
      <c r="BI441" s="209">
        <f>IF(N441="nulová",J441,0)</f>
        <v>0</v>
      </c>
      <c r="BJ441" s="15" t="s">
        <v>75</v>
      </c>
      <c r="BK441" s="209">
        <f>ROUND(I441*H441,2)</f>
        <v>0</v>
      </c>
      <c r="BL441" s="15" t="s">
        <v>658</v>
      </c>
      <c r="BM441" s="15" t="s">
        <v>670</v>
      </c>
    </row>
    <row r="442" spans="2:51" s="13" customFormat="1" ht="12">
      <c r="B442" s="235"/>
      <c r="C442" s="236"/>
      <c r="D442" s="210" t="s">
        <v>142</v>
      </c>
      <c r="E442" s="237" t="s">
        <v>1</v>
      </c>
      <c r="F442" s="238" t="s">
        <v>671</v>
      </c>
      <c r="G442" s="236"/>
      <c r="H442" s="237" t="s">
        <v>1</v>
      </c>
      <c r="I442" s="239"/>
      <c r="J442" s="236"/>
      <c r="K442" s="236"/>
      <c r="L442" s="240"/>
      <c r="M442" s="241"/>
      <c r="N442" s="242"/>
      <c r="O442" s="242"/>
      <c r="P442" s="242"/>
      <c r="Q442" s="242"/>
      <c r="R442" s="242"/>
      <c r="S442" s="242"/>
      <c r="T442" s="243"/>
      <c r="AT442" s="244" t="s">
        <v>142</v>
      </c>
      <c r="AU442" s="244" t="s">
        <v>80</v>
      </c>
      <c r="AV442" s="13" t="s">
        <v>75</v>
      </c>
      <c r="AW442" s="13" t="s">
        <v>32</v>
      </c>
      <c r="AX442" s="13" t="s">
        <v>70</v>
      </c>
      <c r="AY442" s="244" t="s">
        <v>131</v>
      </c>
    </row>
    <row r="443" spans="2:51" s="11" customFormat="1" ht="12">
      <c r="B443" s="213"/>
      <c r="C443" s="214"/>
      <c r="D443" s="210" t="s">
        <v>142</v>
      </c>
      <c r="E443" s="215" t="s">
        <v>1</v>
      </c>
      <c r="F443" s="216" t="s">
        <v>317</v>
      </c>
      <c r="G443" s="214"/>
      <c r="H443" s="217">
        <v>32</v>
      </c>
      <c r="I443" s="218"/>
      <c r="J443" s="214"/>
      <c r="K443" s="214"/>
      <c r="L443" s="219"/>
      <c r="M443" s="220"/>
      <c r="N443" s="221"/>
      <c r="O443" s="221"/>
      <c r="P443" s="221"/>
      <c r="Q443" s="221"/>
      <c r="R443" s="221"/>
      <c r="S443" s="221"/>
      <c r="T443" s="222"/>
      <c r="AT443" s="223" t="s">
        <v>142</v>
      </c>
      <c r="AU443" s="223" t="s">
        <v>80</v>
      </c>
      <c r="AV443" s="11" t="s">
        <v>80</v>
      </c>
      <c r="AW443" s="11" t="s">
        <v>32</v>
      </c>
      <c r="AX443" s="11" t="s">
        <v>70</v>
      </c>
      <c r="AY443" s="223" t="s">
        <v>131</v>
      </c>
    </row>
    <row r="444" spans="2:51" s="12" customFormat="1" ht="12">
      <c r="B444" s="224"/>
      <c r="C444" s="225"/>
      <c r="D444" s="210" t="s">
        <v>142</v>
      </c>
      <c r="E444" s="226" t="s">
        <v>1</v>
      </c>
      <c r="F444" s="227" t="s">
        <v>144</v>
      </c>
      <c r="G444" s="225"/>
      <c r="H444" s="228">
        <v>32</v>
      </c>
      <c r="I444" s="229"/>
      <c r="J444" s="225"/>
      <c r="K444" s="225"/>
      <c r="L444" s="230"/>
      <c r="M444" s="231"/>
      <c r="N444" s="232"/>
      <c r="O444" s="232"/>
      <c r="P444" s="232"/>
      <c r="Q444" s="232"/>
      <c r="R444" s="232"/>
      <c r="S444" s="232"/>
      <c r="T444" s="233"/>
      <c r="AT444" s="234" t="s">
        <v>142</v>
      </c>
      <c r="AU444" s="234" t="s">
        <v>80</v>
      </c>
      <c r="AV444" s="12" t="s">
        <v>138</v>
      </c>
      <c r="AW444" s="12" t="s">
        <v>32</v>
      </c>
      <c r="AX444" s="12" t="s">
        <v>75</v>
      </c>
      <c r="AY444" s="234" t="s">
        <v>131</v>
      </c>
    </row>
    <row r="445" spans="2:65" s="1" customFormat="1" ht="16.5" customHeight="1">
      <c r="B445" s="36"/>
      <c r="C445" s="198" t="s">
        <v>672</v>
      </c>
      <c r="D445" s="198" t="s">
        <v>133</v>
      </c>
      <c r="E445" s="199" t="s">
        <v>673</v>
      </c>
      <c r="F445" s="200" t="s">
        <v>674</v>
      </c>
      <c r="G445" s="201" t="s">
        <v>426</v>
      </c>
      <c r="H445" s="202">
        <v>1</v>
      </c>
      <c r="I445" s="203"/>
      <c r="J445" s="204">
        <f>ROUND(I445*H445,2)</f>
        <v>0</v>
      </c>
      <c r="K445" s="200" t="s">
        <v>137</v>
      </c>
      <c r="L445" s="41"/>
      <c r="M445" s="205" t="s">
        <v>1</v>
      </c>
      <c r="N445" s="206" t="s">
        <v>41</v>
      </c>
      <c r="O445" s="77"/>
      <c r="P445" s="207">
        <f>O445*H445</f>
        <v>0</v>
      </c>
      <c r="Q445" s="207">
        <v>0</v>
      </c>
      <c r="R445" s="207">
        <f>Q445*H445</f>
        <v>0</v>
      </c>
      <c r="S445" s="207">
        <v>0</v>
      </c>
      <c r="T445" s="208">
        <f>S445*H445</f>
        <v>0</v>
      </c>
      <c r="AR445" s="15" t="s">
        <v>658</v>
      </c>
      <c r="AT445" s="15" t="s">
        <v>133</v>
      </c>
      <c r="AU445" s="15" t="s">
        <v>80</v>
      </c>
      <c r="AY445" s="15" t="s">
        <v>131</v>
      </c>
      <c r="BE445" s="209">
        <f>IF(N445="základní",J445,0)</f>
        <v>0</v>
      </c>
      <c r="BF445" s="209">
        <f>IF(N445="snížená",J445,0)</f>
        <v>0</v>
      </c>
      <c r="BG445" s="209">
        <f>IF(N445="zákl. přenesená",J445,0)</f>
        <v>0</v>
      </c>
      <c r="BH445" s="209">
        <f>IF(N445="sníž. přenesená",J445,0)</f>
        <v>0</v>
      </c>
      <c r="BI445" s="209">
        <f>IF(N445="nulová",J445,0)</f>
        <v>0</v>
      </c>
      <c r="BJ445" s="15" t="s">
        <v>75</v>
      </c>
      <c r="BK445" s="209">
        <f>ROUND(I445*H445,2)</f>
        <v>0</v>
      </c>
      <c r="BL445" s="15" t="s">
        <v>658</v>
      </c>
      <c r="BM445" s="15" t="s">
        <v>675</v>
      </c>
    </row>
    <row r="446" spans="2:63" s="10" customFormat="1" ht="22.8" customHeight="1">
      <c r="B446" s="182"/>
      <c r="C446" s="183"/>
      <c r="D446" s="184" t="s">
        <v>69</v>
      </c>
      <c r="E446" s="196" t="s">
        <v>676</v>
      </c>
      <c r="F446" s="196" t="s">
        <v>677</v>
      </c>
      <c r="G446" s="183"/>
      <c r="H446" s="183"/>
      <c r="I446" s="186"/>
      <c r="J446" s="197">
        <f>BK446</f>
        <v>0</v>
      </c>
      <c r="K446" s="183"/>
      <c r="L446" s="188"/>
      <c r="M446" s="189"/>
      <c r="N446" s="190"/>
      <c r="O446" s="190"/>
      <c r="P446" s="191">
        <f>P447</f>
        <v>0</v>
      </c>
      <c r="Q446" s="190"/>
      <c r="R446" s="191">
        <f>R447</f>
        <v>0</v>
      </c>
      <c r="S446" s="190"/>
      <c r="T446" s="192">
        <f>T447</f>
        <v>0</v>
      </c>
      <c r="AR446" s="193" t="s">
        <v>160</v>
      </c>
      <c r="AT446" s="194" t="s">
        <v>69</v>
      </c>
      <c r="AU446" s="194" t="s">
        <v>75</v>
      </c>
      <c r="AY446" s="193" t="s">
        <v>131</v>
      </c>
      <c r="BK446" s="195">
        <f>BK447</f>
        <v>0</v>
      </c>
    </row>
    <row r="447" spans="2:65" s="1" customFormat="1" ht="16.5" customHeight="1">
      <c r="B447" s="36"/>
      <c r="C447" s="198" t="s">
        <v>678</v>
      </c>
      <c r="D447" s="198" t="s">
        <v>133</v>
      </c>
      <c r="E447" s="199" t="s">
        <v>679</v>
      </c>
      <c r="F447" s="200" t="s">
        <v>677</v>
      </c>
      <c r="G447" s="201" t="s">
        <v>426</v>
      </c>
      <c r="H447" s="202">
        <v>1</v>
      </c>
      <c r="I447" s="203"/>
      <c r="J447" s="204">
        <f>ROUND(I447*H447,2)</f>
        <v>0</v>
      </c>
      <c r="K447" s="200" t="s">
        <v>147</v>
      </c>
      <c r="L447" s="41"/>
      <c r="M447" s="205" t="s">
        <v>1</v>
      </c>
      <c r="N447" s="206" t="s">
        <v>41</v>
      </c>
      <c r="O447" s="77"/>
      <c r="P447" s="207">
        <f>O447*H447</f>
        <v>0</v>
      </c>
      <c r="Q447" s="207">
        <v>0</v>
      </c>
      <c r="R447" s="207">
        <f>Q447*H447</f>
        <v>0</v>
      </c>
      <c r="S447" s="207">
        <v>0</v>
      </c>
      <c r="T447" s="208">
        <f>S447*H447</f>
        <v>0</v>
      </c>
      <c r="AR447" s="15" t="s">
        <v>658</v>
      </c>
      <c r="AT447" s="15" t="s">
        <v>133</v>
      </c>
      <c r="AU447" s="15" t="s">
        <v>80</v>
      </c>
      <c r="AY447" s="15" t="s">
        <v>131</v>
      </c>
      <c r="BE447" s="209">
        <f>IF(N447="základní",J447,0)</f>
        <v>0</v>
      </c>
      <c r="BF447" s="209">
        <f>IF(N447="snížená",J447,0)</f>
        <v>0</v>
      </c>
      <c r="BG447" s="209">
        <f>IF(N447="zákl. přenesená",J447,0)</f>
        <v>0</v>
      </c>
      <c r="BH447" s="209">
        <f>IF(N447="sníž. přenesená",J447,0)</f>
        <v>0</v>
      </c>
      <c r="BI447" s="209">
        <f>IF(N447="nulová",J447,0)</f>
        <v>0</v>
      </c>
      <c r="BJ447" s="15" t="s">
        <v>75</v>
      </c>
      <c r="BK447" s="209">
        <f>ROUND(I447*H447,2)</f>
        <v>0</v>
      </c>
      <c r="BL447" s="15" t="s">
        <v>658</v>
      </c>
      <c r="BM447" s="15" t="s">
        <v>680</v>
      </c>
    </row>
    <row r="448" spans="2:63" s="10" customFormat="1" ht="22.8" customHeight="1">
      <c r="B448" s="182"/>
      <c r="C448" s="183"/>
      <c r="D448" s="184" t="s">
        <v>69</v>
      </c>
      <c r="E448" s="196" t="s">
        <v>681</v>
      </c>
      <c r="F448" s="196" t="s">
        <v>682</v>
      </c>
      <c r="G448" s="183"/>
      <c r="H448" s="183"/>
      <c r="I448" s="186"/>
      <c r="J448" s="197">
        <f>BK448</f>
        <v>0</v>
      </c>
      <c r="K448" s="183"/>
      <c r="L448" s="188"/>
      <c r="M448" s="189"/>
      <c r="N448" s="190"/>
      <c r="O448" s="190"/>
      <c r="P448" s="191">
        <f>SUM(P449:P450)</f>
        <v>0</v>
      </c>
      <c r="Q448" s="190"/>
      <c r="R448" s="191">
        <f>SUM(R449:R450)</f>
        <v>0</v>
      </c>
      <c r="S448" s="190"/>
      <c r="T448" s="192">
        <f>SUM(T449:T450)</f>
        <v>0</v>
      </c>
      <c r="AR448" s="193" t="s">
        <v>160</v>
      </c>
      <c r="AT448" s="194" t="s">
        <v>69</v>
      </c>
      <c r="AU448" s="194" t="s">
        <v>75</v>
      </c>
      <c r="AY448" s="193" t="s">
        <v>131</v>
      </c>
      <c r="BK448" s="195">
        <f>SUM(BK449:BK450)</f>
        <v>0</v>
      </c>
    </row>
    <row r="449" spans="2:65" s="1" customFormat="1" ht="16.5" customHeight="1">
      <c r="B449" s="36"/>
      <c r="C449" s="198" t="s">
        <v>683</v>
      </c>
      <c r="D449" s="198" t="s">
        <v>133</v>
      </c>
      <c r="E449" s="199" t="s">
        <v>684</v>
      </c>
      <c r="F449" s="200" t="s">
        <v>685</v>
      </c>
      <c r="G449" s="201" t="s">
        <v>381</v>
      </c>
      <c r="H449" s="202">
        <v>30</v>
      </c>
      <c r="I449" s="203"/>
      <c r="J449" s="204">
        <f>ROUND(I449*H449,2)</f>
        <v>0</v>
      </c>
      <c r="K449" s="200" t="s">
        <v>137</v>
      </c>
      <c r="L449" s="41"/>
      <c r="M449" s="205" t="s">
        <v>1</v>
      </c>
      <c r="N449" s="206" t="s">
        <v>41</v>
      </c>
      <c r="O449" s="77"/>
      <c r="P449" s="207">
        <f>O449*H449</f>
        <v>0</v>
      </c>
      <c r="Q449" s="207">
        <v>0</v>
      </c>
      <c r="R449" s="207">
        <f>Q449*H449</f>
        <v>0</v>
      </c>
      <c r="S449" s="207">
        <v>0</v>
      </c>
      <c r="T449" s="208">
        <f>S449*H449</f>
        <v>0</v>
      </c>
      <c r="AR449" s="15" t="s">
        <v>658</v>
      </c>
      <c r="AT449" s="15" t="s">
        <v>133</v>
      </c>
      <c r="AU449" s="15" t="s">
        <v>80</v>
      </c>
      <c r="AY449" s="15" t="s">
        <v>131</v>
      </c>
      <c r="BE449" s="209">
        <f>IF(N449="základní",J449,0)</f>
        <v>0</v>
      </c>
      <c r="BF449" s="209">
        <f>IF(N449="snížená",J449,0)</f>
        <v>0</v>
      </c>
      <c r="BG449" s="209">
        <f>IF(N449="zákl. přenesená",J449,0)</f>
        <v>0</v>
      </c>
      <c r="BH449" s="209">
        <f>IF(N449="sníž. přenesená",J449,0)</f>
        <v>0</v>
      </c>
      <c r="BI449" s="209">
        <f>IF(N449="nulová",J449,0)</f>
        <v>0</v>
      </c>
      <c r="BJ449" s="15" t="s">
        <v>75</v>
      </c>
      <c r="BK449" s="209">
        <f>ROUND(I449*H449,2)</f>
        <v>0</v>
      </c>
      <c r="BL449" s="15" t="s">
        <v>658</v>
      </c>
      <c r="BM449" s="15" t="s">
        <v>686</v>
      </c>
    </row>
    <row r="450" spans="2:65" s="1" customFormat="1" ht="16.5" customHeight="1">
      <c r="B450" s="36"/>
      <c r="C450" s="198" t="s">
        <v>687</v>
      </c>
      <c r="D450" s="198" t="s">
        <v>133</v>
      </c>
      <c r="E450" s="199" t="s">
        <v>688</v>
      </c>
      <c r="F450" s="200" t="s">
        <v>689</v>
      </c>
      <c r="G450" s="201" t="s">
        <v>426</v>
      </c>
      <c r="H450" s="202">
        <v>1</v>
      </c>
      <c r="I450" s="203"/>
      <c r="J450" s="204">
        <f>ROUND(I450*H450,2)</f>
        <v>0</v>
      </c>
      <c r="K450" s="200" t="s">
        <v>137</v>
      </c>
      <c r="L450" s="41"/>
      <c r="M450" s="205" t="s">
        <v>1</v>
      </c>
      <c r="N450" s="206" t="s">
        <v>41</v>
      </c>
      <c r="O450" s="77"/>
      <c r="P450" s="207">
        <f>O450*H450</f>
        <v>0</v>
      </c>
      <c r="Q450" s="207">
        <v>0</v>
      </c>
      <c r="R450" s="207">
        <f>Q450*H450</f>
        <v>0</v>
      </c>
      <c r="S450" s="207">
        <v>0</v>
      </c>
      <c r="T450" s="208">
        <f>S450*H450</f>
        <v>0</v>
      </c>
      <c r="AR450" s="15" t="s">
        <v>658</v>
      </c>
      <c r="AT450" s="15" t="s">
        <v>133</v>
      </c>
      <c r="AU450" s="15" t="s">
        <v>80</v>
      </c>
      <c r="AY450" s="15" t="s">
        <v>131</v>
      </c>
      <c r="BE450" s="209">
        <f>IF(N450="základní",J450,0)</f>
        <v>0</v>
      </c>
      <c r="BF450" s="209">
        <f>IF(N450="snížená",J450,0)</f>
        <v>0</v>
      </c>
      <c r="BG450" s="209">
        <f>IF(N450="zákl. přenesená",J450,0)</f>
        <v>0</v>
      </c>
      <c r="BH450" s="209">
        <f>IF(N450="sníž. přenesená",J450,0)</f>
        <v>0</v>
      </c>
      <c r="BI450" s="209">
        <f>IF(N450="nulová",J450,0)</f>
        <v>0</v>
      </c>
      <c r="BJ450" s="15" t="s">
        <v>75</v>
      </c>
      <c r="BK450" s="209">
        <f>ROUND(I450*H450,2)</f>
        <v>0</v>
      </c>
      <c r="BL450" s="15" t="s">
        <v>658</v>
      </c>
      <c r="BM450" s="15" t="s">
        <v>690</v>
      </c>
    </row>
    <row r="451" spans="2:63" s="10" customFormat="1" ht="22.8" customHeight="1">
      <c r="B451" s="182"/>
      <c r="C451" s="183"/>
      <c r="D451" s="184" t="s">
        <v>69</v>
      </c>
      <c r="E451" s="196" t="s">
        <v>691</v>
      </c>
      <c r="F451" s="196" t="s">
        <v>692</v>
      </c>
      <c r="G451" s="183"/>
      <c r="H451" s="183"/>
      <c r="I451" s="186"/>
      <c r="J451" s="197">
        <f>BK451</f>
        <v>0</v>
      </c>
      <c r="K451" s="183"/>
      <c r="L451" s="188"/>
      <c r="M451" s="189"/>
      <c r="N451" s="190"/>
      <c r="O451" s="190"/>
      <c r="P451" s="191">
        <f>P452</f>
        <v>0</v>
      </c>
      <c r="Q451" s="190"/>
      <c r="R451" s="191">
        <f>R452</f>
        <v>0</v>
      </c>
      <c r="S451" s="190"/>
      <c r="T451" s="192">
        <f>T452</f>
        <v>0</v>
      </c>
      <c r="AR451" s="193" t="s">
        <v>160</v>
      </c>
      <c r="AT451" s="194" t="s">
        <v>69</v>
      </c>
      <c r="AU451" s="194" t="s">
        <v>75</v>
      </c>
      <c r="AY451" s="193" t="s">
        <v>131</v>
      </c>
      <c r="BK451" s="195">
        <f>BK452</f>
        <v>0</v>
      </c>
    </row>
    <row r="452" spans="2:65" s="1" customFormat="1" ht="22.5" customHeight="1">
      <c r="B452" s="36"/>
      <c r="C452" s="198" t="s">
        <v>693</v>
      </c>
      <c r="D452" s="198" t="s">
        <v>133</v>
      </c>
      <c r="E452" s="199" t="s">
        <v>694</v>
      </c>
      <c r="F452" s="200" t="s">
        <v>695</v>
      </c>
      <c r="G452" s="201" t="s">
        <v>426</v>
      </c>
      <c r="H452" s="202">
        <v>1</v>
      </c>
      <c r="I452" s="203"/>
      <c r="J452" s="204">
        <f>ROUND(I452*H452,2)</f>
        <v>0</v>
      </c>
      <c r="K452" s="200" t="s">
        <v>147</v>
      </c>
      <c r="L452" s="41"/>
      <c r="M452" s="255" t="s">
        <v>1</v>
      </c>
      <c r="N452" s="256" t="s">
        <v>41</v>
      </c>
      <c r="O452" s="257"/>
      <c r="P452" s="258">
        <f>O452*H452</f>
        <v>0</v>
      </c>
      <c r="Q452" s="258">
        <v>0</v>
      </c>
      <c r="R452" s="258">
        <f>Q452*H452</f>
        <v>0</v>
      </c>
      <c r="S452" s="258">
        <v>0</v>
      </c>
      <c r="T452" s="259">
        <f>S452*H452</f>
        <v>0</v>
      </c>
      <c r="AR452" s="15" t="s">
        <v>658</v>
      </c>
      <c r="AT452" s="15" t="s">
        <v>133</v>
      </c>
      <c r="AU452" s="15" t="s">
        <v>80</v>
      </c>
      <c r="AY452" s="15" t="s">
        <v>131</v>
      </c>
      <c r="BE452" s="209">
        <f>IF(N452="základní",J452,0)</f>
        <v>0</v>
      </c>
      <c r="BF452" s="209">
        <f>IF(N452="snížená",J452,0)</f>
        <v>0</v>
      </c>
      <c r="BG452" s="209">
        <f>IF(N452="zákl. přenesená",J452,0)</f>
        <v>0</v>
      </c>
      <c r="BH452" s="209">
        <f>IF(N452="sníž. přenesená",J452,0)</f>
        <v>0</v>
      </c>
      <c r="BI452" s="209">
        <f>IF(N452="nulová",J452,0)</f>
        <v>0</v>
      </c>
      <c r="BJ452" s="15" t="s">
        <v>75</v>
      </c>
      <c r="BK452" s="209">
        <f>ROUND(I452*H452,2)</f>
        <v>0</v>
      </c>
      <c r="BL452" s="15" t="s">
        <v>658</v>
      </c>
      <c r="BM452" s="15" t="s">
        <v>696</v>
      </c>
    </row>
    <row r="453" spans="2:12" s="1" customFormat="1" ht="6.95" customHeight="1">
      <c r="B453" s="55"/>
      <c r="C453" s="56"/>
      <c r="D453" s="56"/>
      <c r="E453" s="56"/>
      <c r="F453" s="56"/>
      <c r="G453" s="56"/>
      <c r="H453" s="56"/>
      <c r="I453" s="148"/>
      <c r="J453" s="56"/>
      <c r="K453" s="56"/>
      <c r="L453" s="41"/>
    </row>
  </sheetData>
  <sheetProtection password="CC35" sheet="1" objects="1" scenarios="1" formatColumns="0" formatRows="0" autoFilter="0"/>
  <autoFilter ref="C89:K452"/>
  <mergeCells count="6">
    <mergeCell ref="E7:H7"/>
    <mergeCell ref="E16:H16"/>
    <mergeCell ref="E25:H25"/>
    <mergeCell ref="E46:H46"/>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Antonín Beránek</dc:creator>
  <cp:keywords/>
  <dc:description/>
  <cp:lastModifiedBy>Antonín Beránek</cp:lastModifiedBy>
  <dcterms:created xsi:type="dcterms:W3CDTF">2019-05-27T09:25:18Z</dcterms:created>
  <dcterms:modified xsi:type="dcterms:W3CDTF">2019-05-27T09:25:20Z</dcterms:modified>
  <cp:category/>
  <cp:version/>
  <cp:contentType/>
  <cp:contentStatus/>
</cp:coreProperties>
</file>