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3\Homes1\w0133mar\Dokumenty\VZ\0_ROK19\102 INV PUS\vysvetleni ZD\"/>
    </mc:Choice>
  </mc:AlternateContent>
  <bookViews>
    <workbookView xWindow="0" yWindow="0" windowWidth="28800" windowHeight="12300"/>
  </bookViews>
  <sheets>
    <sheet name="Rekapitulace stavby" sheetId="1" r:id="rId1"/>
    <sheet name="D.3 - Zpevněné plochy a m..." sheetId="2" r:id="rId2"/>
  </sheets>
  <definedNames>
    <definedName name="_xlnm._FilterDatabase" localSheetId="1" hidden="1">'D.3 - Zpevněné plochy a m...'!$C$86:$K$220</definedName>
    <definedName name="_xlnm.Print_Titles" localSheetId="1">'D.3 - Zpevněné plochy a m...'!$86:$86</definedName>
    <definedName name="_xlnm.Print_Titles" localSheetId="0">'Rekapitulace stavby'!$52:$52</definedName>
    <definedName name="_xlnm.Print_Area" localSheetId="1">'D.3 - Zpevněné plochy a m...'!$C$4:$J$39,'D.3 - Zpevněné plochy a m...'!$C$45:$J$68,'D.3 - Zpevněné plochy a m...'!$C$74:$K$220</definedName>
    <definedName name="_xlnm.Print_Area" localSheetId="0">'Rekapitulace stavby'!$D$4:$AO$36,'Rekapitulace stavby'!$C$42:$AQ$56</definedName>
  </definedNames>
  <calcPr calcId="162913"/>
</workbook>
</file>

<file path=xl/calcChain.xml><?xml version="1.0" encoding="utf-8"?>
<calcChain xmlns="http://schemas.openxmlformats.org/spreadsheetml/2006/main">
  <c r="J37" i="2" l="1"/>
  <c r="J36" i="2"/>
  <c r="AY55" i="1" s="1"/>
  <c r="J35" i="2"/>
  <c r="AX55" i="1" s="1"/>
  <c r="BI220" i="2"/>
  <c r="BH220" i="2"/>
  <c r="BG220" i="2"/>
  <c r="BF220" i="2"/>
  <c r="T220" i="2"/>
  <c r="R220" i="2"/>
  <c r="P220" i="2"/>
  <c r="BK220" i="2"/>
  <c r="J220" i="2"/>
  <c r="BE220" i="2" s="1"/>
  <c r="BI219" i="2"/>
  <c r="BH219" i="2"/>
  <c r="BG219" i="2"/>
  <c r="BF219" i="2"/>
  <c r="T219" i="2"/>
  <c r="T218" i="2"/>
  <c r="R219" i="2"/>
  <c r="R218" i="2" s="1"/>
  <c r="P219" i="2"/>
  <c r="P218" i="2"/>
  <c r="BK219" i="2"/>
  <c r="BK218" i="2" s="1"/>
  <c r="J218" i="2" s="1"/>
  <c r="J67" i="2" s="1"/>
  <c r="J219" i="2"/>
  <c r="BE219" i="2"/>
  <c r="BI217" i="2"/>
  <c r="BH217" i="2"/>
  <c r="BG217" i="2"/>
  <c r="BF217" i="2"/>
  <c r="T217" i="2"/>
  <c r="R217" i="2"/>
  <c r="P217" i="2"/>
  <c r="BK217" i="2"/>
  <c r="J217" i="2"/>
  <c r="BE217" i="2"/>
  <c r="BI216" i="2"/>
  <c r="BH216" i="2"/>
  <c r="BG216" i="2"/>
  <c r="BF216" i="2"/>
  <c r="T216" i="2"/>
  <c r="R216" i="2"/>
  <c r="P216" i="2"/>
  <c r="BK216" i="2"/>
  <c r="J216" i="2"/>
  <c r="BE216" i="2" s="1"/>
  <c r="BI215" i="2"/>
  <c r="BH215" i="2"/>
  <c r="BG215" i="2"/>
  <c r="BF215" i="2"/>
  <c r="T215" i="2"/>
  <c r="R215" i="2"/>
  <c r="P215" i="2"/>
  <c r="BK215" i="2"/>
  <c r="J215" i="2"/>
  <c r="BE215" i="2"/>
  <c r="BI214" i="2"/>
  <c r="BH214" i="2"/>
  <c r="BG214" i="2"/>
  <c r="BF214" i="2"/>
  <c r="T214" i="2"/>
  <c r="R214" i="2"/>
  <c r="P214" i="2"/>
  <c r="BK214" i="2"/>
  <c r="J214" i="2"/>
  <c r="BE214" i="2" s="1"/>
  <c r="BI213" i="2"/>
  <c r="BH213" i="2"/>
  <c r="BG213" i="2"/>
  <c r="BF213" i="2"/>
  <c r="T213" i="2"/>
  <c r="R213" i="2"/>
  <c r="P213" i="2"/>
  <c r="BK213" i="2"/>
  <c r="J213" i="2"/>
  <c r="BE213" i="2"/>
  <c r="BI212" i="2"/>
  <c r="BH212" i="2"/>
  <c r="BG212" i="2"/>
  <c r="BF212" i="2"/>
  <c r="T212" i="2"/>
  <c r="R212" i="2"/>
  <c r="P212" i="2"/>
  <c r="BK212" i="2"/>
  <c r="J212" i="2"/>
  <c r="BE212" i="2" s="1"/>
  <c r="BI211" i="2"/>
  <c r="BH211" i="2"/>
  <c r="BG211" i="2"/>
  <c r="BF211" i="2"/>
  <c r="T211" i="2"/>
  <c r="R211" i="2"/>
  <c r="P211" i="2"/>
  <c r="BK211" i="2"/>
  <c r="J211" i="2"/>
  <c r="BE211" i="2"/>
  <c r="BI209" i="2"/>
  <c r="BH209" i="2"/>
  <c r="BG209" i="2"/>
  <c r="BF209" i="2"/>
  <c r="T209" i="2"/>
  <c r="R209" i="2"/>
  <c r="P209" i="2"/>
  <c r="BK209" i="2"/>
  <c r="J209" i="2"/>
  <c r="BE209" i="2" s="1"/>
  <c r="BI208" i="2"/>
  <c r="BH208" i="2"/>
  <c r="BG208" i="2"/>
  <c r="BF208" i="2"/>
  <c r="T208" i="2"/>
  <c r="R208" i="2"/>
  <c r="P208" i="2"/>
  <c r="BK208" i="2"/>
  <c r="J208" i="2"/>
  <c r="BE208" i="2"/>
  <c r="BI207" i="2"/>
  <c r="BH207" i="2"/>
  <c r="BG207" i="2"/>
  <c r="BF207" i="2"/>
  <c r="T207" i="2"/>
  <c r="R207" i="2"/>
  <c r="P207" i="2"/>
  <c r="BK207" i="2"/>
  <c r="J207" i="2"/>
  <c r="BE207" i="2" s="1"/>
  <c r="BI205" i="2"/>
  <c r="BH205" i="2"/>
  <c r="BG205" i="2"/>
  <c r="BF205" i="2"/>
  <c r="T205" i="2"/>
  <c r="R205" i="2"/>
  <c r="P205" i="2"/>
  <c r="P202" i="2" s="1"/>
  <c r="BK205" i="2"/>
  <c r="J205" i="2"/>
  <c r="BE205" i="2"/>
  <c r="BI204" i="2"/>
  <c r="BH204" i="2"/>
  <c r="BG204" i="2"/>
  <c r="BF204" i="2"/>
  <c r="T204" i="2"/>
  <c r="T202" i="2" s="1"/>
  <c r="R204" i="2"/>
  <c r="P204" i="2"/>
  <c r="BK204" i="2"/>
  <c r="J204" i="2"/>
  <c r="BE204" i="2" s="1"/>
  <c r="BI203" i="2"/>
  <c r="BH203" i="2"/>
  <c r="BG203" i="2"/>
  <c r="BF203" i="2"/>
  <c r="T203" i="2"/>
  <c r="R203" i="2"/>
  <c r="R202" i="2" s="1"/>
  <c r="P203" i="2"/>
  <c r="BK203" i="2"/>
  <c r="BK202" i="2" s="1"/>
  <c r="J202" i="2" s="1"/>
  <c r="J66" i="2" s="1"/>
  <c r="J203" i="2"/>
  <c r="BE203" i="2"/>
  <c r="BI201" i="2"/>
  <c r="BH201" i="2"/>
  <c r="BG201" i="2"/>
  <c r="BF201" i="2"/>
  <c r="T201" i="2"/>
  <c r="R201" i="2"/>
  <c r="P201" i="2"/>
  <c r="BK201" i="2"/>
  <c r="J201" i="2"/>
  <c r="BE201" i="2"/>
  <c r="BI200" i="2"/>
  <c r="BH200" i="2"/>
  <c r="BG200" i="2"/>
  <c r="BF200" i="2"/>
  <c r="T200" i="2"/>
  <c r="R200" i="2"/>
  <c r="P200" i="2"/>
  <c r="BK200" i="2"/>
  <c r="J200" i="2"/>
  <c r="BE200" i="2" s="1"/>
  <c r="BI199" i="2"/>
  <c r="BH199" i="2"/>
  <c r="BG199" i="2"/>
  <c r="BF199" i="2"/>
  <c r="T199" i="2"/>
  <c r="R199" i="2"/>
  <c r="P199" i="2"/>
  <c r="BK199" i="2"/>
  <c r="J199" i="2"/>
  <c r="BE199" i="2"/>
  <c r="BI198" i="2"/>
  <c r="BH198" i="2"/>
  <c r="BG198" i="2"/>
  <c r="BF198" i="2"/>
  <c r="T198" i="2"/>
  <c r="T197" i="2" s="1"/>
  <c r="R198" i="2"/>
  <c r="R197" i="2"/>
  <c r="P198" i="2"/>
  <c r="P197" i="2" s="1"/>
  <c r="BK198" i="2"/>
  <c r="BK197" i="2"/>
  <c r="J197" i="2"/>
  <c r="J65" i="2" s="1"/>
  <c r="J198" i="2"/>
  <c r="BE198" i="2" s="1"/>
  <c r="BI193" i="2"/>
  <c r="BH193" i="2"/>
  <c r="BG193" i="2"/>
  <c r="BF193" i="2"/>
  <c r="T193" i="2"/>
  <c r="R193" i="2"/>
  <c r="P193" i="2"/>
  <c r="BK193" i="2"/>
  <c r="J193" i="2"/>
  <c r="BE193" i="2" s="1"/>
  <c r="BI189" i="2"/>
  <c r="BH189" i="2"/>
  <c r="BG189" i="2"/>
  <c r="BF189" i="2"/>
  <c r="T189" i="2"/>
  <c r="R189" i="2"/>
  <c r="P189" i="2"/>
  <c r="BK189" i="2"/>
  <c r="J189" i="2"/>
  <c r="BE189" i="2"/>
  <c r="BI185" i="2"/>
  <c r="BH185" i="2"/>
  <c r="BG185" i="2"/>
  <c r="BF185" i="2"/>
  <c r="T185" i="2"/>
  <c r="R185" i="2"/>
  <c r="P185" i="2"/>
  <c r="BK185" i="2"/>
  <c r="J185" i="2"/>
  <c r="BE185" i="2" s="1"/>
  <c r="BI184" i="2"/>
  <c r="BH184" i="2"/>
  <c r="BG184" i="2"/>
  <c r="BF184" i="2"/>
  <c r="T184" i="2"/>
  <c r="R184" i="2"/>
  <c r="P184" i="2"/>
  <c r="BK184" i="2"/>
  <c r="J184" i="2"/>
  <c r="BE184" i="2"/>
  <c r="BI183" i="2"/>
  <c r="BH183" i="2"/>
  <c r="BG183" i="2"/>
  <c r="BF183" i="2"/>
  <c r="T183" i="2"/>
  <c r="R183" i="2"/>
  <c r="P183" i="2"/>
  <c r="BK183" i="2"/>
  <c r="J183" i="2"/>
  <c r="BE183" i="2" s="1"/>
  <c r="BI181" i="2"/>
  <c r="BH181" i="2"/>
  <c r="BG181" i="2"/>
  <c r="BF181" i="2"/>
  <c r="T181" i="2"/>
  <c r="R181" i="2"/>
  <c r="P181" i="2"/>
  <c r="BK181" i="2"/>
  <c r="J181" i="2"/>
  <c r="BE181" i="2"/>
  <c r="BI180" i="2"/>
  <c r="BH180" i="2"/>
  <c r="BG180" i="2"/>
  <c r="BF180" i="2"/>
  <c r="T180" i="2"/>
  <c r="R180" i="2"/>
  <c r="P180" i="2"/>
  <c r="BK180" i="2"/>
  <c r="J180" i="2"/>
  <c r="BE180" i="2" s="1"/>
  <c r="BI178" i="2"/>
  <c r="BH178" i="2"/>
  <c r="BG178" i="2"/>
  <c r="BF178" i="2"/>
  <c r="T178" i="2"/>
  <c r="R178" i="2"/>
  <c r="P178" i="2"/>
  <c r="BK178" i="2"/>
  <c r="J178" i="2"/>
  <c r="BE178" i="2"/>
  <c r="BI176" i="2"/>
  <c r="BH176" i="2"/>
  <c r="BG176" i="2"/>
  <c r="BF176" i="2"/>
  <c r="T176" i="2"/>
  <c r="R176" i="2"/>
  <c r="P176" i="2"/>
  <c r="BK176" i="2"/>
  <c r="J176" i="2"/>
  <c r="BE176" i="2" s="1"/>
  <c r="BI172" i="2"/>
  <c r="BH172" i="2"/>
  <c r="BG172" i="2"/>
  <c r="BF172" i="2"/>
  <c r="T172" i="2"/>
  <c r="R172" i="2"/>
  <c r="P172" i="2"/>
  <c r="BK172" i="2"/>
  <c r="J172" i="2"/>
  <c r="BE172" i="2"/>
  <c r="BI168" i="2"/>
  <c r="BH168" i="2"/>
  <c r="BG168" i="2"/>
  <c r="BF168" i="2"/>
  <c r="T168" i="2"/>
  <c r="R168" i="2"/>
  <c r="P168" i="2"/>
  <c r="BK168" i="2"/>
  <c r="J168" i="2"/>
  <c r="BE168" i="2" s="1"/>
  <c r="BI166" i="2"/>
  <c r="BH166" i="2"/>
  <c r="BG166" i="2"/>
  <c r="BF166" i="2"/>
  <c r="T166" i="2"/>
  <c r="R166" i="2"/>
  <c r="P166" i="2"/>
  <c r="P161" i="2" s="1"/>
  <c r="BK166" i="2"/>
  <c r="J166" i="2"/>
  <c r="BE166" i="2"/>
  <c r="BI164" i="2"/>
  <c r="BH164" i="2"/>
  <c r="BG164" i="2"/>
  <c r="BF164" i="2"/>
  <c r="T164" i="2"/>
  <c r="T161" i="2" s="1"/>
  <c r="R164" i="2"/>
  <c r="P164" i="2"/>
  <c r="BK164" i="2"/>
  <c r="J164" i="2"/>
  <c r="BE164" i="2" s="1"/>
  <c r="BI162" i="2"/>
  <c r="BH162" i="2"/>
  <c r="BG162" i="2"/>
  <c r="BF162" i="2"/>
  <c r="T162" i="2"/>
  <c r="R162" i="2"/>
  <c r="R161" i="2" s="1"/>
  <c r="P162" i="2"/>
  <c r="BK162" i="2"/>
  <c r="BK161" i="2" s="1"/>
  <c r="J161" i="2" s="1"/>
  <c r="J64" i="2" s="1"/>
  <c r="J162" i="2"/>
  <c r="BE162" i="2"/>
  <c r="BI159" i="2"/>
  <c r="BH159" i="2"/>
  <c r="BG159" i="2"/>
  <c r="BF159" i="2"/>
  <c r="T159" i="2"/>
  <c r="R159" i="2"/>
  <c r="P159" i="2"/>
  <c r="BK159" i="2"/>
  <c r="J159" i="2"/>
  <c r="BE159" i="2"/>
  <c r="BI157" i="2"/>
  <c r="BH157" i="2"/>
  <c r="BG157" i="2"/>
  <c r="BF157" i="2"/>
  <c r="T157" i="2"/>
  <c r="R157" i="2"/>
  <c r="P157" i="2"/>
  <c r="BK157" i="2"/>
  <c r="J157" i="2"/>
  <c r="BE157" i="2" s="1"/>
  <c r="BI155" i="2"/>
  <c r="BH155" i="2"/>
  <c r="BG155" i="2"/>
  <c r="BF155" i="2"/>
  <c r="T155" i="2"/>
  <c r="R155" i="2"/>
  <c r="P155" i="2"/>
  <c r="BK155" i="2"/>
  <c r="J155" i="2"/>
  <c r="BE155" i="2"/>
  <c r="BI153" i="2"/>
  <c r="BH153" i="2"/>
  <c r="BG153" i="2"/>
  <c r="BF153" i="2"/>
  <c r="T153" i="2"/>
  <c r="R153" i="2"/>
  <c r="P153" i="2"/>
  <c r="BK153" i="2"/>
  <c r="J153" i="2"/>
  <c r="BE153" i="2" s="1"/>
  <c r="BI151" i="2"/>
  <c r="BH151" i="2"/>
  <c r="BG151" i="2"/>
  <c r="BF151" i="2"/>
  <c r="T151" i="2"/>
  <c r="R151" i="2"/>
  <c r="P151" i="2"/>
  <c r="BK151" i="2"/>
  <c r="J151" i="2"/>
  <c r="BE151" i="2"/>
  <c r="BI149" i="2"/>
  <c r="BH149" i="2"/>
  <c r="BG149" i="2"/>
  <c r="BF149" i="2"/>
  <c r="T149" i="2"/>
  <c r="R149" i="2"/>
  <c r="P149" i="2"/>
  <c r="BK149" i="2"/>
  <c r="J149" i="2"/>
  <c r="BE149" i="2" s="1"/>
  <c r="BI147" i="2"/>
  <c r="BH147" i="2"/>
  <c r="BG147" i="2"/>
  <c r="BF147" i="2"/>
  <c r="T147" i="2"/>
  <c r="R147" i="2"/>
  <c r="P147" i="2"/>
  <c r="BK147" i="2"/>
  <c r="J147" i="2"/>
  <c r="BE147" i="2"/>
  <c r="BI145" i="2"/>
  <c r="BH145" i="2"/>
  <c r="BG145" i="2"/>
  <c r="BF145" i="2"/>
  <c r="T145" i="2"/>
  <c r="R145" i="2"/>
  <c r="P145" i="2"/>
  <c r="BK145" i="2"/>
  <c r="J145" i="2"/>
  <c r="BE145" i="2" s="1"/>
  <c r="BI143" i="2"/>
  <c r="BH143" i="2"/>
  <c r="BG143" i="2"/>
  <c r="BF143" i="2"/>
  <c r="T143" i="2"/>
  <c r="R143" i="2"/>
  <c r="P143" i="2"/>
  <c r="BK143" i="2"/>
  <c r="J143" i="2"/>
  <c r="BE143" i="2"/>
  <c r="BI142" i="2"/>
  <c r="BH142" i="2"/>
  <c r="BG142" i="2"/>
  <c r="BF142" i="2"/>
  <c r="T142" i="2"/>
  <c r="R142" i="2"/>
  <c r="P142" i="2"/>
  <c r="BK142" i="2"/>
  <c r="J142" i="2"/>
  <c r="BE142" i="2" s="1"/>
  <c r="BI140" i="2"/>
  <c r="BH140" i="2"/>
  <c r="BG140" i="2"/>
  <c r="BF140" i="2"/>
  <c r="T140" i="2"/>
  <c r="R140" i="2"/>
  <c r="P140" i="2"/>
  <c r="BK140" i="2"/>
  <c r="J140" i="2"/>
  <c r="BE140" i="2"/>
  <c r="BI138" i="2"/>
  <c r="BH138" i="2"/>
  <c r="BG138" i="2"/>
  <c r="BF138" i="2"/>
  <c r="T138" i="2"/>
  <c r="R138" i="2"/>
  <c r="P138" i="2"/>
  <c r="BK138" i="2"/>
  <c r="J138" i="2"/>
  <c r="BE138" i="2" s="1"/>
  <c r="BI136" i="2"/>
  <c r="BH136" i="2"/>
  <c r="BG136" i="2"/>
  <c r="BF136" i="2"/>
  <c r="T136" i="2"/>
  <c r="R136" i="2"/>
  <c r="P136" i="2"/>
  <c r="BK136" i="2"/>
  <c r="J136" i="2"/>
  <c r="BE136" i="2"/>
  <c r="BI134" i="2"/>
  <c r="BH134" i="2"/>
  <c r="BG134" i="2"/>
  <c r="BF134" i="2"/>
  <c r="T134" i="2"/>
  <c r="R134" i="2"/>
  <c r="P134" i="2"/>
  <c r="BK134" i="2"/>
  <c r="J134" i="2"/>
  <c r="BE134" i="2" s="1"/>
  <c r="BI132" i="2"/>
  <c r="BH132" i="2"/>
  <c r="BG132" i="2"/>
  <c r="BF132" i="2"/>
  <c r="T132" i="2"/>
  <c r="R132" i="2"/>
  <c r="P132" i="2"/>
  <c r="BK132" i="2"/>
  <c r="J132" i="2"/>
  <c r="BE132" i="2"/>
  <c r="BI130" i="2"/>
  <c r="BH130" i="2"/>
  <c r="BG130" i="2"/>
  <c r="BF130" i="2"/>
  <c r="T130" i="2"/>
  <c r="R130" i="2"/>
  <c r="P130" i="2"/>
  <c r="BK130" i="2"/>
  <c r="J130" i="2"/>
  <c r="BE130" i="2" s="1"/>
  <c r="BI128" i="2"/>
  <c r="BH128" i="2"/>
  <c r="BG128" i="2"/>
  <c r="BF128" i="2"/>
  <c r="T128" i="2"/>
  <c r="R128" i="2"/>
  <c r="P128" i="2"/>
  <c r="BK128" i="2"/>
  <c r="J128" i="2"/>
  <c r="BE128" i="2"/>
  <c r="BI126" i="2"/>
  <c r="BH126" i="2"/>
  <c r="BG126" i="2"/>
  <c r="BF126" i="2"/>
  <c r="T126" i="2"/>
  <c r="R126" i="2"/>
  <c r="P126" i="2"/>
  <c r="BK126" i="2"/>
  <c r="J126" i="2"/>
  <c r="BE126" i="2" s="1"/>
  <c r="BI125" i="2"/>
  <c r="BH125" i="2"/>
  <c r="BG125" i="2"/>
  <c r="BF125" i="2"/>
  <c r="T125" i="2"/>
  <c r="R125" i="2"/>
  <c r="P125" i="2"/>
  <c r="BK125" i="2"/>
  <c r="J125" i="2"/>
  <c r="BE125" i="2"/>
  <c r="BI123" i="2"/>
  <c r="BH123" i="2"/>
  <c r="BG123" i="2"/>
  <c r="BF123" i="2"/>
  <c r="T123" i="2"/>
  <c r="R123" i="2"/>
  <c r="P123" i="2"/>
  <c r="BK123" i="2"/>
  <c r="J123" i="2"/>
  <c r="BE123" i="2" s="1"/>
  <c r="BI121" i="2"/>
  <c r="BH121" i="2"/>
  <c r="BG121" i="2"/>
  <c r="BF121" i="2"/>
  <c r="T121" i="2"/>
  <c r="R121" i="2"/>
  <c r="P121" i="2"/>
  <c r="BK121" i="2"/>
  <c r="J121" i="2"/>
  <c r="BE121" i="2"/>
  <c r="BI119" i="2"/>
  <c r="BH119" i="2"/>
  <c r="BG119" i="2"/>
  <c r="BF119" i="2"/>
  <c r="T119" i="2"/>
  <c r="R119" i="2"/>
  <c r="P119" i="2"/>
  <c r="BK119" i="2"/>
  <c r="J119" i="2"/>
  <c r="BE119" i="2" s="1"/>
  <c r="BI117" i="2"/>
  <c r="BH117" i="2"/>
  <c r="BG117" i="2"/>
  <c r="BF117" i="2"/>
  <c r="T117" i="2"/>
  <c r="R117" i="2"/>
  <c r="P117" i="2"/>
  <c r="BK117" i="2"/>
  <c r="J117" i="2"/>
  <c r="BE117" i="2"/>
  <c r="BI115" i="2"/>
  <c r="BH115" i="2"/>
  <c r="BG115" i="2"/>
  <c r="BF115" i="2"/>
  <c r="T115" i="2"/>
  <c r="R115" i="2"/>
  <c r="P115" i="2"/>
  <c r="BK115" i="2"/>
  <c r="J115" i="2"/>
  <c r="BE115" i="2" s="1"/>
  <c r="BI113" i="2"/>
  <c r="BH113" i="2"/>
  <c r="BG113" i="2"/>
  <c r="BF113" i="2"/>
  <c r="T113" i="2"/>
  <c r="R113" i="2"/>
  <c r="P113" i="2"/>
  <c r="P110" i="2" s="1"/>
  <c r="BK113" i="2"/>
  <c r="J113" i="2"/>
  <c r="BE113" i="2"/>
  <c r="BI111" i="2"/>
  <c r="BH111" i="2"/>
  <c r="BG111" i="2"/>
  <c r="BF111" i="2"/>
  <c r="T111" i="2"/>
  <c r="T110" i="2" s="1"/>
  <c r="R111" i="2"/>
  <c r="R110" i="2"/>
  <c r="R109" i="2" s="1"/>
  <c r="P111" i="2"/>
  <c r="BK111" i="2"/>
  <c r="BK110" i="2" s="1"/>
  <c r="J111" i="2"/>
  <c r="BE111" i="2"/>
  <c r="BI107" i="2"/>
  <c r="BH107" i="2"/>
  <c r="BG107" i="2"/>
  <c r="BF107" i="2"/>
  <c r="T107" i="2"/>
  <c r="R107" i="2"/>
  <c r="P107" i="2"/>
  <c r="BK107" i="2"/>
  <c r="J107" i="2"/>
  <c r="BE107" i="2"/>
  <c r="BI105" i="2"/>
  <c r="BH105" i="2"/>
  <c r="BG105" i="2"/>
  <c r="BF105" i="2"/>
  <c r="T105" i="2"/>
  <c r="R105" i="2"/>
  <c r="P105" i="2"/>
  <c r="BK105" i="2"/>
  <c r="J105" i="2"/>
  <c r="BE105" i="2" s="1"/>
  <c r="BI104" i="2"/>
  <c r="BH104" i="2"/>
  <c r="BG104" i="2"/>
  <c r="BF104" i="2"/>
  <c r="T104" i="2"/>
  <c r="R104" i="2"/>
  <c r="P104" i="2"/>
  <c r="BK104" i="2"/>
  <c r="J104" i="2"/>
  <c r="BE104" i="2"/>
  <c r="BI102" i="2"/>
  <c r="BH102" i="2"/>
  <c r="BG102" i="2"/>
  <c r="BF102" i="2"/>
  <c r="T102" i="2"/>
  <c r="R102" i="2"/>
  <c r="P102" i="2"/>
  <c r="BK102" i="2"/>
  <c r="J102" i="2"/>
  <c r="BE102" i="2" s="1"/>
  <c r="BI100" i="2"/>
  <c r="BH100" i="2"/>
  <c r="BG100" i="2"/>
  <c r="BF100" i="2"/>
  <c r="T100" i="2"/>
  <c r="R100" i="2"/>
  <c r="P100" i="2"/>
  <c r="BK100" i="2"/>
  <c r="J100" i="2"/>
  <c r="BE100" i="2"/>
  <c r="BI98" i="2"/>
  <c r="BH98" i="2"/>
  <c r="BG98" i="2"/>
  <c r="BF98" i="2"/>
  <c r="T98" i="2"/>
  <c r="R98" i="2"/>
  <c r="P98" i="2"/>
  <c r="BK98" i="2"/>
  <c r="J98" i="2"/>
  <c r="BE98" i="2" s="1"/>
  <c r="BI96" i="2"/>
  <c r="BH96" i="2"/>
  <c r="BG96" i="2"/>
  <c r="BF96" i="2"/>
  <c r="T96" i="2"/>
  <c r="R96" i="2"/>
  <c r="P96" i="2"/>
  <c r="BK96" i="2"/>
  <c r="J96" i="2"/>
  <c r="BE96" i="2"/>
  <c r="BI94" i="2"/>
  <c r="BH94" i="2"/>
  <c r="BG94" i="2"/>
  <c r="BF94" i="2"/>
  <c r="T94" i="2"/>
  <c r="T89" i="2" s="1"/>
  <c r="R94" i="2"/>
  <c r="P94" i="2"/>
  <c r="BK94" i="2"/>
  <c r="J94" i="2"/>
  <c r="BE94" i="2" s="1"/>
  <c r="BI92" i="2"/>
  <c r="BH92" i="2"/>
  <c r="BG92" i="2"/>
  <c r="F35" i="2" s="1"/>
  <c r="BB55" i="1" s="1"/>
  <c r="BB54" i="1" s="1"/>
  <c r="BF92" i="2"/>
  <c r="T92" i="2"/>
  <c r="R92" i="2"/>
  <c r="P92" i="2"/>
  <c r="P89" i="2" s="1"/>
  <c r="BK92" i="2"/>
  <c r="J92" i="2"/>
  <c r="BE92" i="2"/>
  <c r="BI90" i="2"/>
  <c r="F37" i="2" s="1"/>
  <c r="BD55" i="1" s="1"/>
  <c r="BD54" i="1" s="1"/>
  <c r="W33" i="1" s="1"/>
  <c r="BH90" i="2"/>
  <c r="F36" i="2"/>
  <c r="BC55" i="1" s="1"/>
  <c r="BC54" i="1" s="1"/>
  <c r="BG90" i="2"/>
  <c r="BF90" i="2"/>
  <c r="J34" i="2" s="1"/>
  <c r="AW55" i="1" s="1"/>
  <c r="F34" i="2"/>
  <c r="BA55" i="1" s="1"/>
  <c r="BA54" i="1" s="1"/>
  <c r="T90" i="2"/>
  <c r="R90" i="2"/>
  <c r="R89" i="2"/>
  <c r="P90" i="2"/>
  <c r="BK90" i="2"/>
  <c r="BK89" i="2"/>
  <c r="J89" i="2" s="1"/>
  <c r="J61" i="2" s="1"/>
  <c r="J90" i="2"/>
  <c r="BE90" i="2" s="1"/>
  <c r="J84" i="2"/>
  <c r="J83" i="2"/>
  <c r="F83" i="2"/>
  <c r="F81" i="2"/>
  <c r="E79" i="2"/>
  <c r="J55" i="2"/>
  <c r="J54" i="2"/>
  <c r="F54" i="2"/>
  <c r="F52" i="2"/>
  <c r="E50" i="2"/>
  <c r="J18" i="2"/>
  <c r="E18" i="2"/>
  <c r="F84" i="2" s="1"/>
  <c r="F55" i="2"/>
  <c r="J17" i="2"/>
  <c r="J12" i="2"/>
  <c r="J81" i="2" s="1"/>
  <c r="J52" i="2"/>
  <c r="E7" i="2"/>
  <c r="E77" i="2" s="1"/>
  <c r="AS54" i="1"/>
  <c r="L50" i="1"/>
  <c r="AM50" i="1"/>
  <c r="AM49" i="1"/>
  <c r="L49" i="1"/>
  <c r="AM47" i="1"/>
  <c r="L47" i="1"/>
  <c r="L45" i="1"/>
  <c r="L44" i="1"/>
  <c r="AY54" i="1" l="1"/>
  <c r="W32" i="1"/>
  <c r="F33" i="2"/>
  <c r="AZ55" i="1" s="1"/>
  <c r="AZ54" i="1" s="1"/>
  <c r="J33" i="2"/>
  <c r="AV55" i="1" s="1"/>
  <c r="AT55" i="1" s="1"/>
  <c r="AX54" i="1"/>
  <c r="W31" i="1"/>
  <c r="W30" i="1"/>
  <c r="AW54" i="1"/>
  <c r="AK30" i="1" s="1"/>
  <c r="R88" i="2"/>
  <c r="R87" i="2" s="1"/>
  <c r="J110" i="2"/>
  <c r="J63" i="2" s="1"/>
  <c r="BK109" i="2"/>
  <c r="J109" i="2" s="1"/>
  <c r="J62" i="2" s="1"/>
  <c r="T109" i="2"/>
  <c r="T88" i="2" s="1"/>
  <c r="T87" i="2" s="1"/>
  <c r="P109" i="2"/>
  <c r="P88" i="2" s="1"/>
  <c r="P87" i="2" s="1"/>
  <c r="AU55" i="1" s="1"/>
  <c r="AU54" i="1" s="1"/>
  <c r="E48" i="2"/>
  <c r="BK88" i="2"/>
  <c r="AV54" i="1" l="1"/>
  <c r="W29" i="1"/>
  <c r="J88" i="2"/>
  <c r="J60" i="2" s="1"/>
  <c r="BK87" i="2"/>
  <c r="J87" i="2" s="1"/>
  <c r="J59" i="2" l="1"/>
  <c r="J30" i="2"/>
  <c r="AK29" i="1"/>
  <c r="AT54" i="1"/>
  <c r="J39" i="2" l="1"/>
  <c r="AG55" i="1"/>
  <c r="AN55" i="1" l="1"/>
  <c r="AG54" i="1"/>
  <c r="AN54" i="1" l="1"/>
  <c r="AK26" i="1"/>
  <c r="AK35" i="1" s="1"/>
</calcChain>
</file>

<file path=xl/sharedStrings.xml><?xml version="1.0" encoding="utf-8"?>
<sst xmlns="http://schemas.openxmlformats.org/spreadsheetml/2006/main" count="1935" uniqueCount="504">
  <si>
    <t>Export Komplet</t>
  </si>
  <si>
    <t/>
  </si>
  <si>
    <t>2.0</t>
  </si>
  <si>
    <t>ZAMOK</t>
  </si>
  <si>
    <t>False</t>
  </si>
  <si>
    <t>{1e147b79-bc61-4f00-ae45-d8881f8e5432}</t>
  </si>
  <si>
    <t>0,01</t>
  </si>
  <si>
    <t>21</t>
  </si>
  <si>
    <t>15</t>
  </si>
  <si>
    <t>REKAPITULACE STAVBY</t>
  </si>
  <si>
    <t>v ---  níže se nacházejí doplnkové a pomocné údaje k sestavám  --- v</t>
  </si>
  <si>
    <t>Návod na vyplnění</t>
  </si>
  <si>
    <t>0,001</t>
  </si>
  <si>
    <t>Kód:</t>
  </si>
  <si>
    <t>2016/149</t>
  </si>
  <si>
    <t>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</si>
  <si>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</si>
  <si>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Zeleň Savarin (Dr. Martínka)</t>
  </si>
  <si>
    <t>0,1</t>
  </si>
  <si>
    <t>KSO:</t>
  </si>
  <si>
    <t>CC-CZ:</t>
  </si>
  <si>
    <t>1</t>
  </si>
  <si>
    <t>Místo:</t>
  </si>
  <si>
    <t>k.ú. Hrabůvka</t>
  </si>
  <si>
    <t>Datum:</t>
  </si>
  <si>
    <t>6. 1. 2017</t>
  </si>
  <si>
    <t>10</t>
  </si>
  <si>
    <t>100</t>
  </si>
  <si>
    <t>Zadavatel:</t>
  </si>
  <si>
    <t>IČ:</t>
  </si>
  <si>
    <t>MČ Ostrava-jih, Horní 791/3, 700 30 Ostrava</t>
  </si>
  <si>
    <t>DIČ:</t>
  </si>
  <si>
    <t>Uchazeč:</t>
  </si>
  <si>
    <t>Vyplň údaj</t>
  </si>
  <si>
    <t>Projektant:</t>
  </si>
  <si>
    <t>Atregia, s.r.o., Šebrov 215, 679 22</t>
  </si>
  <si>
    <t>True</t>
  </si>
  <si>
    <t>Zpracovatel:</t>
  </si>
  <si>
    <t>Ing. Lenka Požárová</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</si>
  <si>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</si>
  <si>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</si>
  <si>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</si>
  <si>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</si>
  <si>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</si>
  <si>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</si>
  <si>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</si>
  <si>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</si>
  <si>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</si>
  <si>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</si>
  <si>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</si>
  <si>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</si>
  <si>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</si>
  <si>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</si>
  <si>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</si>
  <si>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</si>
  <si>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</si>
  <si>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</si>
  <si>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</si>
  <si>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</si>
  <si>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</si>
  <si>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</si>
  <si>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</si>
  <si>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</si>
  <si>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</si>
  <si>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</si>
  <si>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</si>
  <si>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</si>
  <si>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</si>
  <si>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</si>
  <si>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</si>
  <si>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</si>
  <si>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</si>
  <si>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</si>
  <si>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</si>
  <si>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</si>
  <si>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</si>
  <si>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</si>
  <si>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</si>
  <si>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</si>
  <si>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D.3</t>
  </si>
  <si>
    <t>Zpevněné plochy a mobiliář</t>
  </si>
  <si>
    <t>STA</t>
  </si>
  <si>
    <t>{bc051d34-098a-4e7e-9b37-bdfe42bc0020}</t>
  </si>
  <si>
    <t>2</t>
  </si>
  <si>
    <t>chránička</t>
  </si>
  <si>
    <t>plastová chránička pro is</t>
  </si>
  <si>
    <t>m</t>
  </si>
  <si>
    <t>350</t>
  </si>
  <si>
    <t>3</t>
  </si>
  <si>
    <t>objem_podsyp_zídka_A</t>
  </si>
  <si>
    <t>objem štěrkopísku pro základ zídky záhonu A</t>
  </si>
  <si>
    <t>m3</t>
  </si>
  <si>
    <t>1,32</t>
  </si>
  <si>
    <t>KRYCÍ LIST SOUPISU PRACÍ</t>
  </si>
  <si>
    <t>objem_podsyp_zídka_B</t>
  </si>
  <si>
    <t>objem štěrkopísku pro základ zídky záhonu B</t>
  </si>
  <si>
    <t>0,96</t>
  </si>
  <si>
    <t>objem_základ_zídka_A</t>
  </si>
  <si>
    <t>objem betonu pro základ zídky záhonu A</t>
  </si>
  <si>
    <t>10,56</t>
  </si>
  <si>
    <t>objem_základ_zídka_B</t>
  </si>
  <si>
    <t>objem betonu pro základ zídky záhonu B</t>
  </si>
  <si>
    <t>7,68</t>
  </si>
  <si>
    <t>objem_zídka_A</t>
  </si>
  <si>
    <t>objem betonu na opěrnou zídku záhonu A</t>
  </si>
  <si>
    <t>5,247</t>
  </si>
  <si>
    <t>Objekt:</t>
  </si>
  <si>
    <t>objem_zídka_B</t>
  </si>
  <si>
    <t>objem betonu na opěrnou zídku záhonu B</t>
  </si>
  <si>
    <t>3,816</t>
  </si>
  <si>
    <t>pl_asfalt</t>
  </si>
  <si>
    <t>plocha navrženého asfaltu</t>
  </si>
  <si>
    <t>m2</t>
  </si>
  <si>
    <t>625</t>
  </si>
  <si>
    <t>pl_dlažba_pojezd</t>
  </si>
  <si>
    <t>plocha navržené dlažby pro pojezd</t>
  </si>
  <si>
    <t>3260</t>
  </si>
  <si>
    <t>pl_mlat</t>
  </si>
  <si>
    <t>plocha navržené mlatové komunikace</t>
  </si>
  <si>
    <t>140</t>
  </si>
  <si>
    <t>pl_nopovka_A</t>
  </si>
  <si>
    <t>plocha nopové folie záhon B</t>
  </si>
  <si>
    <t>52,5</t>
  </si>
  <si>
    <t>pl_nopovka_B</t>
  </si>
  <si>
    <t>37,5</t>
  </si>
  <si>
    <t>pl_šlapáky</t>
  </si>
  <si>
    <t>plocha šlapákového chodníčku</t>
  </si>
  <si>
    <t>51</t>
  </si>
  <si>
    <t>SM Ostrava, Horní 791/3, 700 30 Ostrava–Hrabůvka</t>
  </si>
  <si>
    <t>pl_základ_zídka_A</t>
  </si>
  <si>
    <t>plocha základu pod zídkou A</t>
  </si>
  <si>
    <t>13,2</t>
  </si>
  <si>
    <t>pl_základ_zídka_B</t>
  </si>
  <si>
    <t>plocha základu pod zídkou</t>
  </si>
  <si>
    <t>9,6</t>
  </si>
  <si>
    <t>výkop_asfalt</t>
  </si>
  <si>
    <t>objem výkopku pro asfaltový povrch</t>
  </si>
  <si>
    <t>343,75</t>
  </si>
  <si>
    <t>výkop_dlažba_pojezd</t>
  </si>
  <si>
    <t>objem výkopku pro povrch z dlažby pro pojezd</t>
  </si>
  <si>
    <t>2021,2</t>
  </si>
  <si>
    <t>výkop_mlat</t>
  </si>
  <si>
    <t>objem výkopku pro mlatový povrch</t>
  </si>
  <si>
    <t>35</t>
  </si>
  <si>
    <t>výkop_šlapáky</t>
  </si>
  <si>
    <t>objem výkopku pro povrch ze šlapáků</t>
  </si>
  <si>
    <t>11,22</t>
  </si>
  <si>
    <t>výkop_zídka</t>
  </si>
  <si>
    <t>objem výkopku pro základ zídky</t>
  </si>
  <si>
    <t>8,48</t>
  </si>
  <si>
    <t>výkop_zídky_A</t>
  </si>
  <si>
    <t>objem výkopku pro základ zídky A</t>
  </si>
  <si>
    <t>výkop_zídky_B</t>
  </si>
  <si>
    <t>objem výkopku pro základ zídky B</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</si>
  <si>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</si>
  <si>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</si>
  <si>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</si>
  <si>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</si>
  <si>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</si>
  <si>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</si>
  <si>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</si>
  <si>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</si>
  <si>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57 - Kryty pozemních komunikací a ploch</t>
  </si>
  <si>
    <t xml:space="preserve">      32 - Konstrukce opěrné zdi</t>
  </si>
  <si>
    <t xml:space="preserve">      998 - Přesun hmot</t>
  </si>
  <si>
    <t xml:space="preserve">    OST2 - Mobiliář a prvky pro stezku</t>
  </si>
  <si>
    <t xml:space="preserve">      997 - Přesun mobiliáře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</si>
  <si>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</si>
  <si>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</si>
  <si>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</si>
  <si>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</si>
  <si>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</si>
  <si>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</si>
  <si>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</si>
  <si>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</si>
  <si>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</si>
  <si>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</si>
  <si>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</si>
  <si>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</si>
  <si>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</si>
  <si>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</si>
  <si>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</si>
  <si>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</si>
  <si>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</si>
  <si>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</si>
  <si>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122201103</t>
  </si>
  <si>
    <t>Odkopávky a prokopávky nezapažené s přehozením výkopku na vzdálenost do 3 m nebo s naložením na dopravní prostředek v hornině tř. 3 přes 1 000 do 5 000 m3</t>
  </si>
  <si>
    <t>CS ÚRS 2017 01</t>
  </si>
  <si>
    <t>4</t>
  </si>
  <si>
    <t>2144062328</t>
  </si>
  <si>
    <t>VV</t>
  </si>
  <si>
    <t>výkop_asfalt+výkop_dlažba_pojezd+výkop_mlat+výkop_šlapáky</t>
  </si>
  <si>
    <t>122201109</t>
  </si>
  <si>
    <t>Odkopávky a prokopávky nezapažené s přehozením výkopku na vzdálenost do 3 m nebo s naložením na dopravní prostředek v hornině tř. 3 Příplatek k cenám za lepivost horniny tř. 3</t>
  </si>
  <si>
    <t>1303926345</t>
  </si>
  <si>
    <t>132201101</t>
  </si>
  <si>
    <t>Hloubení zapažených i nezapažených rýh šířky do 600 mm s urovnáním dna do předepsaného profilu a spádu v hornině tř. 3 do 100 m3</t>
  </si>
  <si>
    <t>1724040321</t>
  </si>
  <si>
    <t>výkop_zídky_A+výkop_zídky_B</t>
  </si>
  <si>
    <t>132201109</t>
  </si>
  <si>
    <t>Hloubení zapažených i nezapažených rýh šířky do 600 mm s urovnáním dna do předepsaného profilu a spádu v hornině tř. 3 Příplatek k cenám za lepivost horniny tř. 3</t>
  </si>
  <si>
    <t>251537230</t>
  </si>
  <si>
    <t>5</t>
  </si>
  <si>
    <t>167101102</t>
  </si>
  <si>
    <t>Nakládání, skládání a překládání neulehlého výkopku nebo sypaniny nakládání, množství přes 100 m3, z hornin tř. 1 až 4</t>
  </si>
  <si>
    <t>-994923268</t>
  </si>
  <si>
    <t>výkop_asfalt+výkop_dlažba_pojezd+výkop_mlat+výkop_šlapáky+výkop_zídky_A+výkop_zídky_B</t>
  </si>
  <si>
    <t>6</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</si>
  <si>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</si>
  <si>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</si>
  <si>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-1733815697</t>
  </si>
  <si>
    <t>"zemník na terénní úpravy"1100</t>
  </si>
  <si>
    <t>7</t>
  </si>
  <si>
    <t>162701105</t>
  </si>
  <si>
    <t>Vodorovné přemístění výkopku nebo sypaniny po suchu na obvyklém dopravním prostředku, bez naložení výkopku, avšak se složením bez rozhrnutí z horniny tř. 1 až 4 na vzdálenost přes 9 000 do 10 000 m</t>
  </si>
  <si>
    <t>-126549930</t>
  </si>
  <si>
    <t>odvoz_zemina</t>
  </si>
  <si>
    <t>výkop_asfalt+výkop_dlažba_pojezd+výkop_mlat+výkop_šlapáky+výkop_zídka-1100"zemník"</t>
  </si>
  <si>
    <t>8</t>
  </si>
  <si>
    <t>171201201</t>
  </si>
  <si>
    <t>Uložení sypaniny na skládky</t>
  </si>
  <si>
    <t>-1991669713</t>
  </si>
  <si>
    <t>9</t>
  </si>
  <si>
    <t>171201211</t>
  </si>
  <si>
    <t>Uložení sypaniny poplatek za uložení sypaniny na skládce (skládkovné)</t>
  </si>
  <si>
    <t>t</t>
  </si>
  <si>
    <t>573849502</t>
  </si>
  <si>
    <t>"převod z m3 na kg a tuny"odvoz_zemina*2000/1000</t>
  </si>
  <si>
    <t>181951102</t>
  </si>
  <si>
    <t>Úprava pláně vyrovnáním výškových rozdílů v hornině tř. 1 až 4 se zhutněním</t>
  </si>
  <si>
    <t>1581098508</t>
  </si>
  <si>
    <t>pl_asfalt+pl_dlažba_pojezd+pl_mlat+pl_šlapáky+pl_základ_zídka_A+pl_základ_zídka_B</t>
  </si>
  <si>
    <t>Komunikace pozemní</t>
  </si>
  <si>
    <t>57</t>
  </si>
  <si>
    <t>Kryty pozemních komunikací a ploch</t>
  </si>
  <si>
    <t>11</t>
  </si>
  <si>
    <t>596212223</t>
  </si>
  <si>
    <t>Kladení dlažby z betonových zámkových dlaždic pozemních komunikací s ložem z kameniva těženého nebo drceného tl. do 50 mm, s vyplněním spár, s dvojitým hutněním vibrováním a se smetením přebytečného materiálu na krajnici tl. 80 mm skupiny B, pro plochy př</t>
  </si>
  <si>
    <t>213491542</t>
  </si>
  <si>
    <t>12</t>
  </si>
  <si>
    <t>M</t>
  </si>
  <si>
    <t>592451090</t>
  </si>
  <si>
    <t>dlažba  skladebná betonová pro komunikace 20x10x8 cm přírodní, včetně prořezu</t>
  </si>
  <si>
    <t>-1375381896</t>
  </si>
  <si>
    <t>"30%z dlaž.plochy"pl_dlažba_pojezd*0,3</t>
  </si>
  <si>
    <t>13</t>
  </si>
  <si>
    <t>592451090-R</t>
  </si>
  <si>
    <t>dlažba  skladebná betonová pro komunikace 10x10x8 cm přírodní, včetně prořezu</t>
  </si>
  <si>
    <t>vlastní položka</t>
  </si>
  <si>
    <t>839699505</t>
  </si>
  <si>
    <t>"15%z dlaž.plochy"pl_dlažba_pojezd*0,15</t>
  </si>
  <si>
    <t>14</t>
  </si>
  <si>
    <t>592451090-R1</t>
  </si>
  <si>
    <t>dlažba  skladebná betonová pro komunikace 20x20x8 cm přírodní, včetně prořezu</t>
  </si>
  <si>
    <t>1177459819</t>
  </si>
  <si>
    <t>"60%z dlaž.plochy"pl_dlažba_pojezd*0,6</t>
  </si>
  <si>
    <t>564201111</t>
  </si>
  <si>
    <t>Podklad nebo podsyp ze štěrkopísku ŠP s rozprostřením, vlhčením a zhutněním, po zhutnění tl. 40 mm</t>
  </si>
  <si>
    <t>344689077</t>
  </si>
  <si>
    <t>16</t>
  </si>
  <si>
    <t>564871111</t>
  </si>
  <si>
    <t>Podklad ze štěrkodrti ŠD s rozprostřením a zhutněním, po zhutnění tl. 250 mm</t>
  </si>
  <si>
    <t>339269813</t>
  </si>
  <si>
    <t>pl_dlažba_pojezd*2+pl_asfalt</t>
  </si>
  <si>
    <t>17</t>
  </si>
  <si>
    <t>916231213</t>
  </si>
  <si>
    <t>Osazení chodníkového obrubníku betonového se zřízením lože, s vyplněním a zatřením spár cementovou maltou stojatého s boční opěrou z betonu prostého tř. C 12/15, do lože z betonu prostého téže značky</t>
  </si>
  <si>
    <t>1616241094</t>
  </si>
  <si>
    <t>"10% ztratné"obruba_dlažba*1,1</t>
  </si>
  <si>
    <t>18</t>
  </si>
  <si>
    <t>592174160</t>
  </si>
  <si>
    <t>obrubník betonový chodníkový 100x10x25 cm</t>
  </si>
  <si>
    <t>kus</t>
  </si>
  <si>
    <t>-1962231247</t>
  </si>
  <si>
    <t>19</t>
  </si>
  <si>
    <t>596811221</t>
  </si>
  <si>
    <t xml:space="preserve">Kladení dlažby z betonových nebo kameninových dlaždic komunikací pro pěší s vyplněním spár a se smetením přebytečného materiálu na vzdálenost do 3 m s ložem z kameniva těženého tl. do 30 mm velikosti dlaždic přes 0,09 m2 do 0,25 m2, pro plochy přes 50 do </t>
  </si>
  <si>
    <t>-1357159711</t>
  </si>
  <si>
    <t>20</t>
  </si>
  <si>
    <t>592456000</t>
  </si>
  <si>
    <t>dlažba desková betonová hladká 60x40x4 cm</t>
  </si>
  <si>
    <t>668617044</t>
  </si>
  <si>
    <t>564801111</t>
  </si>
  <si>
    <t>Podklad ze štěrkodrti ŠD s rozprostřením a zhutněním, po zhutnění tl. 30 mm</t>
  </si>
  <si>
    <t>1355672228</t>
  </si>
  <si>
    <t>22</t>
  </si>
  <si>
    <t>564851111</t>
  </si>
  <si>
    <t>Podklad ze štěrkodrti ŠD s rozprostřením a zhutněním, po zhutnění tl. 150 mm</t>
  </si>
  <si>
    <t>-690903122</t>
  </si>
  <si>
    <t>23</t>
  </si>
  <si>
    <t>577134221</t>
  </si>
  <si>
    <t>Asfaltový beton vrstva obrusná ACO 11 (ABS) s rozprostřením a se zhutněním z nemodifikovaného asfaltu v pruhu šířky přes 3 m tř. II, po zhutnění tl. 40 mm</t>
  </si>
  <si>
    <t>303682573</t>
  </si>
  <si>
    <t>24</t>
  </si>
  <si>
    <t>565166122</t>
  </si>
  <si>
    <t>Asfaltový beton vrstva podkladní ACP 22 (obalované kamenivo hrubozrnné - OKH) s rozprostřením a zhutněním v pruhu šířky přes 3 m, po zhutnění tl. 90 mm</t>
  </si>
  <si>
    <t>837547687</t>
  </si>
  <si>
    <t>25</t>
  </si>
  <si>
    <t>564752113</t>
  </si>
  <si>
    <t>Podklad nebo kryt z vibrovaného štěrku VŠ s rozprostřením, vlhčením a zhutněním, po zhutnění tl. 170 mm</t>
  </si>
  <si>
    <t>32573135</t>
  </si>
  <si>
    <t>26</t>
  </si>
  <si>
    <t>916331112</t>
  </si>
  <si>
    <t>Osazení zahradního obrubníku betonového s ložem tl. od 50 do 100 mm z betonu prostého tř. C 12/15 s boční opěrou z betonu prostého tř. C 12/15</t>
  </si>
  <si>
    <t>441770806</t>
  </si>
  <si>
    <t>"10% ztratné"obruba_asfalt*1,1</t>
  </si>
  <si>
    <t>27</t>
  </si>
  <si>
    <t>592172110</t>
  </si>
  <si>
    <t>Obrubníky betonové a železobetonové obrubníky zahradní ABO 100/5/25 II šedá   100 x 5 x 25</t>
  </si>
  <si>
    <t>740672267</t>
  </si>
  <si>
    <t>28</t>
  </si>
  <si>
    <t>589116112</t>
  </si>
  <si>
    <t>Kryt ploch jednovrstvový nebo dvouvrstvový s rozprostřením hmot, vlhčením a zhutněním hlinitopísčitý, o tl. přes 20 do 50 mm</t>
  </si>
  <si>
    <t>-48002242</t>
  </si>
  <si>
    <t>29</t>
  </si>
  <si>
    <t>564811112</t>
  </si>
  <si>
    <t>Podklad ze štěrkodrti ŠD s rozprostřením a zhutněním, po zhutnění tl. 60 mm</t>
  </si>
  <si>
    <t>-1470867722</t>
  </si>
  <si>
    <t>30</t>
  </si>
  <si>
    <t>564811113</t>
  </si>
  <si>
    <t>Podklad ze štěrkodrti ŠD s rozprostřením a zhutněním, po zhutnění tl. 70 mm</t>
  </si>
  <si>
    <t>340311657</t>
  </si>
  <si>
    <t>31</t>
  </si>
  <si>
    <t>564821111</t>
  </si>
  <si>
    <t>Podklad ze štěrkodrti ŠD s rozprostřením a zhutněním, po zhutnění tl. 80 mm</t>
  </si>
  <si>
    <t>1719798626</t>
  </si>
  <si>
    <t>32</t>
  </si>
  <si>
    <t>916111123</t>
  </si>
  <si>
    <t>Osazení silniční obruby z dlažebních kostek v jedné řadě s ložem tl. přes 50 do 100 mm, s vyplněním a zatřením spár cementovou maltou z drobných kostek s boční opěrou z betonu prostého tř. C 12/15, do lože z betonu prostého téže značky</t>
  </si>
  <si>
    <t>-162835724</t>
  </si>
  <si>
    <t>"10% ztratné"obruba_mlat*1,1</t>
  </si>
  <si>
    <t>33</t>
  </si>
  <si>
    <t>583801200</t>
  </si>
  <si>
    <t>kostka dlažební drobná, žula velikost 8/10 cm</t>
  </si>
  <si>
    <t>-1272361722</t>
  </si>
  <si>
    <t>"1t=5m2. plocha kostek 15,5m2"15,5/5</t>
  </si>
  <si>
    <t>34</t>
  </si>
  <si>
    <t>935932111-R</t>
  </si>
  <si>
    <t>Osazení plastové chráničky dle pokynů správce is</t>
  </si>
  <si>
    <t>-1957024885</t>
  </si>
  <si>
    <t>286181570-R</t>
  </si>
  <si>
    <t>dělená plastová kabelová chránička dle pokynů správce is</t>
  </si>
  <si>
    <t>-1085709556</t>
  </si>
  <si>
    <t>36</t>
  </si>
  <si>
    <t>175111101</t>
  </si>
  <si>
    <t>Obsypání potrubí ručně sypaninou z vhodných hornin tř. 1 až 4 nebo materiálem připraveným podél výkopu ve vzdálenosti do 3 m od jeho kraje, pro jakoukoliv hloubku výkopu a míru zhutnění bez prohození sypaniny</t>
  </si>
  <si>
    <t>-289310035</t>
  </si>
  <si>
    <t>chránička*0,5*0,5</t>
  </si>
  <si>
    <t>Konstrukce opěrné zdi</t>
  </si>
  <si>
    <t>37</t>
  </si>
  <si>
    <t>271532213</t>
  </si>
  <si>
    <t>Podsyp pod základové konstrukce se zhutněním a urovnáním povrchu z kameniva hrubého, frakce 8 - 16 mm</t>
  </si>
  <si>
    <t>-1112133232</t>
  </si>
  <si>
    <t>objem_podsyp_zídka_A+objem_podsyp_zídka_B</t>
  </si>
  <si>
    <t>38</t>
  </si>
  <si>
    <t>274321211</t>
  </si>
  <si>
    <t>Základy z betonu železového (bez výztuže) pasy z betonu bez zvýšených nároků na prostředí tř. C 12/15</t>
  </si>
  <si>
    <t>636387901</t>
  </si>
  <si>
    <t>objem_základ_zídka_A+objem_základ_zídka_B</t>
  </si>
  <si>
    <t>39</t>
  </si>
  <si>
    <t>245510300</t>
  </si>
  <si>
    <t>nátěr hydroizolační - tekutá lepenka, bal. 6 kg</t>
  </si>
  <si>
    <t>kg</t>
  </si>
  <si>
    <t>988930005</t>
  </si>
  <si>
    <t>"1,5kg/m2"(pl_základ_zídka_A+pl_základ_zídka_B)*1,5</t>
  </si>
  <si>
    <t>40</t>
  </si>
  <si>
    <t>311351111</t>
  </si>
  <si>
    <t>Bednění nadzákladových zdí nosných svislé nebo šikmé (odkloněné), půdorysně přímé nebo zalomené ve volném prostranství, ve volných nebo zapažených jamách, rýhách, šachtách, včetně případných vzpěr, oboustranné za každou stranu, únosné nebo hladké nebo pře</t>
  </si>
  <si>
    <t>-1652306993</t>
  </si>
  <si>
    <t>"plocha bednění - zídka A"0,55*33*2</t>
  </si>
  <si>
    <t>"plocha bednění - zídka B"0,55*24*2</t>
  </si>
  <si>
    <t>Součet</t>
  </si>
  <si>
    <t>41</t>
  </si>
  <si>
    <t>311362021</t>
  </si>
  <si>
    <t>Výztuž nadzákladových zdí nosných svislých nebo odkloněných od svislice, rovných nebo oblých ze svařovaných sítí z drátů typu KARI</t>
  </si>
  <si>
    <t>1996619116</t>
  </si>
  <si>
    <t>"počet kari sítí*hmotnost - zídka A"13*0,00594</t>
  </si>
  <si>
    <t>"počet kari sítí*hmotnost - zídka B"10*0,00594</t>
  </si>
  <si>
    <t>42</t>
  </si>
  <si>
    <t>345321313</t>
  </si>
  <si>
    <t>Zídka pro zvýšený záhoní z betonu železového bez výztuže tř. C 16/20</t>
  </si>
  <si>
    <t>-1310840762</t>
  </si>
  <si>
    <t>objem_zídka_A+objem_zídka_B</t>
  </si>
  <si>
    <t>43</t>
  </si>
  <si>
    <t>919724122</t>
  </si>
  <si>
    <t>Drenážní geosyntetikum s tuhým jádrem laminované geotextilií oboustranně</t>
  </si>
  <si>
    <t>46210975</t>
  </si>
  <si>
    <t>pl_nopovka_A+pl_nopovka_B</t>
  </si>
  <si>
    <t>44</t>
  </si>
  <si>
    <t>283230440</t>
  </si>
  <si>
    <t>fólie multifunkční profilovaná (nopová)  1,5 x 20 m</t>
  </si>
  <si>
    <t>-773181346</t>
  </si>
  <si>
    <t>45</t>
  </si>
  <si>
    <t>R-935113111</t>
  </si>
  <si>
    <t>Osazení odvodňovací drenážní trubky průměru do 80 mm</t>
  </si>
  <si>
    <t>1587421955</t>
  </si>
  <si>
    <t>"délka zídky A+B*ztratné"(24+33)*1,15</t>
  </si>
  <si>
    <t>46</t>
  </si>
  <si>
    <t>286112220</t>
  </si>
  <si>
    <t>trubka drenážní flexibilní D 80 mm</t>
  </si>
  <si>
    <t>1885577286</t>
  </si>
  <si>
    <t>47</t>
  </si>
  <si>
    <t>311351112</t>
  </si>
  <si>
    <t>541252155</t>
  </si>
  <si>
    <t>48</t>
  </si>
  <si>
    <t>122201401</t>
  </si>
  <si>
    <t>Vykopávky v zemnících na suchu s přehozením výkopku na vzdálenost do 3 m nebo s naložením na dopravní prostředek v hornině tř. 3 do 100 m3</t>
  </si>
  <si>
    <t>-749945198</t>
  </si>
  <si>
    <t>"zásyp zeminou záhon A"50*0,55</t>
  </si>
  <si>
    <t>"zásyp zeminou záhon B"22*0,55</t>
  </si>
  <si>
    <t>49</t>
  </si>
  <si>
    <t>174201101</t>
  </si>
  <si>
    <t>Zásyp sypaninou z jakékoliv horniny s uložením výkopku ve vrstvách bez zhutnění jam, šachet, rýh nebo kolem objektů v těchto vykopávkách</t>
  </si>
  <si>
    <t>-475822258</t>
  </si>
  <si>
    <t>"zásyp záhonu A"60*0,55</t>
  </si>
  <si>
    <t>"zásyp záhonu B"30*0,55</t>
  </si>
  <si>
    <t>50</t>
  </si>
  <si>
    <t>583336740</t>
  </si>
  <si>
    <t>kamenivo těžené hrubé frakce 16-32</t>
  </si>
  <si>
    <t>-2118496432</t>
  </si>
  <si>
    <t>"drenáž za zídku záhon A"(0,2*0,5*24)*1800/1000</t>
  </si>
  <si>
    <t>"drenáž za zídku záhon B"(0,2*0,5*33)*1800/1000</t>
  </si>
  <si>
    <t>998</t>
  </si>
  <si>
    <t>Přesun hmot</t>
  </si>
  <si>
    <t>998223094</t>
  </si>
  <si>
    <t>Přesun hmot pro pozemní komunikace s krytem dlážděným Příplatek k ceně za zvětšený přesun přes vymezenou největší dopravní vzdálenost do 5000 m</t>
  </si>
  <si>
    <t>1334860507</t>
  </si>
  <si>
    <t>52</t>
  </si>
  <si>
    <t>998223095</t>
  </si>
  <si>
    <t>Přesun hmot pro pozemní komunikace s krytem dlážděným Příplatek k ceně za zvětšený přesun přes vymezenou největší dopravní vzdálenost za každých dalších 5000 m přes 5000 m</t>
  </si>
  <si>
    <t>-1311135480</t>
  </si>
  <si>
    <t>53</t>
  </si>
  <si>
    <t>998225194</t>
  </si>
  <si>
    <t>Přesun hmot pro komunikace s krytem z kameniva, monolitickým betonovým nebo živičným Příplatek k ceně za zvětšený přesun přes vymezenou největší dopravní vzdálenost do 5000 m</t>
  </si>
  <si>
    <t>-112463188</t>
  </si>
  <si>
    <t>54</t>
  </si>
  <si>
    <t>998225195</t>
  </si>
  <si>
    <t>Přesun hmot pro komunikace s krytem z kameniva, monolitickým betonovým nebo živičným Příplatek k ceně za zvětšený přesun přes vymezenou největší dopravní vzdálenost za každých dalších 5000 m přes 5000 m</t>
  </si>
  <si>
    <t>-585129773</t>
  </si>
  <si>
    <t>OST2</t>
  </si>
  <si>
    <t>Mobiliář a prvky pro stezku</t>
  </si>
  <si>
    <t>55</t>
  </si>
  <si>
    <t>936104211</t>
  </si>
  <si>
    <t>Montáž odpadkového koše do betonové patky</t>
  </si>
  <si>
    <t>1185264094</t>
  </si>
  <si>
    <t>56</t>
  </si>
  <si>
    <t>749101320</t>
  </si>
  <si>
    <t>Zařízení městského mobiliáře koše odpadkové ocelový se stříškou opláštění tropickým dřevem, kotvený do bet.patek, výška 94 cm, průměr 39 cm, objem 52l</t>
  </si>
  <si>
    <t>-1368229790</t>
  </si>
  <si>
    <t>936124112</t>
  </si>
  <si>
    <t>Montáž lavičky parkové stabilní se zabetonováním noh</t>
  </si>
  <si>
    <t>-60780905</t>
  </si>
  <si>
    <t>"počet laviček"13+6+1+3+6</t>
  </si>
  <si>
    <t>58</t>
  </si>
  <si>
    <t>749101000</t>
  </si>
  <si>
    <t>lavička s opěradlem (kotvená) 185x64,5x81 cm, konstrukce- hliníková slitina, sedák, područky-tropické dřevo</t>
  </si>
  <si>
    <t>1945264613</t>
  </si>
  <si>
    <t>59</t>
  </si>
  <si>
    <t>936174312</t>
  </si>
  <si>
    <t>Montáž stojanu na kola přichyceného kotevními šrouby 10 kol</t>
  </si>
  <si>
    <t>-1413352192</t>
  </si>
  <si>
    <t>60</t>
  </si>
  <si>
    <t>749101520</t>
  </si>
  <si>
    <t>stojan na kola ve tvaru P, kotvený do bet.patek, rozměr:54x85cm</t>
  </si>
  <si>
    <t>-171641710</t>
  </si>
  <si>
    <t>"počet stojanů na dvě lokality"5*2</t>
  </si>
  <si>
    <t>61</t>
  </si>
  <si>
    <t>R1000006.2</t>
  </si>
  <si>
    <t>Tabule herní - dendrofon</t>
  </si>
  <si>
    <t>-958861102</t>
  </si>
  <si>
    <t>62</t>
  </si>
  <si>
    <t>R1000006.3</t>
  </si>
  <si>
    <t>Tabule herní - dřevěné pexeso</t>
  </si>
  <si>
    <t>1658550239</t>
  </si>
  <si>
    <t>63</t>
  </si>
  <si>
    <t>R26</t>
  </si>
  <si>
    <t>Tabule informační dřevěná, včetně grafického návrhu</t>
  </si>
  <si>
    <t>1419673918</t>
  </si>
  <si>
    <t>64</t>
  </si>
  <si>
    <t>R_1111</t>
  </si>
  <si>
    <t>Ptačí budka dřevěná - pro pět druhů ptáků - viz TZ</t>
  </si>
  <si>
    <t>1018780950</t>
  </si>
  <si>
    <t>65</t>
  </si>
  <si>
    <t>R_114</t>
  </si>
  <si>
    <t>Krmítko pro ptáky dřevěné, na dřevěném kůlu ukotveném do země, rozměr 53x46x35 cm</t>
  </si>
  <si>
    <t>-1944019113</t>
  </si>
  <si>
    <t>66</t>
  </si>
  <si>
    <t>R_114.1</t>
  </si>
  <si>
    <t>Krmítko pro ptáky dřevěné, upevněné na strom, rozměr 30x16x30 cm</t>
  </si>
  <si>
    <t>1615484858</t>
  </si>
  <si>
    <t>67</t>
  </si>
  <si>
    <t>R_109.1</t>
  </si>
  <si>
    <t>ptačí koupadlo a napajedlo, materiál: dřevocement ukotvený do bet. základu, rozměr:0,5x0,1cm, objem 3,5l</t>
  </si>
  <si>
    <t>1878566971</t>
  </si>
  <si>
    <t>997</t>
  </si>
  <si>
    <t>Přesun mobiliáře</t>
  </si>
  <si>
    <t>68</t>
  </si>
  <si>
    <t>998231311</t>
  </si>
  <si>
    <t>Přesun hmot pro sadovnické a krajinářské úpravy dopravní vzdálenost do 5000 m</t>
  </si>
  <si>
    <t>-536154985</t>
  </si>
  <si>
    <t>69</t>
  </si>
  <si>
    <t>998231411</t>
  </si>
  <si>
    <t>Ruční přesun hmot pro sadovnické a krajinářské úpravy bez užití mechanizace vodorovná dopravní vzdálenost do 100 m</t>
  </si>
  <si>
    <t>-871737877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</si>
</sst>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2">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b/>
      <sz val="12"/>
      <color rgb="FF800000"/>
      <name val="Arial CE"/>
    </font>
    <font>
      <sz val="8"/>
      <color rgb="FF960000"/>
      <name val="Arial CE"/>
    </font>
    <font>
      <sz val="7"/>
      <color rgb="FF969696"/>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1" fillId="0" borderId="0" applyNumberFormat="0" applyFill="0" applyBorder="0" applyAlignment="0" applyProtection="0"/>
  </cellStyleXfs>
  <cellXfs count="26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5"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lignment vertical="center"/>
    </xf>
    <xf numFmtId="0" fontId="16"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8" fillId="4" borderId="0" xfId="0" applyFont="1" applyFill="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17" fillId="0" borderId="14"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3"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4" fillId="0" borderId="3"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26" fillId="0" borderId="0" xfId="0" applyFont="1" applyAlignment="1">
      <alignment horizontal="left" vertical="center"/>
    </xf>
    <xf numFmtId="0" fontId="0" fillId="0" borderId="1" xfId="0" applyBorder="1"/>
    <xf numFmtId="0" fontId="0" fillId="0" borderId="2" xfId="0" applyBorder="1"/>
    <xf numFmtId="0" fontId="0" fillId="0" borderId="2" xfId="0" applyBorder="1" applyProtection="1">
      <protection locked="0"/>
    </xf>
    <xf numFmtId="0" fontId="1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5"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5" fillId="0" borderId="3" xfId="0" applyFont="1" applyBorder="1" applyAlignment="1" applyProtection="1">
      <alignment vertical="center"/>
    </xf>
    <xf numFmtId="0" fontId="5" fillId="0" borderId="0" xfId="0" applyFont="1" applyAlignment="1" applyProtection="1">
      <alignment vertical="center"/>
    </xf>
    <xf numFmtId="0" fontId="5" fillId="0" borderId="20" xfId="0" applyFont="1" applyBorder="1" applyAlignment="1" applyProtection="1">
      <alignment horizontal="left" vertical="center"/>
    </xf>
    <xf numFmtId="0" fontId="5" fillId="0" borderId="20" xfId="0" applyFont="1" applyBorder="1" applyAlignment="1" applyProtection="1">
      <alignment vertical="center"/>
    </xf>
    <xf numFmtId="0" fontId="5" fillId="0" borderId="20" xfId="0" applyFont="1" applyBorder="1" applyAlignment="1" applyProtection="1">
      <alignment vertical="center"/>
      <protection locked="0"/>
    </xf>
    <xf numFmtId="4" fontId="5" fillId="0" borderId="20" xfId="0" applyNumberFormat="1" applyFont="1" applyBorder="1" applyAlignment="1" applyProtection="1">
      <alignment vertical="center"/>
    </xf>
    <xf numFmtId="0" fontId="5" fillId="0" borderId="3" xfId="0" applyFont="1" applyBorder="1" applyAlignment="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3" xfId="0" applyFont="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protection locked="0"/>
    </xf>
    <xf numFmtId="0" fontId="18"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0" fillId="0" borderId="0" xfId="0" applyNumberFormat="1" applyFont="1" applyAlignment="1" applyProtection="1"/>
    <xf numFmtId="166" fontId="28" fillId="0" borderId="12" xfId="0" applyNumberFormat="1" applyFont="1" applyBorder="1" applyAlignment="1" applyProtection="1"/>
    <xf numFmtId="166" fontId="28" fillId="0" borderId="13" xfId="0" applyNumberFormat="1" applyFont="1" applyBorder="1" applyAlignment="1" applyProtection="1"/>
    <xf numFmtId="4" fontId="16"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167"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4" fontId="0" fillId="0" borderId="22" xfId="0" applyNumberFormat="1" applyFont="1" applyBorder="1" applyAlignment="1" applyProtection="1">
      <alignment vertical="center"/>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29"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30" fillId="0" borderId="22" xfId="0" applyFont="1" applyBorder="1" applyAlignment="1" applyProtection="1">
      <alignment horizontal="center" vertical="center"/>
    </xf>
    <xf numFmtId="49" fontId="30" fillId="0" borderId="22" xfId="0" applyNumberFormat="1" applyFont="1" applyBorder="1" applyAlignment="1" applyProtection="1">
      <alignment horizontal="left" vertical="center" wrapText="1"/>
    </xf>
    <xf numFmtId="0" fontId="30" fillId="0" borderId="22" xfId="0" applyFont="1" applyBorder="1" applyAlignment="1" applyProtection="1">
      <alignment horizontal="left" vertical="center" wrapText="1"/>
    </xf>
    <xf numFmtId="0" fontId="30" fillId="0" borderId="22" xfId="0" applyFont="1" applyBorder="1" applyAlignment="1" applyProtection="1">
      <alignment horizontal="center" vertical="center" wrapText="1"/>
    </xf>
    <xf numFmtId="167" fontId="30" fillId="0" borderId="22" xfId="0" applyNumberFormat="1" applyFont="1" applyBorder="1" applyAlignment="1" applyProtection="1">
      <alignment vertical="center"/>
    </xf>
    <xf numFmtId="4" fontId="30" fillId="2" borderId="22" xfId="0" applyNumberFormat="1" applyFont="1" applyFill="1" applyBorder="1" applyAlignment="1" applyProtection="1">
      <alignment vertical="center"/>
      <protection locked="0"/>
    </xf>
    <xf numFmtId="4" fontId="30" fillId="0" borderId="22" xfId="0" applyNumberFormat="1" applyFont="1" applyBorder="1" applyAlignment="1" applyProtection="1">
      <alignment vertical="center"/>
    </xf>
    <xf numFmtId="0" fontId="30" fillId="0" borderId="3" xfId="0" applyFont="1" applyBorder="1" applyAlignment="1">
      <alignment vertical="center"/>
    </xf>
    <xf numFmtId="0" fontId="30" fillId="2" borderId="14" xfId="0" applyFont="1" applyFill="1" applyBorder="1" applyAlignment="1" applyProtection="1">
      <alignment horizontal="left" vertical="center"/>
      <protection locked="0"/>
    </xf>
    <xf numFmtId="0" fontId="30" fillId="0" borderId="0" xfId="0" applyFont="1" applyBorder="1" applyAlignment="1" applyProtection="1">
      <alignment horizontal="center"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 fillId="2" borderId="19" xfId="0" applyFont="1" applyFill="1" applyBorder="1" applyAlignment="1" applyProtection="1">
      <alignment horizontal="left" vertical="center"/>
      <protection locked="0"/>
    </xf>
    <xf numFmtId="0" fontId="1"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 fillId="0" borderId="20"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4" fillId="0" borderId="0" xfId="0" applyNumberFormat="1" applyFont="1" applyAlignment="1" applyProtection="1">
      <alignment vertical="center"/>
    </xf>
    <xf numFmtId="0" fontId="1" fillId="0" borderId="0" xfId="0" applyFont="1" applyAlignment="1" applyProtection="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4" fontId="15" fillId="0" borderId="5" xfId="0" applyNumberFormat="1" applyFont="1" applyBorder="1" applyAlignment="1" applyProtection="1">
      <alignment vertical="center"/>
    </xf>
    <xf numFmtId="0" fontId="0" fillId="0" borderId="5" xfId="0" applyFont="1" applyBorder="1" applyAlignment="1" applyProtection="1">
      <alignment vertical="center"/>
    </xf>
    <xf numFmtId="0" fontId="3"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left"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0" fontId="18" fillId="4" borderId="8" xfId="0" applyFont="1" applyFill="1" applyBorder="1" applyAlignment="1" applyProtection="1">
      <alignment horizontal="left" vertical="center"/>
    </xf>
    <xf numFmtId="4" fontId="24" fillId="0" borderId="0" xfId="0" applyNumberFormat="1" applyFont="1" applyAlignment="1" applyProtection="1">
      <alignment vertical="center"/>
    </xf>
    <xf numFmtId="0" fontId="24" fillId="0" borderId="0" xfId="0" applyFont="1" applyAlignment="1" applyProtection="1">
      <alignment vertical="center"/>
    </xf>
    <xf numFmtId="0" fontId="23"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topLeftCell="A4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3" t="s">
        <v>0</v>
      </c>
      <c r="AZ1" s="13" t="s">
        <v>1</v>
      </c>
      <c r="BA1" s="13" t="s">
        <v>2</v>
      </c>
      <c r="BB1" s="13" t="s">
        <v>3</v>
      </c>
      <c r="BT1" s="13" t="s">
        <v>4</v>
      </c>
      <c r="BU1" s="13" t="s">
        <v>4</v>
      </c>
      <c r="BV1" s="13" t="s">
        <v>5</v>
      </c>
    </row>
    <row r="2" spans="1:74" ht="36.950000000000003" customHeight="1">
      <c r="AR2" s="228"/>
      <c r="AS2" s="228"/>
      <c r="AT2" s="228"/>
      <c r="AU2" s="228"/>
      <c r="AV2" s="228"/>
      <c r="AW2" s="228"/>
      <c r="AX2" s="228"/>
      <c r="AY2" s="228"/>
      <c r="AZ2" s="228"/>
      <c r="BA2" s="228"/>
      <c r="BB2" s="228"/>
      <c r="BC2" s="228"/>
      <c r="BD2" s="228"/>
      <c r="BE2" s="228"/>
      <c r="BS2" s="14" t="s">
        <v>6</v>
      </c>
      <c r="BT2" s="14" t="s">
        <v>7</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pans="1:74" ht="24.95"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pans="1:74" ht="12" customHeight="1">
      <c r="B5" s="18"/>
      <c r="C5" s="19"/>
      <c r="D5" s="23" t="s">
        <v>13</v>
      </c>
      <c r="E5" s="19"/>
      <c r="F5" s="19"/>
      <c r="G5" s="19"/>
      <c r="H5" s="19"/>
      <c r="I5" s="19"/>
      <c r="J5" s="19"/>
      <c r="K5" s="250" t="s">
        <v>14</v>
      </c>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19"/>
      <c r="AQ5" s="19"/>
      <c r="AR5" s="17"/>
      <c r="BE5" s="220" t="s">
        <v>15</v>
      </c>
      <c r="BS5" s="14" t="s">
        <v>6</v>
      </c>
    </row>
    <row r="6" spans="1:74" ht="36.950000000000003" customHeight="1">
      <c r="B6" s="18"/>
      <c r="C6" s="19"/>
      <c r="D6" s="25" t="s">
        <v>16</v>
      </c>
      <c r="E6" s="19"/>
      <c r="F6" s="19"/>
      <c r="G6" s="19"/>
      <c r="H6" s="19"/>
      <c r="I6" s="19"/>
      <c r="J6" s="19"/>
      <c r="K6" s="252" t="s">
        <v>17</v>
      </c>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19"/>
      <c r="AQ6" s="19"/>
      <c r="AR6" s="17"/>
      <c r="BE6" s="221"/>
      <c r="BS6" s="14" t="s">
        <v>18</v>
      </c>
    </row>
    <row r="7" spans="1:74" ht="12" customHeight="1">
      <c r="B7" s="18"/>
      <c r="C7" s="19"/>
      <c r="D7" s="26" t="s">
        <v>19</v>
      </c>
      <c r="E7" s="19"/>
      <c r="F7" s="19"/>
      <c r="G7" s="19"/>
      <c r="H7" s="19"/>
      <c r="I7" s="19"/>
      <c r="J7" s="19"/>
      <c r="K7" s="24" t="s">
        <v>1</v>
      </c>
      <c r="L7" s="19"/>
      <c r="M7" s="19"/>
      <c r="N7" s="19"/>
      <c r="O7" s="19"/>
      <c r="P7" s="19"/>
      <c r="Q7" s="19"/>
      <c r="R7" s="19"/>
      <c r="S7" s="19"/>
      <c r="T7" s="19"/>
      <c r="U7" s="19"/>
      <c r="V7" s="19"/>
      <c r="W7" s="19"/>
      <c r="X7" s="19"/>
      <c r="Y7" s="19"/>
      <c r="Z7" s="19"/>
      <c r="AA7" s="19"/>
      <c r="AB7" s="19"/>
      <c r="AC7" s="19"/>
      <c r="AD7" s="19"/>
      <c r="AE7" s="19"/>
      <c r="AF7" s="19"/>
      <c r="AG7" s="19"/>
      <c r="AH7" s="19"/>
      <c r="AI7" s="19"/>
      <c r="AJ7" s="19"/>
      <c r="AK7" s="26" t="s">
        <v>20</v>
      </c>
      <c r="AL7" s="19"/>
      <c r="AM7" s="19"/>
      <c r="AN7" s="24" t="s">
        <v>1</v>
      </c>
      <c r="AO7" s="19"/>
      <c r="AP7" s="19"/>
      <c r="AQ7" s="19"/>
      <c r="AR7" s="17"/>
      <c r="BE7" s="221"/>
      <c r="BS7" s="14" t="s">
        <v>21</v>
      </c>
    </row>
    <row r="8" spans="1:74" ht="12" customHeight="1">
      <c r="B8" s="18"/>
      <c r="C8" s="19"/>
      <c r="D8" s="26" t="s">
        <v>22</v>
      </c>
      <c r="E8" s="19"/>
      <c r="F8" s="19"/>
      <c r="G8" s="19"/>
      <c r="H8" s="19"/>
      <c r="I8" s="19"/>
      <c r="J8" s="19"/>
      <c r="K8" s="24" t="s">
        <v>23</v>
      </c>
      <c r="L8" s="19"/>
      <c r="M8" s="19"/>
      <c r="N8" s="19"/>
      <c r="O8" s="19"/>
      <c r="P8" s="19"/>
      <c r="Q8" s="19"/>
      <c r="R8" s="19"/>
      <c r="S8" s="19"/>
      <c r="T8" s="19"/>
      <c r="U8" s="19"/>
      <c r="V8" s="19"/>
      <c r="W8" s="19"/>
      <c r="X8" s="19"/>
      <c r="Y8" s="19"/>
      <c r="Z8" s="19"/>
      <c r="AA8" s="19"/>
      <c r="AB8" s="19"/>
      <c r="AC8" s="19"/>
      <c r="AD8" s="19"/>
      <c r="AE8" s="19"/>
      <c r="AF8" s="19"/>
      <c r="AG8" s="19"/>
      <c r="AH8" s="19"/>
      <c r="AI8" s="19"/>
      <c r="AJ8" s="19"/>
      <c r="AK8" s="26" t="s">
        <v>24</v>
      </c>
      <c r="AL8" s="19"/>
      <c r="AM8" s="19"/>
      <c r="AN8" s="27" t="s">
        <v>25</v>
      </c>
      <c r="AO8" s="19"/>
      <c r="AP8" s="19"/>
      <c r="AQ8" s="19"/>
      <c r="AR8" s="17"/>
      <c r="BE8" s="221"/>
      <c r="BS8" s="14" t="s">
        <v>26</v>
      </c>
    </row>
    <row r="9" spans="1:74" ht="14.45"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21"/>
      <c r="BS9" s="14" t="s">
        <v>27</v>
      </c>
    </row>
    <row r="10" spans="1:74" ht="12" customHeight="1">
      <c r="B10" s="18"/>
      <c r="C10" s="19"/>
      <c r="D10" s="26" t="s">
        <v>28</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6" t="s">
        <v>29</v>
      </c>
      <c r="AL10" s="19"/>
      <c r="AM10" s="19"/>
      <c r="AN10" s="24" t="s">
        <v>1</v>
      </c>
      <c r="AO10" s="19"/>
      <c r="AP10" s="19"/>
      <c r="AQ10" s="19"/>
      <c r="AR10" s="17"/>
      <c r="BE10" s="221"/>
      <c r="BS10" s="14" t="s">
        <v>18</v>
      </c>
    </row>
    <row r="11" spans="1:74" ht="18.399999999999999" customHeight="1">
      <c r="B11" s="18"/>
      <c r="C11" s="19"/>
      <c r="D11" s="19"/>
      <c r="E11" s="24" t="s">
        <v>30</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6" t="s">
        <v>31</v>
      </c>
      <c r="AL11" s="19"/>
      <c r="AM11" s="19"/>
      <c r="AN11" s="24" t="s">
        <v>1</v>
      </c>
      <c r="AO11" s="19"/>
      <c r="AP11" s="19"/>
      <c r="AQ11" s="19"/>
      <c r="AR11" s="17"/>
      <c r="BE11" s="221"/>
      <c r="BS11" s="14" t="s">
        <v>18</v>
      </c>
    </row>
    <row r="12" spans="1:74" ht="6.95"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21"/>
      <c r="BS12" s="14" t="s">
        <v>18</v>
      </c>
    </row>
    <row r="13" spans="1:74" ht="12" customHeight="1">
      <c r="B13" s="18"/>
      <c r="C13" s="19"/>
      <c r="D13" s="26" t="s">
        <v>32</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6" t="s">
        <v>29</v>
      </c>
      <c r="AL13" s="19"/>
      <c r="AM13" s="19"/>
      <c r="AN13" s="28" t="s">
        <v>33</v>
      </c>
      <c r="AO13" s="19"/>
      <c r="AP13" s="19"/>
      <c r="AQ13" s="19"/>
      <c r="AR13" s="17"/>
      <c r="BE13" s="221"/>
      <c r="BS13" s="14" t="s">
        <v>18</v>
      </c>
    </row>
    <row r="14" spans="1:74" ht="11.25">
      <c r="B14" s="18"/>
      <c r="C14" s="19"/>
      <c r="D14" s="19"/>
      <c r="E14" s="253" t="s">
        <v>33</v>
      </c>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6" t="s">
        <v>31</v>
      </c>
      <c r="AL14" s="19"/>
      <c r="AM14" s="19"/>
      <c r="AN14" s="28" t="s">
        <v>33</v>
      </c>
      <c r="AO14" s="19"/>
      <c r="AP14" s="19"/>
      <c r="AQ14" s="19"/>
      <c r="AR14" s="17"/>
      <c r="BE14" s="221"/>
      <c r="BS14" s="14" t="s">
        <v>18</v>
      </c>
    </row>
    <row r="15" spans="1:74" ht="6.95"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21"/>
      <c r="BS15" s="14" t="s">
        <v>4</v>
      </c>
    </row>
    <row r="16" spans="1:74" ht="12" customHeight="1">
      <c r="B16" s="18"/>
      <c r="C16" s="19"/>
      <c r="D16" s="26" t="s">
        <v>34</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6" t="s">
        <v>29</v>
      </c>
      <c r="AL16" s="19"/>
      <c r="AM16" s="19"/>
      <c r="AN16" s="24" t="s">
        <v>1</v>
      </c>
      <c r="AO16" s="19"/>
      <c r="AP16" s="19"/>
      <c r="AQ16" s="19"/>
      <c r="AR16" s="17"/>
      <c r="BE16" s="221"/>
      <c r="BS16" s="14" t="s">
        <v>4</v>
      </c>
    </row>
    <row r="17" spans="2:71" ht="18.399999999999999" customHeight="1">
      <c r="B17" s="18"/>
      <c r="C17" s="19"/>
      <c r="D17" s="19"/>
      <c r="E17" s="24" t="s">
        <v>35</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6" t="s">
        <v>31</v>
      </c>
      <c r="AL17" s="19"/>
      <c r="AM17" s="19"/>
      <c r="AN17" s="24" t="s">
        <v>1</v>
      </c>
      <c r="AO17" s="19"/>
      <c r="AP17" s="19"/>
      <c r="AQ17" s="19"/>
      <c r="AR17" s="17"/>
      <c r="BE17" s="221"/>
      <c r="BS17" s="14" t="s">
        <v>36</v>
      </c>
    </row>
    <row r="18" spans="2:71" ht="6.95"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21"/>
      <c r="BS18" s="14" t="s">
        <v>6</v>
      </c>
    </row>
    <row r="19" spans="2:71" ht="12" customHeight="1">
      <c r="B19" s="18"/>
      <c r="C19" s="19"/>
      <c r="D19" s="26" t="s">
        <v>37</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6" t="s">
        <v>29</v>
      </c>
      <c r="AL19" s="19"/>
      <c r="AM19" s="19"/>
      <c r="AN19" s="24" t="s">
        <v>1</v>
      </c>
      <c r="AO19" s="19"/>
      <c r="AP19" s="19"/>
      <c r="AQ19" s="19"/>
      <c r="AR19" s="17"/>
      <c r="BE19" s="221"/>
      <c r="BS19" s="14" t="s">
        <v>6</v>
      </c>
    </row>
    <row r="20" spans="2:71" ht="18.399999999999999" customHeight="1">
      <c r="B20" s="18"/>
      <c r="C20" s="19"/>
      <c r="D20" s="19"/>
      <c r="E20" s="24" t="s">
        <v>38</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6" t="s">
        <v>31</v>
      </c>
      <c r="AL20" s="19"/>
      <c r="AM20" s="19"/>
      <c r="AN20" s="24" t="s">
        <v>1</v>
      </c>
      <c r="AO20" s="19"/>
      <c r="AP20" s="19"/>
      <c r="AQ20" s="19"/>
      <c r="AR20" s="17"/>
      <c r="BE20" s="221"/>
      <c r="BS20" s="14" t="s">
        <v>4</v>
      </c>
    </row>
    <row r="21" spans="2:71" ht="6.95"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21"/>
    </row>
    <row r="22" spans="2:71" ht="12" customHeight="1">
      <c r="B22" s="18"/>
      <c r="C22" s="19"/>
      <c r="D22" s="26" t="s">
        <v>39</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21"/>
    </row>
    <row r="23" spans="2:71" ht="16.5" customHeight="1">
      <c r="B23" s="18"/>
      <c r="C23" s="19"/>
      <c r="D23" s="19"/>
      <c r="E23" s="255" t="s">
        <v>1</v>
      </c>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19"/>
      <c r="AP23" s="19"/>
      <c r="AQ23" s="19"/>
      <c r="AR23" s="17"/>
      <c r="BE23" s="221"/>
    </row>
    <row r="24" spans="2:71" ht="6.95"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21"/>
    </row>
    <row r="25" spans="2:71" ht="6.95" customHeight="1">
      <c r="B25" s="18"/>
      <c r="C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19"/>
      <c r="AQ25" s="19"/>
      <c r="AR25" s="17"/>
      <c r="BE25" s="221"/>
    </row>
    <row r="26" spans="2:71" s="1" customFormat="1" ht="25.9" customHeight="1">
      <c r="B26" s="31"/>
      <c r="C26" s="32"/>
      <c r="D26" s="33" t="s">
        <v>40</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22">
        <f>ROUND(AG54,2)</f>
        <v>0</v>
      </c>
      <c r="AL26" s="223"/>
      <c r="AM26" s="223"/>
      <c r="AN26" s="223"/>
      <c r="AO26" s="223"/>
      <c r="AP26" s="32"/>
      <c r="AQ26" s="32"/>
      <c r="AR26" s="35"/>
      <c r="BE26" s="221"/>
    </row>
    <row r="27" spans="2:71" s="1" customFormat="1" ht="6.95" customHeight="1">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5"/>
      <c r="BE27" s="221"/>
    </row>
    <row r="28" spans="2:71" s="1" customFormat="1" ht="11.25">
      <c r="B28" s="31"/>
      <c r="C28" s="32"/>
      <c r="D28" s="32"/>
      <c r="E28" s="32"/>
      <c r="F28" s="32"/>
      <c r="G28" s="32"/>
      <c r="H28" s="32"/>
      <c r="I28" s="32"/>
      <c r="J28" s="32"/>
      <c r="K28" s="32"/>
      <c r="L28" s="256" t="s">
        <v>41</v>
      </c>
      <c r="M28" s="256"/>
      <c r="N28" s="256"/>
      <c r="O28" s="256"/>
      <c r="P28" s="256"/>
      <c r="Q28" s="32"/>
      <c r="R28" s="32"/>
      <c r="S28" s="32"/>
      <c r="T28" s="32"/>
      <c r="U28" s="32"/>
      <c r="V28" s="32"/>
      <c r="W28" s="256" t="s">
        <v>42</v>
      </c>
      <c r="X28" s="256"/>
      <c r="Y28" s="256"/>
      <c r="Z28" s="256"/>
      <c r="AA28" s="256"/>
      <c r="AB28" s="256"/>
      <c r="AC28" s="256"/>
      <c r="AD28" s="256"/>
      <c r="AE28" s="256"/>
      <c r="AF28" s="32"/>
      <c r="AG28" s="32"/>
      <c r="AH28" s="32"/>
      <c r="AI28" s="32"/>
      <c r="AJ28" s="32"/>
      <c r="AK28" s="256" t="s">
        <v>43</v>
      </c>
      <c r="AL28" s="256"/>
      <c r="AM28" s="256"/>
      <c r="AN28" s="256"/>
      <c r="AO28" s="256"/>
      <c r="AP28" s="32"/>
      <c r="AQ28" s="32"/>
      <c r="AR28" s="35"/>
      <c r="BE28" s="221"/>
    </row>
    <row r="29" spans="2:71" s="2" customFormat="1" ht="14.45" customHeight="1">
      <c r="B29" s="36"/>
      <c r="C29" s="37"/>
      <c r="D29" s="26" t="s">
        <v>44</v>
      </c>
      <c r="E29" s="37"/>
      <c r="F29" s="26" t="s">
        <v>45</v>
      </c>
      <c r="G29" s="37"/>
      <c r="H29" s="37"/>
      <c r="I29" s="37"/>
      <c r="J29" s="37"/>
      <c r="K29" s="37"/>
      <c r="L29" s="257">
        <v>0.21</v>
      </c>
      <c r="M29" s="219"/>
      <c r="N29" s="219"/>
      <c r="O29" s="219"/>
      <c r="P29" s="219"/>
      <c r="Q29" s="37"/>
      <c r="R29" s="37"/>
      <c r="S29" s="37"/>
      <c r="T29" s="37"/>
      <c r="U29" s="37"/>
      <c r="V29" s="37"/>
      <c r="W29" s="218">
        <f>ROUND(AZ54, 2)</f>
        <v>0</v>
      </c>
      <c r="X29" s="219"/>
      <c r="Y29" s="219"/>
      <c r="Z29" s="219"/>
      <c r="AA29" s="219"/>
      <c r="AB29" s="219"/>
      <c r="AC29" s="219"/>
      <c r="AD29" s="219"/>
      <c r="AE29" s="219"/>
      <c r="AF29" s="37"/>
      <c r="AG29" s="37"/>
      <c r="AH29" s="37"/>
      <c r="AI29" s="37"/>
      <c r="AJ29" s="37"/>
      <c r="AK29" s="218">
        <f>ROUND(AV54, 2)</f>
        <v>0</v>
      </c>
      <c r="AL29" s="219"/>
      <c r="AM29" s="219"/>
      <c r="AN29" s="219"/>
      <c r="AO29" s="219"/>
      <c r="AP29" s="37"/>
      <c r="AQ29" s="37"/>
      <c r="AR29" s="38"/>
      <c r="BE29" s="221"/>
    </row>
    <row r="30" spans="2:71" s="2" customFormat="1" ht="14.45" customHeight="1">
      <c r="B30" s="36"/>
      <c r="C30" s="37"/>
      <c r="D30" s="37"/>
      <c r="E30" s="37"/>
      <c r="F30" s="26" t="s">
        <v>46</v>
      </c>
      <c r="G30" s="37"/>
      <c r="H30" s="37"/>
      <c r="I30" s="37"/>
      <c r="J30" s="37"/>
      <c r="K30" s="37"/>
      <c r="L30" s="257">
        <v>0.15</v>
      </c>
      <c r="M30" s="219"/>
      <c r="N30" s="219"/>
      <c r="O30" s="219"/>
      <c r="P30" s="219"/>
      <c r="Q30" s="37"/>
      <c r="R30" s="37"/>
      <c r="S30" s="37"/>
      <c r="T30" s="37"/>
      <c r="U30" s="37"/>
      <c r="V30" s="37"/>
      <c r="W30" s="218">
        <f>ROUND(BA54, 2)</f>
        <v>0</v>
      </c>
      <c r="X30" s="219"/>
      <c r="Y30" s="219"/>
      <c r="Z30" s="219"/>
      <c r="AA30" s="219"/>
      <c r="AB30" s="219"/>
      <c r="AC30" s="219"/>
      <c r="AD30" s="219"/>
      <c r="AE30" s="219"/>
      <c r="AF30" s="37"/>
      <c r="AG30" s="37"/>
      <c r="AH30" s="37"/>
      <c r="AI30" s="37"/>
      <c r="AJ30" s="37"/>
      <c r="AK30" s="218">
        <f>ROUND(AW54, 2)</f>
        <v>0</v>
      </c>
      <c r="AL30" s="219"/>
      <c r="AM30" s="219"/>
      <c r="AN30" s="219"/>
      <c r="AO30" s="219"/>
      <c r="AP30" s="37"/>
      <c r="AQ30" s="37"/>
      <c r="AR30" s="38"/>
      <c r="BE30" s="221"/>
    </row>
    <row r="31" spans="2:71" s="2" customFormat="1" ht="14.45" hidden="1" customHeight="1">
      <c r="B31" s="36"/>
      <c r="C31" s="37"/>
      <c r="D31" s="37"/>
      <c r="E31" s="37"/>
      <c r="F31" s="26" t="s">
        <v>47</v>
      </c>
      <c r="G31" s="37"/>
      <c r="H31" s="37"/>
      <c r="I31" s="37"/>
      <c r="J31" s="37"/>
      <c r="K31" s="37"/>
      <c r="L31" s="257">
        <v>0.21</v>
      </c>
      <c r="M31" s="219"/>
      <c r="N31" s="219"/>
      <c r="O31" s="219"/>
      <c r="P31" s="219"/>
      <c r="Q31" s="37"/>
      <c r="R31" s="37"/>
      <c r="S31" s="37"/>
      <c r="T31" s="37"/>
      <c r="U31" s="37"/>
      <c r="V31" s="37"/>
      <c r="W31" s="218">
        <f>ROUND(BB54, 2)</f>
        <v>0</v>
      </c>
      <c r="X31" s="219"/>
      <c r="Y31" s="219"/>
      <c r="Z31" s="219"/>
      <c r="AA31" s="219"/>
      <c r="AB31" s="219"/>
      <c r="AC31" s="219"/>
      <c r="AD31" s="219"/>
      <c r="AE31" s="219"/>
      <c r="AF31" s="37"/>
      <c r="AG31" s="37"/>
      <c r="AH31" s="37"/>
      <c r="AI31" s="37"/>
      <c r="AJ31" s="37"/>
      <c r="AK31" s="218">
        <v>0</v>
      </c>
      <c r="AL31" s="219"/>
      <c r="AM31" s="219"/>
      <c r="AN31" s="219"/>
      <c r="AO31" s="219"/>
      <c r="AP31" s="37"/>
      <c r="AQ31" s="37"/>
      <c r="AR31" s="38"/>
      <c r="BE31" s="221"/>
    </row>
    <row r="32" spans="2:71" s="2" customFormat="1" ht="14.45" hidden="1" customHeight="1">
      <c r="B32" s="36"/>
      <c r="C32" s="37"/>
      <c r="D32" s="37"/>
      <c r="E32" s="37"/>
      <c r="F32" s="26" t="s">
        <v>48</v>
      </c>
      <c r="G32" s="37"/>
      <c r="H32" s="37"/>
      <c r="I32" s="37"/>
      <c r="J32" s="37"/>
      <c r="K32" s="37"/>
      <c r="L32" s="257">
        <v>0.15</v>
      </c>
      <c r="M32" s="219"/>
      <c r="N32" s="219"/>
      <c r="O32" s="219"/>
      <c r="P32" s="219"/>
      <c r="Q32" s="37"/>
      <c r="R32" s="37"/>
      <c r="S32" s="37"/>
      <c r="T32" s="37"/>
      <c r="U32" s="37"/>
      <c r="V32" s="37"/>
      <c r="W32" s="218">
        <f>ROUND(BC54, 2)</f>
        <v>0</v>
      </c>
      <c r="X32" s="219"/>
      <c r="Y32" s="219"/>
      <c r="Z32" s="219"/>
      <c r="AA32" s="219"/>
      <c r="AB32" s="219"/>
      <c r="AC32" s="219"/>
      <c r="AD32" s="219"/>
      <c r="AE32" s="219"/>
      <c r="AF32" s="37"/>
      <c r="AG32" s="37"/>
      <c r="AH32" s="37"/>
      <c r="AI32" s="37"/>
      <c r="AJ32" s="37"/>
      <c r="AK32" s="218">
        <v>0</v>
      </c>
      <c r="AL32" s="219"/>
      <c r="AM32" s="219"/>
      <c r="AN32" s="219"/>
      <c r="AO32" s="219"/>
      <c r="AP32" s="37"/>
      <c r="AQ32" s="37"/>
      <c r="AR32" s="38"/>
      <c r="BE32" s="221"/>
    </row>
    <row r="33" spans="2:57" s="2" customFormat="1" ht="14.45" hidden="1" customHeight="1">
      <c r="B33" s="36"/>
      <c r="C33" s="37"/>
      <c r="D33" s="37"/>
      <c r="E33" s="37"/>
      <c r="F33" s="26" t="s">
        <v>49</v>
      </c>
      <c r="G33" s="37"/>
      <c r="H33" s="37"/>
      <c r="I33" s="37"/>
      <c r="J33" s="37"/>
      <c r="K33" s="37"/>
      <c r="L33" s="257">
        <v>0</v>
      </c>
      <c r="M33" s="219"/>
      <c r="N33" s="219"/>
      <c r="O33" s="219"/>
      <c r="P33" s="219"/>
      <c r="Q33" s="37"/>
      <c r="R33" s="37"/>
      <c r="S33" s="37"/>
      <c r="T33" s="37"/>
      <c r="U33" s="37"/>
      <c r="V33" s="37"/>
      <c r="W33" s="218">
        <f>ROUND(BD54, 2)</f>
        <v>0</v>
      </c>
      <c r="X33" s="219"/>
      <c r="Y33" s="219"/>
      <c r="Z33" s="219"/>
      <c r="AA33" s="219"/>
      <c r="AB33" s="219"/>
      <c r="AC33" s="219"/>
      <c r="AD33" s="219"/>
      <c r="AE33" s="219"/>
      <c r="AF33" s="37"/>
      <c r="AG33" s="37"/>
      <c r="AH33" s="37"/>
      <c r="AI33" s="37"/>
      <c r="AJ33" s="37"/>
      <c r="AK33" s="218">
        <v>0</v>
      </c>
      <c r="AL33" s="219"/>
      <c r="AM33" s="219"/>
      <c r="AN33" s="219"/>
      <c r="AO33" s="219"/>
      <c r="AP33" s="37"/>
      <c r="AQ33" s="37"/>
      <c r="AR33" s="38"/>
      <c r="BE33" s="221"/>
    </row>
    <row r="34" spans="2:57" s="1" customFormat="1" ht="6.95" customHeight="1">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5"/>
      <c r="BE34" s="221"/>
    </row>
    <row r="35" spans="2:57" s="1" customFormat="1" ht="25.9" customHeight="1">
      <c r="B35" s="31"/>
      <c r="C35" s="39"/>
      <c r="D35" s="40" t="s">
        <v>50</v>
      </c>
      <c r="E35" s="41"/>
      <c r="F35" s="41"/>
      <c r="G35" s="41"/>
      <c r="H35" s="41"/>
      <c r="I35" s="41"/>
      <c r="J35" s="41"/>
      <c r="K35" s="41"/>
      <c r="L35" s="41"/>
      <c r="M35" s="41"/>
      <c r="N35" s="41"/>
      <c r="O35" s="41"/>
      <c r="P35" s="41"/>
      <c r="Q35" s="41"/>
      <c r="R35" s="41"/>
      <c r="S35" s="41"/>
      <c r="T35" s="42" t="s">
        <v>51</v>
      </c>
      <c r="U35" s="41"/>
      <c r="V35" s="41"/>
      <c r="W35" s="41"/>
      <c r="X35" s="224" t="s">
        <v>52</v>
      </c>
      <c r="Y35" s="225"/>
      <c r="Z35" s="225"/>
      <c r="AA35" s="225"/>
      <c r="AB35" s="225"/>
      <c r="AC35" s="41"/>
      <c r="AD35" s="41"/>
      <c r="AE35" s="41"/>
      <c r="AF35" s="41"/>
      <c r="AG35" s="41"/>
      <c r="AH35" s="41"/>
      <c r="AI35" s="41"/>
      <c r="AJ35" s="41"/>
      <c r="AK35" s="226">
        <f>SUM(AK26:AK33)</f>
        <v>0</v>
      </c>
      <c r="AL35" s="225"/>
      <c r="AM35" s="225"/>
      <c r="AN35" s="225"/>
      <c r="AO35" s="227"/>
      <c r="AP35" s="39"/>
      <c r="AQ35" s="39"/>
      <c r="AR35" s="35"/>
    </row>
    <row r="36" spans="2:57" s="1" customFormat="1" ht="6.95" customHeight="1">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5"/>
    </row>
    <row r="37" spans="2:57" s="1" customFormat="1" ht="6.95"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5"/>
    </row>
    <row r="41" spans="2:57" s="1" customFormat="1" ht="6.95" customHeight="1">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5"/>
    </row>
    <row r="42" spans="2:57" s="1" customFormat="1" ht="24.95" customHeight="1">
      <c r="B42" s="31"/>
      <c r="C42" s="20" t="s">
        <v>53</v>
      </c>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5"/>
    </row>
    <row r="43" spans="2:57" s="1" customFormat="1" ht="6.95" customHeight="1">
      <c r="B43" s="31"/>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5"/>
    </row>
    <row r="44" spans="2:57" s="1" customFormat="1" ht="12" customHeight="1">
      <c r="B44" s="31"/>
      <c r="C44" s="26" t="s">
        <v>13</v>
      </c>
      <c r="D44" s="32"/>
      <c r="E44" s="32"/>
      <c r="F44" s="32"/>
      <c r="G44" s="32"/>
      <c r="H44" s="32"/>
      <c r="I44" s="32"/>
      <c r="J44" s="32"/>
      <c r="K44" s="32"/>
      <c r="L44" s="32" t="str">
        <f>K5</f>
        <v>2016/149</v>
      </c>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5"/>
    </row>
    <row r="45" spans="2:57" s="3" customFormat="1" ht="36.950000000000003" customHeight="1">
      <c r="B45" s="47"/>
      <c r="C45" s="48" t="s">
        <v>16</v>
      </c>
      <c r="D45" s="49"/>
      <c r="E45" s="49"/>
      <c r="F45" s="49"/>
      <c r="G45" s="49"/>
      <c r="H45" s="49"/>
      <c r="I45" s="49"/>
      <c r="J45" s="49"/>
      <c r="K45" s="49"/>
      <c r="L45" s="231" t="str">
        <f>K6</f>
        <v>Zeleň Savarin (Dr. Martínka)</v>
      </c>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49"/>
      <c r="AQ45" s="49"/>
      <c r="AR45" s="50"/>
    </row>
    <row r="46" spans="2:57" s="1" customFormat="1" ht="6.95" customHeight="1">
      <c r="B46" s="31"/>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5"/>
    </row>
    <row r="47" spans="2:57" s="1" customFormat="1" ht="12" customHeight="1">
      <c r="B47" s="31"/>
      <c r="C47" s="26" t="s">
        <v>22</v>
      </c>
      <c r="D47" s="32"/>
      <c r="E47" s="32"/>
      <c r="F47" s="32"/>
      <c r="G47" s="32"/>
      <c r="H47" s="32"/>
      <c r="I47" s="32"/>
      <c r="J47" s="32"/>
      <c r="K47" s="32"/>
      <c r="L47" s="51" t="str">
        <f>IF(K8="","",K8)</f>
        <v>k.ú. Hrabůvka</v>
      </c>
      <c r="M47" s="32"/>
      <c r="N47" s="32"/>
      <c r="O47" s="32"/>
      <c r="P47" s="32"/>
      <c r="Q47" s="32"/>
      <c r="R47" s="32"/>
      <c r="S47" s="32"/>
      <c r="T47" s="32"/>
      <c r="U47" s="32"/>
      <c r="V47" s="32"/>
      <c r="W47" s="32"/>
      <c r="X47" s="32"/>
      <c r="Y47" s="32"/>
      <c r="Z47" s="32"/>
      <c r="AA47" s="32"/>
      <c r="AB47" s="32"/>
      <c r="AC47" s="32"/>
      <c r="AD47" s="32"/>
      <c r="AE47" s="32"/>
      <c r="AF47" s="32"/>
      <c r="AG47" s="32"/>
      <c r="AH47" s="32"/>
      <c r="AI47" s="26" t="s">
        <v>24</v>
      </c>
      <c r="AJ47" s="32"/>
      <c r="AK47" s="32"/>
      <c r="AL47" s="32"/>
      <c r="AM47" s="233" t="str">
        <f>IF(AN8= "","",AN8)</f>
        <v>6. 1. 2017</v>
      </c>
      <c r="AN47" s="233"/>
      <c r="AO47" s="32"/>
      <c r="AP47" s="32"/>
      <c r="AQ47" s="32"/>
      <c r="AR47" s="35"/>
    </row>
    <row r="48" spans="2:57" s="1" customFormat="1" ht="6.95" customHeight="1">
      <c r="B48" s="3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5"/>
    </row>
    <row r="49" spans="1:91" s="1" customFormat="1" ht="24.95" customHeight="1">
      <c r="B49" s="31"/>
      <c r="C49" s="26" t="s">
        <v>28</v>
      </c>
      <c r="D49" s="32"/>
      <c r="E49" s="32"/>
      <c r="F49" s="32"/>
      <c r="G49" s="32"/>
      <c r="H49" s="32"/>
      <c r="I49" s="32"/>
      <c r="J49" s="32"/>
      <c r="K49" s="32"/>
      <c r="L49" s="32" t="str">
        <f>IF(E11= "","",E11)</f>
        <v>MČ Ostrava-jih, Horní 791/3, 700 30 Ostrava</v>
      </c>
      <c r="M49" s="32"/>
      <c r="N49" s="32"/>
      <c r="O49" s="32"/>
      <c r="P49" s="32"/>
      <c r="Q49" s="32"/>
      <c r="R49" s="32"/>
      <c r="S49" s="32"/>
      <c r="T49" s="32"/>
      <c r="U49" s="32"/>
      <c r="V49" s="32"/>
      <c r="W49" s="32"/>
      <c r="X49" s="32"/>
      <c r="Y49" s="32"/>
      <c r="Z49" s="32"/>
      <c r="AA49" s="32"/>
      <c r="AB49" s="32"/>
      <c r="AC49" s="32"/>
      <c r="AD49" s="32"/>
      <c r="AE49" s="32"/>
      <c r="AF49" s="32"/>
      <c r="AG49" s="32"/>
      <c r="AH49" s="32"/>
      <c r="AI49" s="26" t="s">
        <v>34</v>
      </c>
      <c r="AJ49" s="32"/>
      <c r="AK49" s="32"/>
      <c r="AL49" s="32"/>
      <c r="AM49" s="229" t="str">
        <f>IF(E17="","",E17)</f>
        <v>Atregia, s.r.o., Šebrov 215, 679 22</v>
      </c>
      <c r="AN49" s="230"/>
      <c r="AO49" s="230"/>
      <c r="AP49" s="230"/>
      <c r="AQ49" s="32"/>
      <c r="AR49" s="35"/>
      <c r="AS49" s="234" t="s">
        <v>54</v>
      </c>
      <c r="AT49" s="235"/>
      <c r="AU49" s="53"/>
      <c r="AV49" s="53"/>
      <c r="AW49" s="53"/>
      <c r="AX49" s="53"/>
      <c r="AY49" s="53"/>
      <c r="AZ49" s="53"/>
      <c r="BA49" s="53"/>
      <c r="BB49" s="53"/>
      <c r="BC49" s="53"/>
      <c r="BD49" s="54"/>
    </row>
    <row r="50" spans="1:91" s="1" customFormat="1" ht="13.7" customHeight="1">
      <c r="B50" s="31"/>
      <c r="C50" s="26" t="s">
        <v>32</v>
      </c>
      <c r="D50" s="32"/>
      <c r="E50" s="32"/>
      <c r="F50" s="32"/>
      <c r="G50" s="32"/>
      <c r="H50" s="32"/>
      <c r="I50" s="32"/>
      <c r="J50" s="32"/>
      <c r="K50" s="32"/>
      <c r="L50" s="32" t="str">
        <f>IF(E14= "Vyplň údaj","",E14)</f>
        <v/>
      </c>
      <c r="M50" s="32"/>
      <c r="N50" s="32"/>
      <c r="O50" s="32"/>
      <c r="P50" s="32"/>
      <c r="Q50" s="32"/>
      <c r="R50" s="32"/>
      <c r="S50" s="32"/>
      <c r="T50" s="32"/>
      <c r="U50" s="32"/>
      <c r="V50" s="32"/>
      <c r="W50" s="32"/>
      <c r="X50" s="32"/>
      <c r="Y50" s="32"/>
      <c r="Z50" s="32"/>
      <c r="AA50" s="32"/>
      <c r="AB50" s="32"/>
      <c r="AC50" s="32"/>
      <c r="AD50" s="32"/>
      <c r="AE50" s="32"/>
      <c r="AF50" s="32"/>
      <c r="AG50" s="32"/>
      <c r="AH50" s="32"/>
      <c r="AI50" s="26" t="s">
        <v>37</v>
      </c>
      <c r="AJ50" s="32"/>
      <c r="AK50" s="32"/>
      <c r="AL50" s="32"/>
      <c r="AM50" s="229" t="str">
        <f>IF(E20="","",E20)</f>
        <v>Ing. Lenka Požárová</v>
      </c>
      <c r="AN50" s="230"/>
      <c r="AO50" s="230"/>
      <c r="AP50" s="230"/>
      <c r="AQ50" s="32"/>
      <c r="AR50" s="35"/>
      <c r="AS50" s="236"/>
      <c r="AT50" s="237"/>
      <c r="AU50" s="55"/>
      <c r="AV50" s="55"/>
      <c r="AW50" s="55"/>
      <c r="AX50" s="55"/>
      <c r="AY50" s="55"/>
      <c r="AZ50" s="55"/>
      <c r="BA50" s="55"/>
      <c r="BB50" s="55"/>
      <c r="BC50" s="55"/>
      <c r="BD50" s="56"/>
    </row>
    <row r="51" spans="1:91" s="1" customFormat="1" ht="10.9" customHeight="1">
      <c r="B51" s="3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5"/>
      <c r="AS51" s="238"/>
      <c r="AT51" s="239"/>
      <c r="AU51" s="57"/>
      <c r="AV51" s="57"/>
      <c r="AW51" s="57"/>
      <c r="AX51" s="57"/>
      <c r="AY51" s="57"/>
      <c r="AZ51" s="57"/>
      <c r="BA51" s="57"/>
      <c r="BB51" s="57"/>
      <c r="BC51" s="57"/>
      <c r="BD51" s="58"/>
    </row>
    <row r="52" spans="1:91" s="1" customFormat="1" ht="29.25" customHeight="1">
      <c r="B52" s="31"/>
      <c r="C52" s="240" t="s">
        <v>55</v>
      </c>
      <c r="D52" s="241"/>
      <c r="E52" s="241"/>
      <c r="F52" s="241"/>
      <c r="G52" s="241"/>
      <c r="H52" s="59"/>
      <c r="I52" s="242" t="s">
        <v>56</v>
      </c>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3" t="s">
        <v>57</v>
      </c>
      <c r="AH52" s="241"/>
      <c r="AI52" s="241"/>
      <c r="AJ52" s="241"/>
      <c r="AK52" s="241"/>
      <c r="AL52" s="241"/>
      <c r="AM52" s="241"/>
      <c r="AN52" s="242" t="s">
        <v>58</v>
      </c>
      <c r="AO52" s="241"/>
      <c r="AP52" s="244"/>
      <c r="AQ52" s="60" t="s">
        <v>59</v>
      </c>
      <c r="AR52" s="35"/>
      <c r="AS52" s="61" t="s">
        <v>60</v>
      </c>
      <c r="AT52" s="62" t="s">
        <v>61</v>
      </c>
      <c r="AU52" s="62" t="s">
        <v>62</v>
      </c>
      <c r="AV52" s="62" t="s">
        <v>63</v>
      </c>
      <c r="AW52" s="62" t="s">
        <v>64</v>
      </c>
      <c r="AX52" s="62" t="s">
        <v>65</v>
      </c>
      <c r="AY52" s="62" t="s">
        <v>66</v>
      </c>
      <c r="AZ52" s="62" t="s">
        <v>67</v>
      </c>
      <c r="BA52" s="62" t="s">
        <v>68</v>
      </c>
      <c r="BB52" s="62" t="s">
        <v>69</v>
      </c>
      <c r="BC52" s="62" t="s">
        <v>70</v>
      </c>
      <c r="BD52" s="63" t="s">
        <v>71</v>
      </c>
    </row>
    <row r="53" spans="1:91" s="1" customFormat="1" ht="10.9" customHeight="1">
      <c r="B53" s="31"/>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5"/>
      <c r="AS53" s="64"/>
      <c r="AT53" s="65"/>
      <c r="AU53" s="65"/>
      <c r="AV53" s="65"/>
      <c r="AW53" s="65"/>
      <c r="AX53" s="65"/>
      <c r="AY53" s="65"/>
      <c r="AZ53" s="65"/>
      <c r="BA53" s="65"/>
      <c r="BB53" s="65"/>
      <c r="BC53" s="65"/>
      <c r="BD53" s="66"/>
    </row>
    <row r="54" spans="1:91" s="4" customFormat="1" ht="32.450000000000003" customHeight="1">
      <c r="B54" s="67"/>
      <c r="C54" s="68" t="s">
        <v>72</v>
      </c>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248">
        <f>ROUND(AG55,2)</f>
        <v>0</v>
      </c>
      <c r="AH54" s="248"/>
      <c r="AI54" s="248"/>
      <c r="AJ54" s="248"/>
      <c r="AK54" s="248"/>
      <c r="AL54" s="248"/>
      <c r="AM54" s="248"/>
      <c r="AN54" s="249">
        <f>SUM(AG54,AT54)</f>
        <v>0</v>
      </c>
      <c r="AO54" s="249"/>
      <c r="AP54" s="249"/>
      <c r="AQ54" s="71" t="s">
        <v>1</v>
      </c>
      <c r="AR54" s="72"/>
      <c r="AS54" s="73">
        <f>ROUND(AS55,2)</f>
        <v>0</v>
      </c>
      <c r="AT54" s="74">
        <f>ROUND(SUM(AV54:AW54),2)</f>
        <v>0</v>
      </c>
      <c r="AU54" s="75">
        <f>ROUND(AU55,5)</f>
        <v>0</v>
      </c>
      <c r="AV54" s="74">
        <f>ROUND(AZ54*L29,2)</f>
        <v>0</v>
      </c>
      <c r="AW54" s="74">
        <f>ROUND(BA54*L30,2)</f>
        <v>0</v>
      </c>
      <c r="AX54" s="74">
        <f>ROUND(BB54*L29,2)</f>
        <v>0</v>
      </c>
      <c r="AY54" s="74">
        <f>ROUND(BC54*L30,2)</f>
        <v>0</v>
      </c>
      <c r="AZ54" s="74">
        <f>ROUND(AZ55,2)</f>
        <v>0</v>
      </c>
      <c r="BA54" s="74">
        <f>ROUND(BA55,2)</f>
        <v>0</v>
      </c>
      <c r="BB54" s="74">
        <f>ROUND(BB55,2)</f>
        <v>0</v>
      </c>
      <c r="BC54" s="74">
        <f>ROUND(BC55,2)</f>
        <v>0</v>
      </c>
      <c r="BD54" s="76">
        <f>ROUND(BD55,2)</f>
        <v>0</v>
      </c>
      <c r="BS54" s="77" t="s">
        <v>73</v>
      </c>
      <c r="BT54" s="77" t="s">
        <v>74</v>
      </c>
      <c r="BU54" s="78" t="s">
        <v>75</v>
      </c>
      <c r="BV54" s="77" t="s">
        <v>76</v>
      </c>
      <c r="BW54" s="77" t="s">
        <v>5</v>
      </c>
      <c r="BX54" s="77" t="s">
        <v>77</v>
      </c>
      <c r="CL54" s="77" t="s">
        <v>1</v>
      </c>
    </row>
    <row r="55" spans="1:91" s="5" customFormat="1" ht="16.5" customHeight="1">
      <c r="A55" s="79" t="s">
        <v>78</v>
      </c>
      <c r="B55" s="80"/>
      <c r="C55" s="81"/>
      <c r="D55" s="247" t="s">
        <v>79</v>
      </c>
      <c r="E55" s="247"/>
      <c r="F55" s="247"/>
      <c r="G55" s="247"/>
      <c r="H55" s="247"/>
      <c r="I55" s="82"/>
      <c r="J55" s="247" t="s">
        <v>80</v>
      </c>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5">
        <f>'D.3 - Zpevněné plochy a m...'!J30</f>
        <v>0</v>
      </c>
      <c r="AH55" s="246"/>
      <c r="AI55" s="246"/>
      <c r="AJ55" s="246"/>
      <c r="AK55" s="246"/>
      <c r="AL55" s="246"/>
      <c r="AM55" s="246"/>
      <c r="AN55" s="245">
        <f>SUM(AG55,AT55)</f>
        <v>0</v>
      </c>
      <c r="AO55" s="246"/>
      <c r="AP55" s="246"/>
      <c r="AQ55" s="83" t="s">
        <v>81</v>
      </c>
      <c r="AR55" s="84"/>
      <c r="AS55" s="85">
        <v>0</v>
      </c>
      <c r="AT55" s="86">
        <f>ROUND(SUM(AV55:AW55),2)</f>
        <v>0</v>
      </c>
      <c r="AU55" s="87">
        <f>'D.3 - Zpevněné plochy a m...'!P87</f>
        <v>0</v>
      </c>
      <c r="AV55" s="86">
        <f>'D.3 - Zpevněné plochy a m...'!J33</f>
        <v>0</v>
      </c>
      <c r="AW55" s="86">
        <f>'D.3 - Zpevněné plochy a m...'!J34</f>
        <v>0</v>
      </c>
      <c r="AX55" s="86">
        <f>'D.3 - Zpevněné plochy a m...'!J35</f>
        <v>0</v>
      </c>
      <c r="AY55" s="86">
        <f>'D.3 - Zpevněné plochy a m...'!J36</f>
        <v>0</v>
      </c>
      <c r="AZ55" s="86">
        <f>'D.3 - Zpevněné plochy a m...'!F33</f>
        <v>0</v>
      </c>
      <c r="BA55" s="86">
        <f>'D.3 - Zpevněné plochy a m...'!F34</f>
        <v>0</v>
      </c>
      <c r="BB55" s="86">
        <f>'D.3 - Zpevněné plochy a m...'!F35</f>
        <v>0</v>
      </c>
      <c r="BC55" s="86">
        <f>'D.3 - Zpevněné plochy a m...'!F36</f>
        <v>0</v>
      </c>
      <c r="BD55" s="88">
        <f>'D.3 - Zpevněné plochy a m...'!F37</f>
        <v>0</v>
      </c>
      <c r="BT55" s="89" t="s">
        <v>21</v>
      </c>
      <c r="BV55" s="89" t="s">
        <v>76</v>
      </c>
      <c r="BW55" s="89" t="s">
        <v>82</v>
      </c>
      <c r="BX55" s="89" t="s">
        <v>5</v>
      </c>
      <c r="CL55" s="89" t="s">
        <v>1</v>
      </c>
      <c r="CM55" s="89" t="s">
        <v>83</v>
      </c>
    </row>
    <row r="56" spans="1:91" s="1" customFormat="1" ht="30" customHeight="1">
      <c r="B56" s="31"/>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5"/>
    </row>
    <row r="57" spans="1:91" s="1" customFormat="1" ht="6.95" customHeight="1">
      <c r="B57" s="43"/>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35"/>
    </row>
  </sheetData>
  <sheetProtection algorithmName="SHA-512" hashValue="rkwZQ4lJlS3ZEgjiHJ4LmI5/MrdDl4tyo72aAjFO45tJz8NKuoFm/qAKxmgUqlGwXkHxvW8AYtrKi3mDWDNSKA==" saltValue="qVbiPf0Yxy+36Ky88ylcj2mxMQ+pl8+6xE3MEQIq+0IfabQpR+luhBWTncIQpkE2jAYV8RJ2vGRtAc7Qb3JAdA==" spinCount="100000" sheet="1" objects="1" scenarios="1" formatColumns="0" formatRows="0"/>
  <mergeCells count="42">
    <mergeCell ref="L30:P30"/>
    <mergeCell ref="L31:P31"/>
    <mergeCell ref="L32:P32"/>
    <mergeCell ref="L33:P33"/>
    <mergeCell ref="C52:G52"/>
    <mergeCell ref="I52:AF52"/>
    <mergeCell ref="AG52:AM52"/>
    <mergeCell ref="AN52:AP52"/>
    <mergeCell ref="AN55:AP55"/>
    <mergeCell ref="AG55:AM55"/>
    <mergeCell ref="D55:H55"/>
    <mergeCell ref="J55:AF55"/>
    <mergeCell ref="AG54:AM54"/>
    <mergeCell ref="AN54:AP54"/>
    <mergeCell ref="X35:AB35"/>
    <mergeCell ref="AK35:AO35"/>
    <mergeCell ref="AR2:BE2"/>
    <mergeCell ref="AM50:AP50"/>
    <mergeCell ref="L45:AO45"/>
    <mergeCell ref="AM47:AN47"/>
    <mergeCell ref="AM49:AP49"/>
    <mergeCell ref="AS49:AT51"/>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55" location="'D.3 - Zpevněné plochy a m...'!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21"/>
  <sheetViews>
    <sheetView showGridLines="0" workbookViewId="0"/>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0"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28"/>
      <c r="M2" s="228"/>
      <c r="N2" s="228"/>
      <c r="O2" s="228"/>
      <c r="P2" s="228"/>
      <c r="Q2" s="228"/>
      <c r="R2" s="228"/>
      <c r="S2" s="228"/>
      <c r="T2" s="228"/>
      <c r="U2" s="228"/>
      <c r="V2" s="228"/>
      <c r="AT2" s="14" t="s">
        <v>82</v>
      </c>
      <c r="AZ2" s="91" t="s">
        <v>84</v>
      </c>
      <c r="BA2" s="91" t="s">
        <v>85</v>
      </c>
      <c r="BB2" s="91" t="s">
        <v>86</v>
      </c>
      <c r="BC2" s="91" t="s">
        <v>87</v>
      </c>
      <c r="BD2" s="91" t="s">
        <v>88</v>
      </c>
    </row>
    <row r="3" spans="2:56" ht="6.95" customHeight="1">
      <c r="B3" s="92"/>
      <c r="C3" s="93"/>
      <c r="D3" s="93"/>
      <c r="E3" s="93"/>
      <c r="F3" s="93"/>
      <c r="G3" s="93"/>
      <c r="H3" s="93"/>
      <c r="I3" s="94"/>
      <c r="J3" s="93"/>
      <c r="K3" s="93"/>
      <c r="L3" s="17"/>
      <c r="AT3" s="14" t="s">
        <v>83</v>
      </c>
      <c r="AZ3" s="91" t="s">
        <v>89</v>
      </c>
      <c r="BA3" s="91" t="s">
        <v>90</v>
      </c>
      <c r="BB3" s="91" t="s">
        <v>91</v>
      </c>
      <c r="BC3" s="91" t="s">
        <v>92</v>
      </c>
      <c r="BD3" s="91" t="s">
        <v>88</v>
      </c>
    </row>
    <row r="4" spans="2:56" ht="24.95" customHeight="1">
      <c r="B4" s="17"/>
      <c r="D4" s="95" t="s">
        <v>93</v>
      </c>
      <c r="L4" s="17"/>
      <c r="M4" s="21" t="s">
        <v>10</v>
      </c>
      <c r="AT4" s="14" t="s">
        <v>4</v>
      </c>
      <c r="AZ4" s="91" t="s">
        <v>94</v>
      </c>
      <c r="BA4" s="91" t="s">
        <v>95</v>
      </c>
      <c r="BB4" s="91" t="s">
        <v>91</v>
      </c>
      <c r="BC4" s="91" t="s">
        <v>96</v>
      </c>
      <c r="BD4" s="91" t="s">
        <v>88</v>
      </c>
    </row>
    <row r="5" spans="2:56" ht="6.95" customHeight="1">
      <c r="B5" s="17"/>
      <c r="L5" s="17"/>
      <c r="AZ5" s="91" t="s">
        <v>97</v>
      </c>
      <c r="BA5" s="91" t="s">
        <v>98</v>
      </c>
      <c r="BB5" s="91" t="s">
        <v>91</v>
      </c>
      <c r="BC5" s="91" t="s">
        <v>99</v>
      </c>
      <c r="BD5" s="91" t="s">
        <v>88</v>
      </c>
    </row>
    <row r="6" spans="2:56" ht="12" customHeight="1">
      <c r="B6" s="17"/>
      <c r="D6" s="96" t="s">
        <v>16</v>
      </c>
      <c r="L6" s="17"/>
      <c r="AZ6" s="91" t="s">
        <v>100</v>
      </c>
      <c r="BA6" s="91" t="s">
        <v>101</v>
      </c>
      <c r="BB6" s="91" t="s">
        <v>91</v>
      </c>
      <c r="BC6" s="91" t="s">
        <v>102</v>
      </c>
      <c r="BD6" s="91" t="s">
        <v>88</v>
      </c>
    </row>
    <row r="7" spans="2:56" ht="16.5" customHeight="1">
      <c r="B7" s="17"/>
      <c r="E7" s="258" t="str">
        <f>'Rekapitulace stavby'!K6</f>
        <v>Zeleň Savarin (Dr. Martínka)</v>
      </c>
      <c r="F7" s="259"/>
      <c r="G7" s="259"/>
      <c r="H7" s="259"/>
      <c r="L7" s="17"/>
      <c r="AZ7" s="91" t="s">
        <v>103</v>
      </c>
      <c r="BA7" s="91" t="s">
        <v>104</v>
      </c>
      <c r="BB7" s="91" t="s">
        <v>91</v>
      </c>
      <c r="BC7" s="91" t="s">
        <v>105</v>
      </c>
      <c r="BD7" s="91" t="s">
        <v>88</v>
      </c>
    </row>
    <row r="8" spans="2:56" s="1" customFormat="1" ht="12" customHeight="1">
      <c r="B8" s="35"/>
      <c r="D8" s="96" t="s">
        <v>106</v>
      </c>
      <c r="I8" s="97"/>
      <c r="L8" s="35"/>
      <c r="AZ8" s="91" t="s">
        <v>107</v>
      </c>
      <c r="BA8" s="91" t="s">
        <v>108</v>
      </c>
      <c r="BB8" s="91" t="s">
        <v>91</v>
      </c>
      <c r="BC8" s="91" t="s">
        <v>109</v>
      </c>
      <c r="BD8" s="91" t="s">
        <v>88</v>
      </c>
    </row>
    <row r="9" spans="2:56" s="1" customFormat="1" ht="36.950000000000003" customHeight="1">
      <c r="B9" s="35"/>
      <c r="E9" s="260" t="s">
        <v>80</v>
      </c>
      <c r="F9" s="261"/>
      <c r="G9" s="261"/>
      <c r="H9" s="261"/>
      <c r="I9" s="97"/>
      <c r="L9" s="35"/>
      <c r="AZ9" s="91" t="s">
        <v>110</v>
      </c>
      <c r="BA9" s="91" t="s">
        <v>111</v>
      </c>
      <c r="BB9" s="91" t="s">
        <v>112</v>
      </c>
      <c r="BC9" s="91" t="s">
        <v>113</v>
      </c>
      <c r="BD9" s="91" t="s">
        <v>88</v>
      </c>
    </row>
    <row r="10" spans="2:56" s="1" customFormat="1" ht="11.25">
      <c r="B10" s="35"/>
      <c r="I10" s="97"/>
      <c r="L10" s="35"/>
      <c r="AZ10" s="91" t="s">
        <v>114</v>
      </c>
      <c r="BA10" s="91" t="s">
        <v>115</v>
      </c>
      <c r="BB10" s="91" t="s">
        <v>112</v>
      </c>
      <c r="BC10" s="91" t="s">
        <v>116</v>
      </c>
      <c r="BD10" s="91" t="s">
        <v>88</v>
      </c>
    </row>
    <row r="11" spans="2:56" s="1" customFormat="1" ht="12" customHeight="1">
      <c r="B11" s="35"/>
      <c r="D11" s="96" t="s">
        <v>19</v>
      </c>
      <c r="F11" s="14" t="s">
        <v>1</v>
      </c>
      <c r="I11" s="98" t="s">
        <v>20</v>
      </c>
      <c r="J11" s="14" t="s">
        <v>1</v>
      </c>
      <c r="L11" s="35"/>
      <c r="AZ11" s="91" t="s">
        <v>117</v>
      </c>
      <c r="BA11" s="91" t="s">
        <v>118</v>
      </c>
      <c r="BB11" s="91" t="s">
        <v>112</v>
      </c>
      <c r="BC11" s="91" t="s">
        <v>119</v>
      </c>
      <c r="BD11" s="91" t="s">
        <v>88</v>
      </c>
    </row>
    <row r="12" spans="2:56" s="1" customFormat="1" ht="12" customHeight="1">
      <c r="B12" s="35"/>
      <c r="D12" s="96" t="s">
        <v>22</v>
      </c>
      <c r="F12" s="14" t="s">
        <v>23</v>
      </c>
      <c r="I12" s="98" t="s">
        <v>24</v>
      </c>
      <c r="J12" s="99" t="str">
        <f>'Rekapitulace stavby'!AN8</f>
        <v>6. 1. 2017</v>
      </c>
      <c r="L12" s="35"/>
      <c r="AZ12" s="91" t="s">
        <v>120</v>
      </c>
      <c r="BA12" s="91" t="s">
        <v>121</v>
      </c>
      <c r="BB12" s="91" t="s">
        <v>112</v>
      </c>
      <c r="BC12" s="91" t="s">
        <v>122</v>
      </c>
      <c r="BD12" s="91" t="s">
        <v>88</v>
      </c>
    </row>
    <row r="13" spans="2:56" s="1" customFormat="1" ht="10.9" customHeight="1">
      <c r="B13" s="35"/>
      <c r="I13" s="97"/>
      <c r="L13" s="35"/>
      <c r="AZ13" s="91" t="s">
        <v>123</v>
      </c>
      <c r="BA13" s="91" t="s">
        <v>121</v>
      </c>
      <c r="BB13" s="91" t="s">
        <v>112</v>
      </c>
      <c r="BC13" s="91" t="s">
        <v>124</v>
      </c>
      <c r="BD13" s="91" t="s">
        <v>88</v>
      </c>
    </row>
    <row r="14" spans="2:56" s="1" customFormat="1" ht="12" customHeight="1">
      <c r="B14" s="35"/>
      <c r="D14" s="96" t="s">
        <v>28</v>
      </c>
      <c r="I14" s="98" t="s">
        <v>29</v>
      </c>
      <c r="J14" s="14" t="s">
        <v>1</v>
      </c>
      <c r="L14" s="35"/>
      <c r="AZ14" s="91" t="s">
        <v>125</v>
      </c>
      <c r="BA14" s="91" t="s">
        <v>126</v>
      </c>
      <c r="BB14" s="91" t="s">
        <v>112</v>
      </c>
      <c r="BC14" s="91" t="s">
        <v>127</v>
      </c>
      <c r="BD14" s="91" t="s">
        <v>88</v>
      </c>
    </row>
    <row r="15" spans="2:56" s="1" customFormat="1" ht="18" customHeight="1">
      <c r="B15" s="35"/>
      <c r="E15" s="14" t="s">
        <v>128</v>
      </c>
      <c r="I15" s="98" t="s">
        <v>31</v>
      </c>
      <c r="J15" s="14" t="s">
        <v>1</v>
      </c>
      <c r="L15" s="35"/>
      <c r="AZ15" s="91" t="s">
        <v>129</v>
      </c>
      <c r="BA15" s="91" t="s">
        <v>130</v>
      </c>
      <c r="BB15" s="91" t="s">
        <v>112</v>
      </c>
      <c r="BC15" s="91" t="s">
        <v>131</v>
      </c>
      <c r="BD15" s="91" t="s">
        <v>88</v>
      </c>
    </row>
    <row r="16" spans="2:56" s="1" customFormat="1" ht="6.95" customHeight="1">
      <c r="B16" s="35"/>
      <c r="I16" s="97"/>
      <c r="L16" s="35"/>
      <c r="AZ16" s="91" t="s">
        <v>132</v>
      </c>
      <c r="BA16" s="91" t="s">
        <v>133</v>
      </c>
      <c r="BB16" s="91" t="s">
        <v>112</v>
      </c>
      <c r="BC16" s="91" t="s">
        <v>134</v>
      </c>
      <c r="BD16" s="91" t="s">
        <v>88</v>
      </c>
    </row>
    <row r="17" spans="2:56" s="1" customFormat="1" ht="12" customHeight="1">
      <c r="B17" s="35"/>
      <c r="D17" s="96" t="s">
        <v>32</v>
      </c>
      <c r="I17" s="98" t="s">
        <v>29</v>
      </c>
      <c r="J17" s="27" t="str">
        <f>'Rekapitulace stavby'!AN13</f>
        <v>Vyplň údaj</v>
      </c>
      <c r="L17" s="35"/>
      <c r="AZ17" s="91" t="s">
        <v>135</v>
      </c>
      <c r="BA17" s="91" t="s">
        <v>136</v>
      </c>
      <c r="BB17" s="91" t="s">
        <v>91</v>
      </c>
      <c r="BC17" s="91" t="s">
        <v>137</v>
      </c>
      <c r="BD17" s="91" t="s">
        <v>88</v>
      </c>
    </row>
    <row r="18" spans="2:56" s="1" customFormat="1" ht="18" customHeight="1">
      <c r="B18" s="35"/>
      <c r="E18" s="262" t="str">
        <f>'Rekapitulace stavby'!E14</f>
        <v>Vyplň údaj</v>
      </c>
      <c r="F18" s="263"/>
      <c r="G18" s="263"/>
      <c r="H18" s="263"/>
      <c r="I18" s="98" t="s">
        <v>31</v>
      </c>
      <c r="J18" s="27" t="str">
        <f>'Rekapitulace stavby'!AN14</f>
        <v>Vyplň údaj</v>
      </c>
      <c r="L18" s="35"/>
      <c r="AZ18" s="91" t="s">
        <v>138</v>
      </c>
      <c r="BA18" s="91" t="s">
        <v>139</v>
      </c>
      <c r="BB18" s="91" t="s">
        <v>91</v>
      </c>
      <c r="BC18" s="91" t="s">
        <v>140</v>
      </c>
      <c r="BD18" s="91" t="s">
        <v>88</v>
      </c>
    </row>
    <row r="19" spans="2:56" s="1" customFormat="1" ht="6.95" customHeight="1">
      <c r="B19" s="35"/>
      <c r="I19" s="97"/>
      <c r="L19" s="35"/>
      <c r="AZ19" s="91" t="s">
        <v>141</v>
      </c>
      <c r="BA19" s="91" t="s">
        <v>142</v>
      </c>
      <c r="BB19" s="91" t="s">
        <v>91</v>
      </c>
      <c r="BC19" s="91" t="s">
        <v>143</v>
      </c>
      <c r="BD19" s="91" t="s">
        <v>88</v>
      </c>
    </row>
    <row r="20" spans="2:56" s="1" customFormat="1" ht="12" customHeight="1">
      <c r="B20" s="35"/>
      <c r="D20" s="96" t="s">
        <v>34</v>
      </c>
      <c r="I20" s="98" t="s">
        <v>29</v>
      </c>
      <c r="J20" s="14" t="s">
        <v>1</v>
      </c>
      <c r="L20" s="35"/>
      <c r="AZ20" s="91" t="s">
        <v>144</v>
      </c>
      <c r="BA20" s="91" t="s">
        <v>145</v>
      </c>
      <c r="BB20" s="91" t="s">
        <v>91</v>
      </c>
      <c r="BC20" s="91" t="s">
        <v>146</v>
      </c>
      <c r="BD20" s="91" t="s">
        <v>88</v>
      </c>
    </row>
    <row r="21" spans="2:56" s="1" customFormat="1" ht="18" customHeight="1">
      <c r="B21" s="35"/>
      <c r="E21" s="14" t="s">
        <v>35</v>
      </c>
      <c r="I21" s="98" t="s">
        <v>31</v>
      </c>
      <c r="J21" s="14" t="s">
        <v>1</v>
      </c>
      <c r="L21" s="35"/>
      <c r="AZ21" s="91" t="s">
        <v>147</v>
      </c>
      <c r="BA21" s="91" t="s">
        <v>148</v>
      </c>
      <c r="BB21" s="91" t="s">
        <v>91</v>
      </c>
      <c r="BC21" s="91" t="s">
        <v>149</v>
      </c>
      <c r="BD21" s="91" t="s">
        <v>88</v>
      </c>
    </row>
    <row r="22" spans="2:56" s="1" customFormat="1" ht="6.95" customHeight="1">
      <c r="B22" s="35"/>
      <c r="I22" s="97"/>
      <c r="L22" s="35"/>
      <c r="AZ22" s="91" t="s">
        <v>150</v>
      </c>
      <c r="BA22" s="91" t="s">
        <v>151</v>
      </c>
      <c r="BB22" s="91" t="s">
        <v>91</v>
      </c>
      <c r="BC22" s="91" t="s">
        <v>131</v>
      </c>
      <c r="BD22" s="91" t="s">
        <v>88</v>
      </c>
    </row>
    <row r="23" spans="2:56" s="1" customFormat="1" ht="12" customHeight="1">
      <c r="B23" s="35"/>
      <c r="D23" s="96" t="s">
        <v>37</v>
      </c>
      <c r="I23" s="98" t="s">
        <v>29</v>
      </c>
      <c r="J23" s="14" t="s">
        <v>1</v>
      </c>
      <c r="L23" s="35"/>
      <c r="AZ23" s="91" t="s">
        <v>152</v>
      </c>
      <c r="BA23" s="91" t="s">
        <v>153</v>
      </c>
      <c r="BB23" s="91" t="s">
        <v>91</v>
      </c>
      <c r="BC23" s="91" t="s">
        <v>134</v>
      </c>
      <c r="BD23" s="91" t="s">
        <v>88</v>
      </c>
    </row>
    <row r="24" spans="2:56" s="1" customFormat="1" ht="18" customHeight="1">
      <c r="B24" s="35"/>
      <c r="E24" s="14" t="s">
        <v>38</v>
      </c>
      <c r="I24" s="98" t="s">
        <v>31</v>
      </c>
      <c r="J24" s="14" t="s">
        <v>1</v>
      </c>
      <c r="L24" s="35"/>
    </row>
    <row r="25" spans="2:56" s="1" customFormat="1" ht="6.95" customHeight="1">
      <c r="B25" s="35"/>
      <c r="I25" s="97"/>
      <c r="L25" s="35"/>
    </row>
    <row r="26" spans="2:56" s="1" customFormat="1" ht="12" customHeight="1">
      <c r="B26" s="35"/>
      <c r="D26" s="96" t="s">
        <v>39</v>
      </c>
      <c r="I26" s="97"/>
      <c r="L26" s="35"/>
    </row>
    <row r="27" spans="2:56" s="6" customFormat="1" ht="16.5" customHeight="1">
      <c r="B27" s="100"/>
      <c r="E27" s="264" t="s">
        <v>1</v>
      </c>
      <c r="F27" s="264"/>
      <c r="G27" s="264"/>
      <c r="H27" s="264"/>
      <c r="I27" s="101"/>
      <c r="L27" s="100"/>
    </row>
    <row r="28" spans="2:56" s="1" customFormat="1" ht="6.95" customHeight="1">
      <c r="B28" s="35"/>
      <c r="I28" s="97"/>
      <c r="L28" s="35"/>
    </row>
    <row r="29" spans="2:56" s="1" customFormat="1" ht="6.95" customHeight="1">
      <c r="B29" s="35"/>
      <c r="D29" s="53"/>
      <c r="E29" s="53"/>
      <c r="F29" s="53"/>
      <c r="G29" s="53"/>
      <c r="H29" s="53"/>
      <c r="I29" s="102"/>
      <c r="J29" s="53"/>
      <c r="K29" s="53"/>
      <c r="L29" s="35"/>
    </row>
    <row r="30" spans="2:56" s="1" customFormat="1" ht="25.35" customHeight="1">
      <c r="B30" s="35"/>
      <c r="D30" s="103" t="s">
        <v>40</v>
      </c>
      <c r="I30" s="97"/>
      <c r="J30" s="104">
        <f>ROUND(J87, 2)</f>
        <v>0</v>
      </c>
      <c r="L30" s="35"/>
    </row>
    <row r="31" spans="2:56" s="1" customFormat="1" ht="6.95" customHeight="1">
      <c r="B31" s="35"/>
      <c r="D31" s="53"/>
      <c r="E31" s="53"/>
      <c r="F31" s="53"/>
      <c r="G31" s="53"/>
      <c r="H31" s="53"/>
      <c r="I31" s="102"/>
      <c r="J31" s="53"/>
      <c r="K31" s="53"/>
      <c r="L31" s="35"/>
    </row>
    <row r="32" spans="2:56" s="1" customFormat="1" ht="14.45" customHeight="1">
      <c r="B32" s="35"/>
      <c r="F32" s="105" t="s">
        <v>42</v>
      </c>
      <c r="I32" s="106" t="s">
        <v>41</v>
      </c>
      <c r="J32" s="105" t="s">
        <v>43</v>
      </c>
      <c r="L32" s="35"/>
    </row>
    <row r="33" spans="2:12" s="1" customFormat="1" ht="14.45" customHeight="1">
      <c r="B33" s="35"/>
      <c r="D33" s="96" t="s">
        <v>44</v>
      </c>
      <c r="E33" s="96" t="s">
        <v>45</v>
      </c>
      <c r="F33" s="107">
        <f>ROUND((SUM(BE87:BE220)),  2)</f>
        <v>0</v>
      </c>
      <c r="I33" s="108">
        <v>0.21</v>
      </c>
      <c r="J33" s="107">
        <f>ROUND(((SUM(BE87:BE220))*I33),  2)</f>
        <v>0</v>
      </c>
      <c r="L33" s="35"/>
    </row>
    <row r="34" spans="2:12" s="1" customFormat="1" ht="14.45" customHeight="1">
      <c r="B34" s="35"/>
      <c r="E34" s="96" t="s">
        <v>46</v>
      </c>
      <c r="F34" s="107">
        <f>ROUND((SUM(BF87:BF220)),  2)</f>
        <v>0</v>
      </c>
      <c r="I34" s="108">
        <v>0.15</v>
      </c>
      <c r="J34" s="107">
        <f>ROUND(((SUM(BF87:BF220))*I34),  2)</f>
        <v>0</v>
      </c>
      <c r="L34" s="35"/>
    </row>
    <row r="35" spans="2:12" s="1" customFormat="1" ht="14.45" hidden="1" customHeight="1">
      <c r="B35" s="35"/>
      <c r="E35" s="96" t="s">
        <v>47</v>
      </c>
      <c r="F35" s="107">
        <f>ROUND((SUM(BG87:BG220)),  2)</f>
        <v>0</v>
      </c>
      <c r="I35" s="108">
        <v>0.21</v>
      </c>
      <c r="J35" s="107">
        <f>0</f>
        <v>0</v>
      </c>
      <c r="L35" s="35"/>
    </row>
    <row r="36" spans="2:12" s="1" customFormat="1" ht="14.45" hidden="1" customHeight="1">
      <c r="B36" s="35"/>
      <c r="E36" s="96" t="s">
        <v>48</v>
      </c>
      <c r="F36" s="107">
        <f>ROUND((SUM(BH87:BH220)),  2)</f>
        <v>0</v>
      </c>
      <c r="I36" s="108">
        <v>0.15</v>
      </c>
      <c r="J36" s="107">
        <f>0</f>
        <v>0</v>
      </c>
      <c r="L36" s="35"/>
    </row>
    <row r="37" spans="2:12" s="1" customFormat="1" ht="14.45" hidden="1" customHeight="1">
      <c r="B37" s="35"/>
      <c r="E37" s="96" t="s">
        <v>49</v>
      </c>
      <c r="F37" s="107">
        <f>ROUND((SUM(BI87:BI220)),  2)</f>
        <v>0</v>
      </c>
      <c r="I37" s="108">
        <v>0</v>
      </c>
      <c r="J37" s="107">
        <f>0</f>
        <v>0</v>
      </c>
      <c r="L37" s="35"/>
    </row>
    <row r="38" spans="2:12" s="1" customFormat="1" ht="6.95" customHeight="1">
      <c r="B38" s="35"/>
      <c r="I38" s="97"/>
      <c r="L38" s="35"/>
    </row>
    <row r="39" spans="2:12" s="1" customFormat="1" ht="25.35" customHeight="1">
      <c r="B39" s="35"/>
      <c r="C39" s="109"/>
      <c r="D39" s="110" t="s">
        <v>50</v>
      </c>
      <c r="E39" s="111"/>
      <c r="F39" s="111"/>
      <c r="G39" s="112" t="s">
        <v>51</v>
      </c>
      <c r="H39" s="113" t="s">
        <v>52</v>
      </c>
      <c r="I39" s="114"/>
      <c r="J39" s="115">
        <f>SUM(J30:J37)</f>
        <v>0</v>
      </c>
      <c r="K39" s="116"/>
      <c r="L39" s="35"/>
    </row>
    <row r="40" spans="2:12" s="1" customFormat="1" ht="14.45" customHeight="1">
      <c r="B40" s="117"/>
      <c r="C40" s="118"/>
      <c r="D40" s="118"/>
      <c r="E40" s="118"/>
      <c r="F40" s="118"/>
      <c r="G40" s="118"/>
      <c r="H40" s="118"/>
      <c r="I40" s="119"/>
      <c r="J40" s="118"/>
      <c r="K40" s="118"/>
      <c r="L40" s="35"/>
    </row>
    <row r="44" spans="2:12" s="1" customFormat="1" ht="6.95" customHeight="1">
      <c r="B44" s="120"/>
      <c r="C44" s="121"/>
      <c r="D44" s="121"/>
      <c r="E44" s="121"/>
      <c r="F44" s="121"/>
      <c r="G44" s="121"/>
      <c r="H44" s="121"/>
      <c r="I44" s="122"/>
      <c r="J44" s="121"/>
      <c r="K44" s="121"/>
      <c r="L44" s="35"/>
    </row>
    <row r="45" spans="2:12" s="1" customFormat="1" ht="24.95" customHeight="1">
      <c r="B45" s="31"/>
      <c r="C45" s="20" t="s">
        <v>154</v>
      </c>
      <c r="D45" s="32"/>
      <c r="E45" s="32"/>
      <c r="F45" s="32"/>
      <c r="G45" s="32"/>
      <c r="H45" s="32"/>
      <c r="I45" s="97"/>
      <c r="J45" s="32"/>
      <c r="K45" s="32"/>
      <c r="L45" s="35"/>
    </row>
    <row r="46" spans="2:12" s="1" customFormat="1" ht="6.95" customHeight="1">
      <c r="B46" s="31"/>
      <c r="C46" s="32"/>
      <c r="D46" s="32"/>
      <c r="E46" s="32"/>
      <c r="F46" s="32"/>
      <c r="G46" s="32"/>
      <c r="H46" s="32"/>
      <c r="I46" s="97"/>
      <c r="J46" s="32"/>
      <c r="K46" s="32"/>
      <c r="L46" s="35"/>
    </row>
    <row r="47" spans="2:12" s="1" customFormat="1" ht="12" customHeight="1">
      <c r="B47" s="31"/>
      <c r="C47" s="26" t="s">
        <v>16</v>
      </c>
      <c r="D47" s="32"/>
      <c r="E47" s="32"/>
      <c r="F47" s="32"/>
      <c r="G47" s="32"/>
      <c r="H47" s="32"/>
      <c r="I47" s="97"/>
      <c r="J47" s="32"/>
      <c r="K47" s="32"/>
      <c r="L47" s="35"/>
    </row>
    <row r="48" spans="2:12" s="1" customFormat="1" ht="16.5" customHeight="1">
      <c r="B48" s="31"/>
      <c r="C48" s="32"/>
      <c r="D48" s="32"/>
      <c r="E48" s="265" t="str">
        <f>E7</f>
        <v>Zeleň Savarin (Dr. Martínka)</v>
      </c>
      <c r="F48" s="266"/>
      <c r="G48" s="266"/>
      <c r="H48" s="266"/>
      <c r="I48" s="97"/>
      <c r="J48" s="32"/>
      <c r="K48" s="32"/>
      <c r="L48" s="35"/>
    </row>
    <row r="49" spans="2:47" s="1" customFormat="1" ht="12" customHeight="1">
      <c r="B49" s="31"/>
      <c r="C49" s="26" t="s">
        <v>106</v>
      </c>
      <c r="D49" s="32"/>
      <c r="E49" s="32"/>
      <c r="F49" s="32"/>
      <c r="G49" s="32"/>
      <c r="H49" s="32"/>
      <c r="I49" s="97"/>
      <c r="J49" s="32"/>
      <c r="K49" s="32"/>
      <c r="L49" s="35"/>
    </row>
    <row r="50" spans="2:47" s="1" customFormat="1" ht="16.5" customHeight="1">
      <c r="B50" s="31"/>
      <c r="C50" s="32"/>
      <c r="D50" s="32"/>
      <c r="E50" s="231" t="str">
        <f>E9</f>
        <v>Zpevněné plochy a mobiliář</v>
      </c>
      <c r="F50" s="230"/>
      <c r="G50" s="230"/>
      <c r="H50" s="230"/>
      <c r="I50" s="97"/>
      <c r="J50" s="32"/>
      <c r="K50" s="32"/>
      <c r="L50" s="35"/>
    </row>
    <row r="51" spans="2:47" s="1" customFormat="1" ht="6.95" customHeight="1">
      <c r="B51" s="31"/>
      <c r="C51" s="32"/>
      <c r="D51" s="32"/>
      <c r="E51" s="32"/>
      <c r="F51" s="32"/>
      <c r="G51" s="32"/>
      <c r="H51" s="32"/>
      <c r="I51" s="97"/>
      <c r="J51" s="32"/>
      <c r="K51" s="32"/>
      <c r="L51" s="35"/>
    </row>
    <row r="52" spans="2:47" s="1" customFormat="1" ht="12" customHeight="1">
      <c r="B52" s="31"/>
      <c r="C52" s="26" t="s">
        <v>22</v>
      </c>
      <c r="D52" s="32"/>
      <c r="E52" s="32"/>
      <c r="F52" s="24" t="str">
        <f>F12</f>
        <v>k.ú. Hrabůvka</v>
      </c>
      <c r="G52" s="32"/>
      <c r="H52" s="32"/>
      <c r="I52" s="98" t="s">
        <v>24</v>
      </c>
      <c r="J52" s="52" t="str">
        <f>IF(J12="","",J12)</f>
        <v>6. 1. 2017</v>
      </c>
      <c r="K52" s="32"/>
      <c r="L52" s="35"/>
    </row>
    <row r="53" spans="2:47" s="1" customFormat="1" ht="6.95" customHeight="1">
      <c r="B53" s="31"/>
      <c r="C53" s="32"/>
      <c r="D53" s="32"/>
      <c r="E53" s="32"/>
      <c r="F53" s="32"/>
      <c r="G53" s="32"/>
      <c r="H53" s="32"/>
      <c r="I53" s="97"/>
      <c r="J53" s="32"/>
      <c r="K53" s="32"/>
      <c r="L53" s="35"/>
    </row>
    <row r="54" spans="2:47" s="1" customFormat="1" ht="24.95" customHeight="1">
      <c r="B54" s="31"/>
      <c r="C54" s="26" t="s">
        <v>28</v>
      </c>
      <c r="D54" s="32"/>
      <c r="E54" s="32"/>
      <c r="F54" s="24" t="str">
        <f>E15</f>
        <v>SM Ostrava, Horní 791/3, 700 30 Ostrava–Hrabůvka</v>
      </c>
      <c r="G54" s="32"/>
      <c r="H54" s="32"/>
      <c r="I54" s="98" t="s">
        <v>34</v>
      </c>
      <c r="J54" s="29" t="str">
        <f>E21</f>
        <v>Atregia, s.r.o., Šebrov 215, 679 22</v>
      </c>
      <c r="K54" s="32"/>
      <c r="L54" s="35"/>
    </row>
    <row r="55" spans="2:47" s="1" customFormat="1" ht="13.7" customHeight="1">
      <c r="B55" s="31"/>
      <c r="C55" s="26" t="s">
        <v>32</v>
      </c>
      <c r="D55" s="32"/>
      <c r="E55" s="32"/>
      <c r="F55" s="24" t="str">
        <f>IF(E18="","",E18)</f>
        <v>Vyplň údaj</v>
      </c>
      <c r="G55" s="32"/>
      <c r="H55" s="32"/>
      <c r="I55" s="98" t="s">
        <v>37</v>
      </c>
      <c r="J55" s="29" t="str">
        <f>E24</f>
        <v>Ing. Lenka Požárová</v>
      </c>
      <c r="K55" s="32"/>
      <c r="L55" s="35"/>
    </row>
    <row r="56" spans="2:47" s="1" customFormat="1" ht="10.35" customHeight="1">
      <c r="B56" s="31"/>
      <c r="C56" s="32"/>
      <c r="D56" s="32"/>
      <c r="E56" s="32"/>
      <c r="F56" s="32"/>
      <c r="G56" s="32"/>
      <c r="H56" s="32"/>
      <c r="I56" s="97"/>
      <c r="J56" s="32"/>
      <c r="K56" s="32"/>
      <c r="L56" s="35"/>
    </row>
    <row r="57" spans="2:47" s="1" customFormat="1" ht="29.25" customHeight="1">
      <c r="B57" s="31"/>
      <c r="C57" s="123" t="s">
        <v>155</v>
      </c>
      <c r="D57" s="124"/>
      <c r="E57" s="124"/>
      <c r="F57" s="124"/>
      <c r="G57" s="124"/>
      <c r="H57" s="124"/>
      <c r="I57" s="125"/>
      <c r="J57" s="126" t="s">
        <v>156</v>
      </c>
      <c r="K57" s="124"/>
      <c r="L57" s="35"/>
    </row>
    <row r="58" spans="2:47" s="1" customFormat="1" ht="10.35" customHeight="1">
      <c r="B58" s="31"/>
      <c r="C58" s="32"/>
      <c r="D58" s="32"/>
      <c r="E58" s="32"/>
      <c r="F58" s="32"/>
      <c r="G58" s="32"/>
      <c r="H58" s="32"/>
      <c r="I58" s="97"/>
      <c r="J58" s="32"/>
      <c r="K58" s="32"/>
      <c r="L58" s="35"/>
    </row>
    <row r="59" spans="2:47" s="1" customFormat="1" ht="22.9" customHeight="1">
      <c r="B59" s="31"/>
      <c r="C59" s="127" t="s">
        <v>157</v>
      </c>
      <c r="D59" s="32"/>
      <c r="E59" s="32"/>
      <c r="F59" s="32"/>
      <c r="G59" s="32"/>
      <c r="H59" s="32"/>
      <c r="I59" s="97"/>
      <c r="J59" s="70">
        <f>J87</f>
        <v>0</v>
      </c>
      <c r="K59" s="32"/>
      <c r="L59" s="35"/>
      <c r="AU59" s="14" t="s">
        <v>158</v>
      </c>
    </row>
    <row r="60" spans="2:47" s="7" customFormat="1" ht="24.95" customHeight="1">
      <c r="B60" s="128"/>
      <c r="C60" s="129"/>
      <c r="D60" s="130" t="s">
        <v>159</v>
      </c>
      <c r="E60" s="131"/>
      <c r="F60" s="131"/>
      <c r="G60" s="131"/>
      <c r="H60" s="131"/>
      <c r="I60" s="132"/>
      <c r="J60" s="133">
        <f>J88</f>
        <v>0</v>
      </c>
      <c r="K60" s="129"/>
      <c r="L60" s="134"/>
    </row>
    <row r="61" spans="2:47" s="8" customFormat="1" ht="19.899999999999999" customHeight="1">
      <c r="B61" s="135"/>
      <c r="C61" s="136"/>
      <c r="D61" s="137" t="s">
        <v>160</v>
      </c>
      <c r="E61" s="138"/>
      <c r="F61" s="138"/>
      <c r="G61" s="138"/>
      <c r="H61" s="138"/>
      <c r="I61" s="139"/>
      <c r="J61" s="140">
        <f>J89</f>
        <v>0</v>
      </c>
      <c r="K61" s="136"/>
      <c r="L61" s="141"/>
    </row>
    <row r="62" spans="2:47" s="8" customFormat="1" ht="19.899999999999999" customHeight="1">
      <c r="B62" s="135"/>
      <c r="C62" s="136"/>
      <c r="D62" s="137" t="s">
        <v>161</v>
      </c>
      <c r="E62" s="138"/>
      <c r="F62" s="138"/>
      <c r="G62" s="138"/>
      <c r="H62" s="138"/>
      <c r="I62" s="139"/>
      <c r="J62" s="140">
        <f>J109</f>
        <v>0</v>
      </c>
      <c r="K62" s="136"/>
      <c r="L62" s="141"/>
    </row>
    <row r="63" spans="2:47" s="8" customFormat="1" ht="14.85" customHeight="1">
      <c r="B63" s="135"/>
      <c r="C63" s="136"/>
      <c r="D63" s="137" t="s">
        <v>162</v>
      </c>
      <c r="E63" s="138"/>
      <c r="F63" s="138"/>
      <c r="G63" s="138"/>
      <c r="H63" s="138"/>
      <c r="I63" s="139"/>
      <c r="J63" s="140">
        <f>J110</f>
        <v>0</v>
      </c>
      <c r="K63" s="136"/>
      <c r="L63" s="141"/>
    </row>
    <row r="64" spans="2:47" s="8" customFormat="1" ht="14.85" customHeight="1">
      <c r="B64" s="135"/>
      <c r="C64" s="136"/>
      <c r="D64" s="137" t="s">
        <v>163</v>
      </c>
      <c r="E64" s="138"/>
      <c r="F64" s="138"/>
      <c r="G64" s="138"/>
      <c r="H64" s="138"/>
      <c r="I64" s="139"/>
      <c r="J64" s="140">
        <f>J161</f>
        <v>0</v>
      </c>
      <c r="K64" s="136"/>
      <c r="L64" s="141"/>
    </row>
    <row r="65" spans="2:12" s="8" customFormat="1" ht="14.85" customHeight="1">
      <c r="B65" s="135"/>
      <c r="C65" s="136"/>
      <c r="D65" s="137" t="s">
        <v>164</v>
      </c>
      <c r="E65" s="138"/>
      <c r="F65" s="138"/>
      <c r="G65" s="138"/>
      <c r="H65" s="138"/>
      <c r="I65" s="139"/>
      <c r="J65" s="140">
        <f>J197</f>
        <v>0</v>
      </c>
      <c r="K65" s="136"/>
      <c r="L65" s="141"/>
    </row>
    <row r="66" spans="2:12" s="8" customFormat="1" ht="19.899999999999999" customHeight="1">
      <c r="B66" s="135"/>
      <c r="C66" s="136"/>
      <c r="D66" s="137" t="s">
        <v>165</v>
      </c>
      <c r="E66" s="138"/>
      <c r="F66" s="138"/>
      <c r="G66" s="138"/>
      <c r="H66" s="138"/>
      <c r="I66" s="139"/>
      <c r="J66" s="140">
        <f>J202</f>
        <v>0</v>
      </c>
      <c r="K66" s="136"/>
      <c r="L66" s="141"/>
    </row>
    <row r="67" spans="2:12" s="8" customFormat="1" ht="14.85" customHeight="1">
      <c r="B67" s="135"/>
      <c r="C67" s="136"/>
      <c r="D67" s="137" t="s">
        <v>166</v>
      </c>
      <c r="E67" s="138"/>
      <c r="F67" s="138"/>
      <c r="G67" s="138"/>
      <c r="H67" s="138"/>
      <c r="I67" s="139"/>
      <c r="J67" s="140">
        <f>J218</f>
        <v>0</v>
      </c>
      <c r="K67" s="136"/>
      <c r="L67" s="141"/>
    </row>
    <row r="68" spans="2:12" s="1" customFormat="1" ht="21.75" customHeight="1">
      <c r="B68" s="31"/>
      <c r="C68" s="32"/>
      <c r="D68" s="32"/>
      <c r="E68" s="32"/>
      <c r="F68" s="32"/>
      <c r="G68" s="32"/>
      <c r="H68" s="32"/>
      <c r="I68" s="97"/>
      <c r="J68" s="32"/>
      <c r="K68" s="32"/>
      <c r="L68" s="35"/>
    </row>
    <row r="69" spans="2:12" s="1" customFormat="1" ht="6.95" customHeight="1">
      <c r="B69" s="43"/>
      <c r="C69" s="44"/>
      <c r="D69" s="44"/>
      <c r="E69" s="44"/>
      <c r="F69" s="44"/>
      <c r="G69" s="44"/>
      <c r="H69" s="44"/>
      <c r="I69" s="119"/>
      <c r="J69" s="44"/>
      <c r="K69" s="44"/>
      <c r="L69" s="35"/>
    </row>
    <row r="73" spans="2:12" s="1" customFormat="1" ht="6.95" customHeight="1">
      <c r="B73" s="45"/>
      <c r="C73" s="46"/>
      <c r="D73" s="46"/>
      <c r="E73" s="46"/>
      <c r="F73" s="46"/>
      <c r="G73" s="46"/>
      <c r="H73" s="46"/>
      <c r="I73" s="122"/>
      <c r="J73" s="46"/>
      <c r="K73" s="46"/>
      <c r="L73" s="35"/>
    </row>
    <row r="74" spans="2:12" s="1" customFormat="1" ht="24.95" customHeight="1">
      <c r="B74" s="31"/>
      <c r="C74" s="20" t="s">
        <v>167</v>
      </c>
      <c r="D74" s="32"/>
      <c r="E74" s="32"/>
      <c r="F74" s="32"/>
      <c r="G74" s="32"/>
      <c r="H74" s="32"/>
      <c r="I74" s="97"/>
      <c r="J74" s="32"/>
      <c r="K74" s="32"/>
      <c r="L74" s="35"/>
    </row>
    <row r="75" spans="2:12" s="1" customFormat="1" ht="6.95" customHeight="1">
      <c r="B75" s="31"/>
      <c r="C75" s="32"/>
      <c r="D75" s="32"/>
      <c r="E75" s="32"/>
      <c r="F75" s="32"/>
      <c r="G75" s="32"/>
      <c r="H75" s="32"/>
      <c r="I75" s="97"/>
      <c r="J75" s="32"/>
      <c r="K75" s="32"/>
      <c r="L75" s="35"/>
    </row>
    <row r="76" spans="2:12" s="1" customFormat="1" ht="12" customHeight="1">
      <c r="B76" s="31"/>
      <c r="C76" s="26" t="s">
        <v>16</v>
      </c>
      <c r="D76" s="32"/>
      <c r="E76" s="32"/>
      <c r="F76" s="32"/>
      <c r="G76" s="32"/>
      <c r="H76" s="32"/>
      <c r="I76" s="97"/>
      <c r="J76" s="32"/>
      <c r="K76" s="32"/>
      <c r="L76" s="35"/>
    </row>
    <row r="77" spans="2:12" s="1" customFormat="1" ht="16.5" customHeight="1">
      <c r="B77" s="31"/>
      <c r="C77" s="32"/>
      <c r="D77" s="32"/>
      <c r="E77" s="265" t="str">
        <f>E7</f>
        <v>Zeleň Savarin (Dr. Martínka)</v>
      </c>
      <c r="F77" s="266"/>
      <c r="G77" s="266"/>
      <c r="H77" s="266"/>
      <c r="I77" s="97"/>
      <c r="J77" s="32"/>
      <c r="K77" s="32"/>
      <c r="L77" s="35"/>
    </row>
    <row r="78" spans="2:12" s="1" customFormat="1" ht="12" customHeight="1">
      <c r="B78" s="31"/>
      <c r="C78" s="26" t="s">
        <v>106</v>
      </c>
      <c r="D78" s="32"/>
      <c r="E78" s="32"/>
      <c r="F78" s="32"/>
      <c r="G78" s="32"/>
      <c r="H78" s="32"/>
      <c r="I78" s="97"/>
      <c r="J78" s="32"/>
      <c r="K78" s="32"/>
      <c r="L78" s="35"/>
    </row>
    <row r="79" spans="2:12" s="1" customFormat="1" ht="16.5" customHeight="1">
      <c r="B79" s="31"/>
      <c r="C79" s="32"/>
      <c r="D79" s="32"/>
      <c r="E79" s="231" t="str">
        <f>E9</f>
        <v>Zpevněné plochy a mobiliář</v>
      </c>
      <c r="F79" s="230"/>
      <c r="G79" s="230"/>
      <c r="H79" s="230"/>
      <c r="I79" s="97"/>
      <c r="J79" s="32"/>
      <c r="K79" s="32"/>
      <c r="L79" s="35"/>
    </row>
    <row r="80" spans="2:12" s="1" customFormat="1" ht="6.95" customHeight="1">
      <c r="B80" s="31"/>
      <c r="C80" s="32"/>
      <c r="D80" s="32"/>
      <c r="E80" s="32"/>
      <c r="F80" s="32"/>
      <c r="G80" s="32"/>
      <c r="H80" s="32"/>
      <c r="I80" s="97"/>
      <c r="J80" s="32"/>
      <c r="K80" s="32"/>
      <c r="L80" s="35"/>
    </row>
    <row r="81" spans="2:65" s="1" customFormat="1" ht="12" customHeight="1">
      <c r="B81" s="31"/>
      <c r="C81" s="26" t="s">
        <v>22</v>
      </c>
      <c r="D81" s="32"/>
      <c r="E81" s="32"/>
      <c r="F81" s="24" t="str">
        <f>F12</f>
        <v>k.ú. Hrabůvka</v>
      </c>
      <c r="G81" s="32"/>
      <c r="H81" s="32"/>
      <c r="I81" s="98" t="s">
        <v>24</v>
      </c>
      <c r="J81" s="52" t="str">
        <f>IF(J12="","",J12)</f>
        <v>6. 1. 2017</v>
      </c>
      <c r="K81" s="32"/>
      <c r="L81" s="35"/>
    </row>
    <row r="82" spans="2:65" s="1" customFormat="1" ht="6.95" customHeight="1">
      <c r="B82" s="31"/>
      <c r="C82" s="32"/>
      <c r="D82" s="32"/>
      <c r="E82" s="32"/>
      <c r="F82" s="32"/>
      <c r="G82" s="32"/>
      <c r="H82" s="32"/>
      <c r="I82" s="97"/>
      <c r="J82" s="32"/>
      <c r="K82" s="32"/>
      <c r="L82" s="35"/>
    </row>
    <row r="83" spans="2:65" s="1" customFormat="1" ht="24.95" customHeight="1">
      <c r="B83" s="31"/>
      <c r="C83" s="26" t="s">
        <v>28</v>
      </c>
      <c r="D83" s="32"/>
      <c r="E83" s="32"/>
      <c r="F83" s="24" t="str">
        <f>E15</f>
        <v>SM Ostrava, Horní 791/3, 700 30 Ostrava–Hrabůvka</v>
      </c>
      <c r="G83" s="32"/>
      <c r="H83" s="32"/>
      <c r="I83" s="98" t="s">
        <v>34</v>
      </c>
      <c r="J83" s="29" t="str">
        <f>E21</f>
        <v>Atregia, s.r.o., Šebrov 215, 679 22</v>
      </c>
      <c r="K83" s="32"/>
      <c r="L83" s="35"/>
    </row>
    <row r="84" spans="2:65" s="1" customFormat="1" ht="13.7" customHeight="1">
      <c r="B84" s="31"/>
      <c r="C84" s="26" t="s">
        <v>32</v>
      </c>
      <c r="D84" s="32"/>
      <c r="E84" s="32"/>
      <c r="F84" s="24" t="str">
        <f>IF(E18="","",E18)</f>
        <v>Vyplň údaj</v>
      </c>
      <c r="G84" s="32"/>
      <c r="H84" s="32"/>
      <c r="I84" s="98" t="s">
        <v>37</v>
      </c>
      <c r="J84" s="29" t="str">
        <f>E24</f>
        <v>Ing. Lenka Požárová</v>
      </c>
      <c r="K84" s="32"/>
      <c r="L84" s="35"/>
    </row>
    <row r="85" spans="2:65" s="1" customFormat="1" ht="10.35" customHeight="1">
      <c r="B85" s="31"/>
      <c r="C85" s="32"/>
      <c r="D85" s="32"/>
      <c r="E85" s="32"/>
      <c r="F85" s="32"/>
      <c r="G85" s="32"/>
      <c r="H85" s="32"/>
      <c r="I85" s="97"/>
      <c r="J85" s="32"/>
      <c r="K85" s="32"/>
      <c r="L85" s="35"/>
    </row>
    <row r="86" spans="2:65" s="9" customFormat="1" ht="29.25" customHeight="1">
      <c r="B86" s="142"/>
      <c r="C86" s="143" t="s">
        <v>168</v>
      </c>
      <c r="D86" s="144" t="s">
        <v>59</v>
      </c>
      <c r="E86" s="144" t="s">
        <v>55</v>
      </c>
      <c r="F86" s="144" t="s">
        <v>56</v>
      </c>
      <c r="G86" s="144" t="s">
        <v>169</v>
      </c>
      <c r="H86" s="144" t="s">
        <v>170</v>
      </c>
      <c r="I86" s="145" t="s">
        <v>171</v>
      </c>
      <c r="J86" s="144" t="s">
        <v>156</v>
      </c>
      <c r="K86" s="146" t="s">
        <v>172</v>
      </c>
      <c r="L86" s="147"/>
      <c r="M86" s="61" t="s">
        <v>1</v>
      </c>
      <c r="N86" s="62" t="s">
        <v>44</v>
      </c>
      <c r="O86" s="62" t="s">
        <v>173</v>
      </c>
      <c r="P86" s="62" t="s">
        <v>174</v>
      </c>
      <c r="Q86" s="62" t="s">
        <v>175</v>
      </c>
      <c r="R86" s="62" t="s">
        <v>176</v>
      </c>
      <c r="S86" s="62" t="s">
        <v>177</v>
      </c>
      <c r="T86" s="63" t="s">
        <v>178</v>
      </c>
    </row>
    <row r="87" spans="2:65" s="1" customFormat="1" ht="22.9" customHeight="1">
      <c r="B87" s="31"/>
      <c r="C87" s="68" t="s">
        <v>179</v>
      </c>
      <c r="D87" s="32"/>
      <c r="E87" s="32"/>
      <c r="F87" s="32"/>
      <c r="G87" s="32"/>
      <c r="H87" s="32"/>
      <c r="I87" s="97"/>
      <c r="J87" s="148">
        <f>BK87</f>
        <v>0</v>
      </c>
      <c r="K87" s="32"/>
      <c r="L87" s="35"/>
      <c r="M87" s="64"/>
      <c r="N87" s="65"/>
      <c r="O87" s="65"/>
      <c r="P87" s="149">
        <f>P88</f>
        <v>0</v>
      </c>
      <c r="Q87" s="65"/>
      <c r="R87" s="149">
        <f>R88</f>
        <v>5500.8425964399994</v>
      </c>
      <c r="S87" s="65"/>
      <c r="T87" s="150">
        <f>T88</f>
        <v>0</v>
      </c>
      <c r="AT87" s="14" t="s">
        <v>73</v>
      </c>
      <c r="AU87" s="14" t="s">
        <v>158</v>
      </c>
      <c r="BK87" s="151">
        <f>BK88</f>
        <v>0</v>
      </c>
    </row>
    <row r="88" spans="2:65" s="10" customFormat="1" ht="25.9" customHeight="1">
      <c r="B88" s="152"/>
      <c r="C88" s="153"/>
      <c r="D88" s="154" t="s">
        <v>73</v>
      </c>
      <c r="E88" s="155" t="s">
        <v>180</v>
      </c>
      <c r="F88" s="155" t="s">
        <v>181</v>
      </c>
      <c r="G88" s="153"/>
      <c r="H88" s="153"/>
      <c r="I88" s="156"/>
      <c r="J88" s="157">
        <f>BK88</f>
        <v>0</v>
      </c>
      <c r="K88" s="153"/>
      <c r="L88" s="158"/>
      <c r="M88" s="159"/>
      <c r="N88" s="160"/>
      <c r="O88" s="160"/>
      <c r="P88" s="161">
        <f>P89+P109+P202</f>
        <v>0</v>
      </c>
      <c r="Q88" s="160"/>
      <c r="R88" s="161">
        <f>R89+R109+R202</f>
        <v>5500.8425964399994</v>
      </c>
      <c r="S88" s="160"/>
      <c r="T88" s="162">
        <f>T89+T109+T202</f>
        <v>0</v>
      </c>
      <c r="AR88" s="163" t="s">
        <v>21</v>
      </c>
      <c r="AT88" s="164" t="s">
        <v>73</v>
      </c>
      <c r="AU88" s="164" t="s">
        <v>74</v>
      </c>
      <c r="AY88" s="163" t="s">
        <v>182</v>
      </c>
      <c r="BK88" s="165">
        <f>BK89+BK109+BK202</f>
        <v>0</v>
      </c>
    </row>
    <row r="89" spans="2:65" s="10" customFormat="1" ht="22.9" customHeight="1">
      <c r="B89" s="152"/>
      <c r="C89" s="153"/>
      <c r="D89" s="154" t="s">
        <v>73</v>
      </c>
      <c r="E89" s="166" t="s">
        <v>21</v>
      </c>
      <c r="F89" s="166" t="s">
        <v>183</v>
      </c>
      <c r="G89" s="153"/>
      <c r="H89" s="153"/>
      <c r="I89" s="156"/>
      <c r="J89" s="167">
        <f>BK89</f>
        <v>0</v>
      </c>
      <c r="K89" s="153"/>
      <c r="L89" s="158"/>
      <c r="M89" s="159"/>
      <c r="N89" s="160"/>
      <c r="O89" s="160"/>
      <c r="P89" s="161">
        <f>SUM(P90:P108)</f>
        <v>0</v>
      </c>
      <c r="Q89" s="160"/>
      <c r="R89" s="161">
        <f>SUM(R90:R108)</f>
        <v>0</v>
      </c>
      <c r="S89" s="160"/>
      <c r="T89" s="162">
        <f>SUM(T90:T108)</f>
        <v>0</v>
      </c>
      <c r="AR89" s="163" t="s">
        <v>21</v>
      </c>
      <c r="AT89" s="164" t="s">
        <v>73</v>
      </c>
      <c r="AU89" s="164" t="s">
        <v>21</v>
      </c>
      <c r="AY89" s="163" t="s">
        <v>182</v>
      </c>
      <c r="BK89" s="165">
        <f>SUM(BK90:BK108)</f>
        <v>0</v>
      </c>
    </row>
    <row r="90" spans="2:65" s="1" customFormat="1" ht="22.5" customHeight="1">
      <c r="B90" s="31"/>
      <c r="C90" s="168" t="s">
        <v>21</v>
      </c>
      <c r="D90" s="168" t="s">
        <v>184</v>
      </c>
      <c r="E90" s="169" t="s">
        <v>185</v>
      </c>
      <c r="F90" s="170" t="s">
        <v>186</v>
      </c>
      <c r="G90" s="171" t="s">
        <v>91</v>
      </c>
      <c r="H90" s="172">
        <v>2411.17</v>
      </c>
      <c r="I90" s="173"/>
      <c r="J90" s="174">
        <f>ROUND(I90*H90,2)</f>
        <v>0</v>
      </c>
      <c r="K90" s="170" t="s">
        <v>187</v>
      </c>
      <c r="L90" s="35"/>
      <c r="M90" s="175" t="s">
        <v>1</v>
      </c>
      <c r="N90" s="176" t="s">
        <v>45</v>
      </c>
      <c r="O90" s="57"/>
      <c r="P90" s="177">
        <f>O90*H90</f>
        <v>0</v>
      </c>
      <c r="Q90" s="177">
        <v>0</v>
      </c>
      <c r="R90" s="177">
        <f>Q90*H90</f>
        <v>0</v>
      </c>
      <c r="S90" s="177">
        <v>0</v>
      </c>
      <c r="T90" s="178">
        <f>S90*H90</f>
        <v>0</v>
      </c>
      <c r="AR90" s="14" t="s">
        <v>188</v>
      </c>
      <c r="AT90" s="14" t="s">
        <v>184</v>
      </c>
      <c r="AU90" s="14" t="s">
        <v>83</v>
      </c>
      <c r="AY90" s="14" t="s">
        <v>182</v>
      </c>
      <c r="BE90" s="179">
        <f>IF(N90="základní",J90,0)</f>
        <v>0</v>
      </c>
      <c r="BF90" s="179">
        <f>IF(N90="snížená",J90,0)</f>
        <v>0</v>
      </c>
      <c r="BG90" s="179">
        <f>IF(N90="zákl. přenesená",J90,0)</f>
        <v>0</v>
      </c>
      <c r="BH90" s="179">
        <f>IF(N90="sníž. přenesená",J90,0)</f>
        <v>0</v>
      </c>
      <c r="BI90" s="179">
        <f>IF(N90="nulová",J90,0)</f>
        <v>0</v>
      </c>
      <c r="BJ90" s="14" t="s">
        <v>21</v>
      </c>
      <c r="BK90" s="179">
        <f>ROUND(I90*H90,2)</f>
        <v>0</v>
      </c>
      <c r="BL90" s="14" t="s">
        <v>188</v>
      </c>
      <c r="BM90" s="14" t="s">
        <v>189</v>
      </c>
    </row>
    <row r="91" spans="2:65" s="11" customFormat="1" ht="11.25">
      <c r="B91" s="180"/>
      <c r="C91" s="181"/>
      <c r="D91" s="182" t="s">
        <v>190</v>
      </c>
      <c r="E91" s="183" t="s">
        <v>1</v>
      </c>
      <c r="F91" s="184" t="s">
        <v>191</v>
      </c>
      <c r="G91" s="181"/>
      <c r="H91" s="185">
        <v>2411.17</v>
      </c>
      <c r="I91" s="186"/>
      <c r="J91" s="181"/>
      <c r="K91" s="181"/>
      <c r="L91" s="187"/>
      <c r="M91" s="188"/>
      <c r="N91" s="189"/>
      <c r="O91" s="189"/>
      <c r="P91" s="189"/>
      <c r="Q91" s="189"/>
      <c r="R91" s="189"/>
      <c r="S91" s="189"/>
      <c r="T91" s="190"/>
      <c r="AT91" s="191" t="s">
        <v>190</v>
      </c>
      <c r="AU91" s="191" t="s">
        <v>83</v>
      </c>
      <c r="AV91" s="11" t="s">
        <v>83</v>
      </c>
      <c r="AW91" s="11" t="s">
        <v>36</v>
      </c>
      <c r="AX91" s="11" t="s">
        <v>21</v>
      </c>
      <c r="AY91" s="191" t="s">
        <v>182</v>
      </c>
    </row>
    <row r="92" spans="2:65" s="1" customFormat="1" ht="22.5" customHeight="1">
      <c r="B92" s="31"/>
      <c r="C92" s="168" t="s">
        <v>83</v>
      </c>
      <c r="D92" s="168" t="s">
        <v>184</v>
      </c>
      <c r="E92" s="169" t="s">
        <v>192</v>
      </c>
      <c r="F92" s="170" t="s">
        <v>193</v>
      </c>
      <c r="G92" s="171" t="s">
        <v>91</v>
      </c>
      <c r="H92" s="172">
        <v>2411.17</v>
      </c>
      <c r="I92" s="173"/>
      <c r="J92" s="174">
        <f>ROUND(I92*H92,2)</f>
        <v>0</v>
      </c>
      <c r="K92" s="170" t="s">
        <v>187</v>
      </c>
      <c r="L92" s="35"/>
      <c r="M92" s="175" t="s">
        <v>1</v>
      </c>
      <c r="N92" s="176" t="s">
        <v>45</v>
      </c>
      <c r="O92" s="57"/>
      <c r="P92" s="177">
        <f>O92*H92</f>
        <v>0</v>
      </c>
      <c r="Q92" s="177">
        <v>0</v>
      </c>
      <c r="R92" s="177">
        <f>Q92*H92</f>
        <v>0</v>
      </c>
      <c r="S92" s="177">
        <v>0</v>
      </c>
      <c r="T92" s="178">
        <f>S92*H92</f>
        <v>0</v>
      </c>
      <c r="AR92" s="14" t="s">
        <v>188</v>
      </c>
      <c r="AT92" s="14" t="s">
        <v>184</v>
      </c>
      <c r="AU92" s="14" t="s">
        <v>83</v>
      </c>
      <c r="AY92" s="14" t="s">
        <v>182</v>
      </c>
      <c r="BE92" s="179">
        <f>IF(N92="základní",J92,0)</f>
        <v>0</v>
      </c>
      <c r="BF92" s="179">
        <f>IF(N92="snížená",J92,0)</f>
        <v>0</v>
      </c>
      <c r="BG92" s="179">
        <f>IF(N92="zákl. přenesená",J92,0)</f>
        <v>0</v>
      </c>
      <c r="BH92" s="179">
        <f>IF(N92="sníž. přenesená",J92,0)</f>
        <v>0</v>
      </c>
      <c r="BI92" s="179">
        <f>IF(N92="nulová",J92,0)</f>
        <v>0</v>
      </c>
      <c r="BJ92" s="14" t="s">
        <v>21</v>
      </c>
      <c r="BK92" s="179">
        <f>ROUND(I92*H92,2)</f>
        <v>0</v>
      </c>
      <c r="BL92" s="14" t="s">
        <v>188</v>
      </c>
      <c r="BM92" s="14" t="s">
        <v>194</v>
      </c>
    </row>
    <row r="93" spans="2:65" s="11" customFormat="1" ht="11.25">
      <c r="B93" s="180"/>
      <c r="C93" s="181"/>
      <c r="D93" s="182" t="s">
        <v>190</v>
      </c>
      <c r="E93" s="183" t="s">
        <v>1</v>
      </c>
      <c r="F93" s="184" t="s">
        <v>191</v>
      </c>
      <c r="G93" s="181"/>
      <c r="H93" s="185">
        <v>2411.17</v>
      </c>
      <c r="I93" s="186"/>
      <c r="J93" s="181"/>
      <c r="K93" s="181"/>
      <c r="L93" s="187"/>
      <c r="M93" s="188"/>
      <c r="N93" s="189"/>
      <c r="O93" s="189"/>
      <c r="P93" s="189"/>
      <c r="Q93" s="189"/>
      <c r="R93" s="189"/>
      <c r="S93" s="189"/>
      <c r="T93" s="190"/>
      <c r="AT93" s="191" t="s">
        <v>190</v>
      </c>
      <c r="AU93" s="191" t="s">
        <v>83</v>
      </c>
      <c r="AV93" s="11" t="s">
        <v>83</v>
      </c>
      <c r="AW93" s="11" t="s">
        <v>36</v>
      </c>
      <c r="AX93" s="11" t="s">
        <v>21</v>
      </c>
      <c r="AY93" s="191" t="s">
        <v>182</v>
      </c>
    </row>
    <row r="94" spans="2:65" s="1" customFormat="1" ht="22.5" customHeight="1">
      <c r="B94" s="31"/>
      <c r="C94" s="168" t="s">
        <v>88</v>
      </c>
      <c r="D94" s="168" t="s">
        <v>184</v>
      </c>
      <c r="E94" s="169" t="s">
        <v>195</v>
      </c>
      <c r="F94" s="170" t="s">
        <v>196</v>
      </c>
      <c r="G94" s="171" t="s">
        <v>91</v>
      </c>
      <c r="H94" s="172">
        <v>22.8</v>
      </c>
      <c r="I94" s="173"/>
      <c r="J94" s="174">
        <f>ROUND(I94*H94,2)</f>
        <v>0</v>
      </c>
      <c r="K94" s="170" t="s">
        <v>187</v>
      </c>
      <c r="L94" s="35"/>
      <c r="M94" s="175" t="s">
        <v>1</v>
      </c>
      <c r="N94" s="176" t="s">
        <v>45</v>
      </c>
      <c r="O94" s="57"/>
      <c r="P94" s="177">
        <f>O94*H94</f>
        <v>0</v>
      </c>
      <c r="Q94" s="177">
        <v>0</v>
      </c>
      <c r="R94" s="177">
        <f>Q94*H94</f>
        <v>0</v>
      </c>
      <c r="S94" s="177">
        <v>0</v>
      </c>
      <c r="T94" s="178">
        <f>S94*H94</f>
        <v>0</v>
      </c>
      <c r="AR94" s="14" t="s">
        <v>188</v>
      </c>
      <c r="AT94" s="14" t="s">
        <v>184</v>
      </c>
      <c r="AU94" s="14" t="s">
        <v>83</v>
      </c>
      <c r="AY94" s="14" t="s">
        <v>182</v>
      </c>
      <c r="BE94" s="179">
        <f>IF(N94="základní",J94,0)</f>
        <v>0</v>
      </c>
      <c r="BF94" s="179">
        <f>IF(N94="snížená",J94,0)</f>
        <v>0</v>
      </c>
      <c r="BG94" s="179">
        <f>IF(N94="zákl. přenesená",J94,0)</f>
        <v>0</v>
      </c>
      <c r="BH94" s="179">
        <f>IF(N94="sníž. přenesená",J94,0)</f>
        <v>0</v>
      </c>
      <c r="BI94" s="179">
        <f>IF(N94="nulová",J94,0)</f>
        <v>0</v>
      </c>
      <c r="BJ94" s="14" t="s">
        <v>21</v>
      </c>
      <c r="BK94" s="179">
        <f>ROUND(I94*H94,2)</f>
        <v>0</v>
      </c>
      <c r="BL94" s="14" t="s">
        <v>188</v>
      </c>
      <c r="BM94" s="14" t="s">
        <v>197</v>
      </c>
    </row>
    <row r="95" spans="2:65" s="11" customFormat="1" ht="11.25">
      <c r="B95" s="180"/>
      <c r="C95" s="181"/>
      <c r="D95" s="182" t="s">
        <v>190</v>
      </c>
      <c r="E95" s="183" t="s">
        <v>1</v>
      </c>
      <c r="F95" s="184" t="s">
        <v>198</v>
      </c>
      <c r="G95" s="181"/>
      <c r="H95" s="185">
        <v>22.8</v>
      </c>
      <c r="I95" s="186"/>
      <c r="J95" s="181"/>
      <c r="K95" s="181"/>
      <c r="L95" s="187"/>
      <c r="M95" s="188"/>
      <c r="N95" s="189"/>
      <c r="O95" s="189"/>
      <c r="P95" s="189"/>
      <c r="Q95" s="189"/>
      <c r="R95" s="189"/>
      <c r="S95" s="189"/>
      <c r="T95" s="190"/>
      <c r="AT95" s="191" t="s">
        <v>190</v>
      </c>
      <c r="AU95" s="191" t="s">
        <v>83</v>
      </c>
      <c r="AV95" s="11" t="s">
        <v>83</v>
      </c>
      <c r="AW95" s="11" t="s">
        <v>36</v>
      </c>
      <c r="AX95" s="11" t="s">
        <v>21</v>
      </c>
      <c r="AY95" s="191" t="s">
        <v>182</v>
      </c>
    </row>
    <row r="96" spans="2:65" s="1" customFormat="1" ht="22.5" customHeight="1">
      <c r="B96" s="31"/>
      <c r="C96" s="168" t="s">
        <v>188</v>
      </c>
      <c r="D96" s="168" t="s">
        <v>184</v>
      </c>
      <c r="E96" s="169" t="s">
        <v>199</v>
      </c>
      <c r="F96" s="170" t="s">
        <v>200</v>
      </c>
      <c r="G96" s="171" t="s">
        <v>91</v>
      </c>
      <c r="H96" s="172">
        <v>22.8</v>
      </c>
      <c r="I96" s="173"/>
      <c r="J96" s="174">
        <f>ROUND(I96*H96,2)</f>
        <v>0</v>
      </c>
      <c r="K96" s="170" t="s">
        <v>187</v>
      </c>
      <c r="L96" s="35"/>
      <c r="M96" s="175" t="s">
        <v>1</v>
      </c>
      <c r="N96" s="176" t="s">
        <v>45</v>
      </c>
      <c r="O96" s="57"/>
      <c r="P96" s="177">
        <f>O96*H96</f>
        <v>0</v>
      </c>
      <c r="Q96" s="177">
        <v>0</v>
      </c>
      <c r="R96" s="177">
        <f>Q96*H96</f>
        <v>0</v>
      </c>
      <c r="S96" s="177">
        <v>0</v>
      </c>
      <c r="T96" s="178">
        <f>S96*H96</f>
        <v>0</v>
      </c>
      <c r="AR96" s="14" t="s">
        <v>188</v>
      </c>
      <c r="AT96" s="14" t="s">
        <v>184</v>
      </c>
      <c r="AU96" s="14" t="s">
        <v>83</v>
      </c>
      <c r="AY96" s="14" t="s">
        <v>182</v>
      </c>
      <c r="BE96" s="179">
        <f>IF(N96="základní",J96,0)</f>
        <v>0</v>
      </c>
      <c r="BF96" s="179">
        <f>IF(N96="snížená",J96,0)</f>
        <v>0</v>
      </c>
      <c r="BG96" s="179">
        <f>IF(N96="zákl. přenesená",J96,0)</f>
        <v>0</v>
      </c>
      <c r="BH96" s="179">
        <f>IF(N96="sníž. přenesená",J96,0)</f>
        <v>0</v>
      </c>
      <c r="BI96" s="179">
        <f>IF(N96="nulová",J96,0)</f>
        <v>0</v>
      </c>
      <c r="BJ96" s="14" t="s">
        <v>21</v>
      </c>
      <c r="BK96" s="179">
        <f>ROUND(I96*H96,2)</f>
        <v>0</v>
      </c>
      <c r="BL96" s="14" t="s">
        <v>188</v>
      </c>
      <c r="BM96" s="14" t="s">
        <v>201</v>
      </c>
    </row>
    <row r="97" spans="2:65" s="11" customFormat="1" ht="11.25">
      <c r="B97" s="180"/>
      <c r="C97" s="181"/>
      <c r="D97" s="182" t="s">
        <v>190</v>
      </c>
      <c r="E97" s="183" t="s">
        <v>1</v>
      </c>
      <c r="F97" s="184" t="s">
        <v>198</v>
      </c>
      <c r="G97" s="181"/>
      <c r="H97" s="185">
        <v>22.8</v>
      </c>
      <c r="I97" s="186"/>
      <c r="J97" s="181"/>
      <c r="K97" s="181"/>
      <c r="L97" s="187"/>
      <c r="M97" s="188"/>
      <c r="N97" s="189"/>
      <c r="O97" s="189"/>
      <c r="P97" s="189"/>
      <c r="Q97" s="189"/>
      <c r="R97" s="189"/>
      <c r="S97" s="189"/>
      <c r="T97" s="190"/>
      <c r="AT97" s="191" t="s">
        <v>190</v>
      </c>
      <c r="AU97" s="191" t="s">
        <v>83</v>
      </c>
      <c r="AV97" s="11" t="s">
        <v>83</v>
      </c>
      <c r="AW97" s="11" t="s">
        <v>36</v>
      </c>
      <c r="AX97" s="11" t="s">
        <v>21</v>
      </c>
      <c r="AY97" s="191" t="s">
        <v>182</v>
      </c>
    </row>
    <row r="98" spans="2:65" s="1" customFormat="1" ht="16.5" customHeight="1">
      <c r="B98" s="31"/>
      <c r="C98" s="168" t="s">
        <v>202</v>
      </c>
      <c r="D98" s="168" t="s">
        <v>184</v>
      </c>
      <c r="E98" s="169" t="s">
        <v>203</v>
      </c>
      <c r="F98" s="170" t="s">
        <v>204</v>
      </c>
      <c r="G98" s="171" t="s">
        <v>91</v>
      </c>
      <c r="H98" s="172">
        <v>2433.9699999999998</v>
      </c>
      <c r="I98" s="173"/>
      <c r="J98" s="174">
        <f>ROUND(I98*H98,2)</f>
        <v>0</v>
      </c>
      <c r="K98" s="170" t="s">
        <v>187</v>
      </c>
      <c r="L98" s="35"/>
      <c r="M98" s="175" t="s">
        <v>1</v>
      </c>
      <c r="N98" s="176" t="s">
        <v>45</v>
      </c>
      <c r="O98" s="57"/>
      <c r="P98" s="177">
        <f>O98*H98</f>
        <v>0</v>
      </c>
      <c r="Q98" s="177">
        <v>0</v>
      </c>
      <c r="R98" s="177">
        <f>Q98*H98</f>
        <v>0</v>
      </c>
      <c r="S98" s="177">
        <v>0</v>
      </c>
      <c r="T98" s="178">
        <f>S98*H98</f>
        <v>0</v>
      </c>
      <c r="AR98" s="14" t="s">
        <v>188</v>
      </c>
      <c r="AT98" s="14" t="s">
        <v>184</v>
      </c>
      <c r="AU98" s="14" t="s">
        <v>83</v>
      </c>
      <c r="AY98" s="14" t="s">
        <v>182</v>
      </c>
      <c r="BE98" s="179">
        <f>IF(N98="základní",J98,0)</f>
        <v>0</v>
      </c>
      <c r="BF98" s="179">
        <f>IF(N98="snížená",J98,0)</f>
        <v>0</v>
      </c>
      <c r="BG98" s="179">
        <f>IF(N98="zákl. přenesená",J98,0)</f>
        <v>0</v>
      </c>
      <c r="BH98" s="179">
        <f>IF(N98="sníž. přenesená",J98,0)</f>
        <v>0</v>
      </c>
      <c r="BI98" s="179">
        <f>IF(N98="nulová",J98,0)</f>
        <v>0</v>
      </c>
      <c r="BJ98" s="14" t="s">
        <v>21</v>
      </c>
      <c r="BK98" s="179">
        <f>ROUND(I98*H98,2)</f>
        <v>0</v>
      </c>
      <c r="BL98" s="14" t="s">
        <v>188</v>
      </c>
      <c r="BM98" s="14" t="s">
        <v>205</v>
      </c>
    </row>
    <row r="99" spans="2:65" s="11" customFormat="1" ht="11.25">
      <c r="B99" s="180"/>
      <c r="C99" s="181"/>
      <c r="D99" s="182" t="s">
        <v>190</v>
      </c>
      <c r="E99" s="183" t="s">
        <v>1</v>
      </c>
      <c r="F99" s="184" t="s">
        <v>206</v>
      </c>
      <c r="G99" s="181"/>
      <c r="H99" s="185">
        <v>2433.9699999999998</v>
      </c>
      <c r="I99" s="186"/>
      <c r="J99" s="181"/>
      <c r="K99" s="181"/>
      <c r="L99" s="187"/>
      <c r="M99" s="188"/>
      <c r="N99" s="189"/>
      <c r="O99" s="189"/>
      <c r="P99" s="189"/>
      <c r="Q99" s="189"/>
      <c r="R99" s="189"/>
      <c r="S99" s="189"/>
      <c r="T99" s="190"/>
      <c r="AT99" s="191" t="s">
        <v>190</v>
      </c>
      <c r="AU99" s="191" t="s">
        <v>83</v>
      </c>
      <c r="AV99" s="11" t="s">
        <v>83</v>
      </c>
      <c r="AW99" s="11" t="s">
        <v>36</v>
      </c>
      <c r="AX99" s="11" t="s">
        <v>21</v>
      </c>
      <c r="AY99" s="191" t="s">
        <v>182</v>
      </c>
    </row>
    <row r="100" spans="2:65" s="1" customFormat="1" ht="33.75" customHeight="1">
      <c r="B100" s="31"/>
      <c r="C100" s="168" t="s">
        <v>207</v>
      </c>
      <c r="D100" s="168" t="s">
        <v>184</v>
      </c>
      <c r="E100" s="169" t="s">
        <v>208</v>
      </c>
      <c r="F100" s="170" t="s">
        <v>209</v>
      </c>
      <c r="G100" s="171" t="s">
        <v>91</v>
      </c>
      <c r="H100" s="172">
        <v>1100</v>
      </c>
      <c r="I100" s="173"/>
      <c r="J100" s="174">
        <f>ROUND(I100*H100,2)</f>
        <v>0</v>
      </c>
      <c r="K100" s="170" t="s">
        <v>187</v>
      </c>
      <c r="L100" s="35"/>
      <c r="M100" s="175" t="s">
        <v>1</v>
      </c>
      <c r="N100" s="176" t="s">
        <v>45</v>
      </c>
      <c r="O100" s="57"/>
      <c r="P100" s="177">
        <f>O100*H100</f>
        <v>0</v>
      </c>
      <c r="Q100" s="177">
        <v>0</v>
      </c>
      <c r="R100" s="177">
        <f>Q100*H100</f>
        <v>0</v>
      </c>
      <c r="S100" s="177">
        <v>0</v>
      </c>
      <c r="T100" s="178">
        <f>S100*H100</f>
        <v>0</v>
      </c>
      <c r="AR100" s="14" t="s">
        <v>188</v>
      </c>
      <c r="AT100" s="14" t="s">
        <v>184</v>
      </c>
      <c r="AU100" s="14" t="s">
        <v>83</v>
      </c>
      <c r="AY100" s="14" t="s">
        <v>182</v>
      </c>
      <c r="BE100" s="179">
        <f>IF(N100="základní",J100,0)</f>
        <v>0</v>
      </c>
      <c r="BF100" s="179">
        <f>IF(N100="snížená",J100,0)</f>
        <v>0</v>
      </c>
      <c r="BG100" s="179">
        <f>IF(N100="zákl. přenesená",J100,0)</f>
        <v>0</v>
      </c>
      <c r="BH100" s="179">
        <f>IF(N100="sníž. přenesená",J100,0)</f>
        <v>0</v>
      </c>
      <c r="BI100" s="179">
        <f>IF(N100="nulová",J100,0)</f>
        <v>0</v>
      </c>
      <c r="BJ100" s="14" t="s">
        <v>21</v>
      </c>
      <c r="BK100" s="179">
        <f>ROUND(I100*H100,2)</f>
        <v>0</v>
      </c>
      <c r="BL100" s="14" t="s">
        <v>188</v>
      </c>
      <c r="BM100" s="14" t="s">
        <v>210</v>
      </c>
    </row>
    <row r="101" spans="2:65" s="11" customFormat="1" ht="11.25">
      <c r="B101" s="180"/>
      <c r="C101" s="181"/>
      <c r="D101" s="182" t="s">
        <v>190</v>
      </c>
      <c r="E101" s="183" t="s">
        <v>1</v>
      </c>
      <c r="F101" s="184" t="s">
        <v>211</v>
      </c>
      <c r="G101" s="181"/>
      <c r="H101" s="185">
        <v>1100</v>
      </c>
      <c r="I101" s="186"/>
      <c r="J101" s="181"/>
      <c r="K101" s="181"/>
      <c r="L101" s="187"/>
      <c r="M101" s="188"/>
      <c r="N101" s="189"/>
      <c r="O101" s="189"/>
      <c r="P101" s="189"/>
      <c r="Q101" s="189"/>
      <c r="R101" s="189"/>
      <c r="S101" s="189"/>
      <c r="T101" s="190"/>
      <c r="AT101" s="191" t="s">
        <v>190</v>
      </c>
      <c r="AU101" s="191" t="s">
        <v>83</v>
      </c>
      <c r="AV101" s="11" t="s">
        <v>83</v>
      </c>
      <c r="AW101" s="11" t="s">
        <v>36</v>
      </c>
      <c r="AX101" s="11" t="s">
        <v>21</v>
      </c>
      <c r="AY101" s="191" t="s">
        <v>182</v>
      </c>
    </row>
    <row r="102" spans="2:65" s="1" customFormat="1" ht="22.5" customHeight="1">
      <c r="B102" s="31"/>
      <c r="C102" s="168" t="s">
        <v>212</v>
      </c>
      <c r="D102" s="168" t="s">
        <v>184</v>
      </c>
      <c r="E102" s="169" t="s">
        <v>213</v>
      </c>
      <c r="F102" s="170" t="s">
        <v>214</v>
      </c>
      <c r="G102" s="171" t="s">
        <v>91</v>
      </c>
      <c r="H102" s="172">
        <v>1319.65</v>
      </c>
      <c r="I102" s="173"/>
      <c r="J102" s="174">
        <f>ROUND(I102*H102,2)</f>
        <v>0</v>
      </c>
      <c r="K102" s="170" t="s">
        <v>187</v>
      </c>
      <c r="L102" s="35"/>
      <c r="M102" s="175" t="s">
        <v>1</v>
      </c>
      <c r="N102" s="176" t="s">
        <v>45</v>
      </c>
      <c r="O102" s="57"/>
      <c r="P102" s="177">
        <f>O102*H102</f>
        <v>0</v>
      </c>
      <c r="Q102" s="177">
        <v>0</v>
      </c>
      <c r="R102" s="177">
        <f>Q102*H102</f>
        <v>0</v>
      </c>
      <c r="S102" s="177">
        <v>0</v>
      </c>
      <c r="T102" s="178">
        <f>S102*H102</f>
        <v>0</v>
      </c>
      <c r="AR102" s="14" t="s">
        <v>188</v>
      </c>
      <c r="AT102" s="14" t="s">
        <v>184</v>
      </c>
      <c r="AU102" s="14" t="s">
        <v>83</v>
      </c>
      <c r="AY102" s="14" t="s">
        <v>182</v>
      </c>
      <c r="BE102" s="179">
        <f>IF(N102="základní",J102,0)</f>
        <v>0</v>
      </c>
      <c r="BF102" s="179">
        <f>IF(N102="snížená",J102,0)</f>
        <v>0</v>
      </c>
      <c r="BG102" s="179">
        <f>IF(N102="zákl. přenesená",J102,0)</f>
        <v>0</v>
      </c>
      <c r="BH102" s="179">
        <f>IF(N102="sníž. přenesená",J102,0)</f>
        <v>0</v>
      </c>
      <c r="BI102" s="179">
        <f>IF(N102="nulová",J102,0)</f>
        <v>0</v>
      </c>
      <c r="BJ102" s="14" t="s">
        <v>21</v>
      </c>
      <c r="BK102" s="179">
        <f>ROUND(I102*H102,2)</f>
        <v>0</v>
      </c>
      <c r="BL102" s="14" t="s">
        <v>188</v>
      </c>
      <c r="BM102" s="14" t="s">
        <v>215</v>
      </c>
    </row>
    <row r="103" spans="2:65" s="11" customFormat="1" ht="11.25">
      <c r="B103" s="180"/>
      <c r="C103" s="181"/>
      <c r="D103" s="182" t="s">
        <v>190</v>
      </c>
      <c r="E103" s="183" t="s">
        <v>216</v>
      </c>
      <c r="F103" s="184" t="s">
        <v>217</v>
      </c>
      <c r="G103" s="181"/>
      <c r="H103" s="185">
        <v>1319.65</v>
      </c>
      <c r="I103" s="186"/>
      <c r="J103" s="181"/>
      <c r="K103" s="181"/>
      <c r="L103" s="187"/>
      <c r="M103" s="188"/>
      <c r="N103" s="189"/>
      <c r="O103" s="189"/>
      <c r="P103" s="189"/>
      <c r="Q103" s="189"/>
      <c r="R103" s="189"/>
      <c r="S103" s="189"/>
      <c r="T103" s="190"/>
      <c r="AT103" s="191" t="s">
        <v>190</v>
      </c>
      <c r="AU103" s="191" t="s">
        <v>83</v>
      </c>
      <c r="AV103" s="11" t="s">
        <v>83</v>
      </c>
      <c r="AW103" s="11" t="s">
        <v>36</v>
      </c>
      <c r="AX103" s="11" t="s">
        <v>21</v>
      </c>
      <c r="AY103" s="191" t="s">
        <v>182</v>
      </c>
    </row>
    <row r="104" spans="2:65" s="1" customFormat="1" ht="16.5" customHeight="1">
      <c r="B104" s="31"/>
      <c r="C104" s="168" t="s">
        <v>218</v>
      </c>
      <c r="D104" s="168" t="s">
        <v>184</v>
      </c>
      <c r="E104" s="169" t="s">
        <v>219</v>
      </c>
      <c r="F104" s="170" t="s">
        <v>220</v>
      </c>
      <c r="G104" s="171" t="s">
        <v>91</v>
      </c>
      <c r="H104" s="172">
        <v>1319.65</v>
      </c>
      <c r="I104" s="173"/>
      <c r="J104" s="174">
        <f>ROUND(I104*H104,2)</f>
        <v>0</v>
      </c>
      <c r="K104" s="170" t="s">
        <v>187</v>
      </c>
      <c r="L104" s="35"/>
      <c r="M104" s="175" t="s">
        <v>1</v>
      </c>
      <c r="N104" s="176" t="s">
        <v>45</v>
      </c>
      <c r="O104" s="57"/>
      <c r="P104" s="177">
        <f>O104*H104</f>
        <v>0</v>
      </c>
      <c r="Q104" s="177">
        <v>0</v>
      </c>
      <c r="R104" s="177">
        <f>Q104*H104</f>
        <v>0</v>
      </c>
      <c r="S104" s="177">
        <v>0</v>
      </c>
      <c r="T104" s="178">
        <f>S104*H104</f>
        <v>0</v>
      </c>
      <c r="AR104" s="14" t="s">
        <v>188</v>
      </c>
      <c r="AT104" s="14" t="s">
        <v>184</v>
      </c>
      <c r="AU104" s="14" t="s">
        <v>83</v>
      </c>
      <c r="AY104" s="14" t="s">
        <v>182</v>
      </c>
      <c r="BE104" s="179">
        <f>IF(N104="základní",J104,0)</f>
        <v>0</v>
      </c>
      <c r="BF104" s="179">
        <f>IF(N104="snížená",J104,0)</f>
        <v>0</v>
      </c>
      <c r="BG104" s="179">
        <f>IF(N104="zákl. přenesená",J104,0)</f>
        <v>0</v>
      </c>
      <c r="BH104" s="179">
        <f>IF(N104="sníž. přenesená",J104,0)</f>
        <v>0</v>
      </c>
      <c r="BI104" s="179">
        <f>IF(N104="nulová",J104,0)</f>
        <v>0</v>
      </c>
      <c r="BJ104" s="14" t="s">
        <v>21</v>
      </c>
      <c r="BK104" s="179">
        <f>ROUND(I104*H104,2)</f>
        <v>0</v>
      </c>
      <c r="BL104" s="14" t="s">
        <v>188</v>
      </c>
      <c r="BM104" s="14" t="s">
        <v>221</v>
      </c>
    </row>
    <row r="105" spans="2:65" s="1" customFormat="1" ht="16.5" customHeight="1">
      <c r="B105" s="31"/>
      <c r="C105" s="168" t="s">
        <v>222</v>
      </c>
      <c r="D105" s="168" t="s">
        <v>184</v>
      </c>
      <c r="E105" s="169" t="s">
        <v>223</v>
      </c>
      <c r="F105" s="170" t="s">
        <v>224</v>
      </c>
      <c r="G105" s="171" t="s">
        <v>225</v>
      </c>
      <c r="H105" s="172">
        <v>2639.3</v>
      </c>
      <c r="I105" s="173"/>
      <c r="J105" s="174">
        <f>ROUND(I105*H105,2)</f>
        <v>0</v>
      </c>
      <c r="K105" s="170" t="s">
        <v>187</v>
      </c>
      <c r="L105" s="35"/>
      <c r="M105" s="175" t="s">
        <v>1</v>
      </c>
      <c r="N105" s="176" t="s">
        <v>45</v>
      </c>
      <c r="O105" s="57"/>
      <c r="P105" s="177">
        <f>O105*H105</f>
        <v>0</v>
      </c>
      <c r="Q105" s="177">
        <v>0</v>
      </c>
      <c r="R105" s="177">
        <f>Q105*H105</f>
        <v>0</v>
      </c>
      <c r="S105" s="177">
        <v>0</v>
      </c>
      <c r="T105" s="178">
        <f>S105*H105</f>
        <v>0</v>
      </c>
      <c r="AR105" s="14" t="s">
        <v>188</v>
      </c>
      <c r="AT105" s="14" t="s">
        <v>184</v>
      </c>
      <c r="AU105" s="14" t="s">
        <v>83</v>
      </c>
      <c r="AY105" s="14" t="s">
        <v>182</v>
      </c>
      <c r="BE105" s="179">
        <f>IF(N105="základní",J105,0)</f>
        <v>0</v>
      </c>
      <c r="BF105" s="179">
        <f>IF(N105="snížená",J105,0)</f>
        <v>0</v>
      </c>
      <c r="BG105" s="179">
        <f>IF(N105="zákl. přenesená",J105,0)</f>
        <v>0</v>
      </c>
      <c r="BH105" s="179">
        <f>IF(N105="sníž. přenesená",J105,0)</f>
        <v>0</v>
      </c>
      <c r="BI105" s="179">
        <f>IF(N105="nulová",J105,0)</f>
        <v>0</v>
      </c>
      <c r="BJ105" s="14" t="s">
        <v>21</v>
      </c>
      <c r="BK105" s="179">
        <f>ROUND(I105*H105,2)</f>
        <v>0</v>
      </c>
      <c r="BL105" s="14" t="s">
        <v>188</v>
      </c>
      <c r="BM105" s="14" t="s">
        <v>226</v>
      </c>
    </row>
    <row r="106" spans="2:65" s="11" customFormat="1" ht="11.25">
      <c r="B106" s="180"/>
      <c r="C106" s="181"/>
      <c r="D106" s="182" t="s">
        <v>190</v>
      </c>
      <c r="E106" s="183" t="s">
        <v>1</v>
      </c>
      <c r="F106" s="184" t="s">
        <v>227</v>
      </c>
      <c r="G106" s="181"/>
      <c r="H106" s="185">
        <v>2639.3</v>
      </c>
      <c r="I106" s="186"/>
      <c r="J106" s="181"/>
      <c r="K106" s="181"/>
      <c r="L106" s="187"/>
      <c r="M106" s="188"/>
      <c r="N106" s="189"/>
      <c r="O106" s="189"/>
      <c r="P106" s="189"/>
      <c r="Q106" s="189"/>
      <c r="R106" s="189"/>
      <c r="S106" s="189"/>
      <c r="T106" s="190"/>
      <c r="AT106" s="191" t="s">
        <v>190</v>
      </c>
      <c r="AU106" s="191" t="s">
        <v>83</v>
      </c>
      <c r="AV106" s="11" t="s">
        <v>83</v>
      </c>
      <c r="AW106" s="11" t="s">
        <v>36</v>
      </c>
      <c r="AX106" s="11" t="s">
        <v>21</v>
      </c>
      <c r="AY106" s="191" t="s">
        <v>182</v>
      </c>
    </row>
    <row r="107" spans="2:65" s="1" customFormat="1" ht="16.5" customHeight="1">
      <c r="B107" s="31"/>
      <c r="C107" s="168" t="s">
        <v>26</v>
      </c>
      <c r="D107" s="168" t="s">
        <v>184</v>
      </c>
      <c r="E107" s="169" t="s">
        <v>228</v>
      </c>
      <c r="F107" s="170" t="s">
        <v>229</v>
      </c>
      <c r="G107" s="171" t="s">
        <v>112</v>
      </c>
      <c r="H107" s="172">
        <v>4098.8</v>
      </c>
      <c r="I107" s="173"/>
      <c r="J107" s="174">
        <f>ROUND(I107*H107,2)</f>
        <v>0</v>
      </c>
      <c r="K107" s="170" t="s">
        <v>187</v>
      </c>
      <c r="L107" s="35"/>
      <c r="M107" s="175" t="s">
        <v>1</v>
      </c>
      <c r="N107" s="176" t="s">
        <v>45</v>
      </c>
      <c r="O107" s="57"/>
      <c r="P107" s="177">
        <f>O107*H107</f>
        <v>0</v>
      </c>
      <c r="Q107" s="177">
        <v>0</v>
      </c>
      <c r="R107" s="177">
        <f>Q107*H107</f>
        <v>0</v>
      </c>
      <c r="S107" s="177">
        <v>0</v>
      </c>
      <c r="T107" s="178">
        <f>S107*H107</f>
        <v>0</v>
      </c>
      <c r="AR107" s="14" t="s">
        <v>188</v>
      </c>
      <c r="AT107" s="14" t="s">
        <v>184</v>
      </c>
      <c r="AU107" s="14" t="s">
        <v>83</v>
      </c>
      <c r="AY107" s="14" t="s">
        <v>182</v>
      </c>
      <c r="BE107" s="179">
        <f>IF(N107="základní",J107,0)</f>
        <v>0</v>
      </c>
      <c r="BF107" s="179">
        <f>IF(N107="snížená",J107,0)</f>
        <v>0</v>
      </c>
      <c r="BG107" s="179">
        <f>IF(N107="zákl. přenesená",J107,0)</f>
        <v>0</v>
      </c>
      <c r="BH107" s="179">
        <f>IF(N107="sníž. přenesená",J107,0)</f>
        <v>0</v>
      </c>
      <c r="BI107" s="179">
        <f>IF(N107="nulová",J107,0)</f>
        <v>0</v>
      </c>
      <c r="BJ107" s="14" t="s">
        <v>21</v>
      </c>
      <c r="BK107" s="179">
        <f>ROUND(I107*H107,2)</f>
        <v>0</v>
      </c>
      <c r="BL107" s="14" t="s">
        <v>188</v>
      </c>
      <c r="BM107" s="14" t="s">
        <v>230</v>
      </c>
    </row>
    <row r="108" spans="2:65" s="11" customFormat="1" ht="11.25">
      <c r="B108" s="180"/>
      <c r="C108" s="181"/>
      <c r="D108" s="182" t="s">
        <v>190</v>
      </c>
      <c r="E108" s="183" t="s">
        <v>1</v>
      </c>
      <c r="F108" s="184" t="s">
        <v>231</v>
      </c>
      <c r="G108" s="181"/>
      <c r="H108" s="185">
        <v>4098.8</v>
      </c>
      <c r="I108" s="186"/>
      <c r="J108" s="181"/>
      <c r="K108" s="181"/>
      <c r="L108" s="187"/>
      <c r="M108" s="188"/>
      <c r="N108" s="189"/>
      <c r="O108" s="189"/>
      <c r="P108" s="189"/>
      <c r="Q108" s="189"/>
      <c r="R108" s="189"/>
      <c r="S108" s="189"/>
      <c r="T108" s="190"/>
      <c r="AT108" s="191" t="s">
        <v>190</v>
      </c>
      <c r="AU108" s="191" t="s">
        <v>83</v>
      </c>
      <c r="AV108" s="11" t="s">
        <v>83</v>
      </c>
      <c r="AW108" s="11" t="s">
        <v>36</v>
      </c>
      <c r="AX108" s="11" t="s">
        <v>21</v>
      </c>
      <c r="AY108" s="191" t="s">
        <v>182</v>
      </c>
    </row>
    <row r="109" spans="2:65" s="10" customFormat="1" ht="22.9" customHeight="1">
      <c r="B109" s="152"/>
      <c r="C109" s="153"/>
      <c r="D109" s="154" t="s">
        <v>73</v>
      </c>
      <c r="E109" s="166" t="s">
        <v>202</v>
      </c>
      <c r="F109" s="166" t="s">
        <v>232</v>
      </c>
      <c r="G109" s="153"/>
      <c r="H109" s="153"/>
      <c r="I109" s="156"/>
      <c r="J109" s="167">
        <f>BK109</f>
        <v>0</v>
      </c>
      <c r="K109" s="153"/>
      <c r="L109" s="158"/>
      <c r="M109" s="159"/>
      <c r="N109" s="160"/>
      <c r="O109" s="160"/>
      <c r="P109" s="161">
        <f>P110+P161+P197</f>
        <v>0</v>
      </c>
      <c r="Q109" s="160"/>
      <c r="R109" s="161">
        <f>R110+R161+R197</f>
        <v>5487.2961064399997</v>
      </c>
      <c r="S109" s="160"/>
      <c r="T109" s="162">
        <f>T110+T161+T197</f>
        <v>0</v>
      </c>
      <c r="AR109" s="163" t="s">
        <v>21</v>
      </c>
      <c r="AT109" s="164" t="s">
        <v>73</v>
      </c>
      <c r="AU109" s="164" t="s">
        <v>21</v>
      </c>
      <c r="AY109" s="163" t="s">
        <v>182</v>
      </c>
      <c r="BK109" s="165">
        <f>BK110+BK161+BK197</f>
        <v>0</v>
      </c>
    </row>
    <row r="110" spans="2:65" s="10" customFormat="1" ht="20.85" customHeight="1">
      <c r="B110" s="152"/>
      <c r="C110" s="153"/>
      <c r="D110" s="154" t="s">
        <v>73</v>
      </c>
      <c r="E110" s="166" t="s">
        <v>233</v>
      </c>
      <c r="F110" s="166" t="s">
        <v>234</v>
      </c>
      <c r="G110" s="153"/>
      <c r="H110" s="153"/>
      <c r="I110" s="156"/>
      <c r="J110" s="167">
        <f>BK110</f>
        <v>0</v>
      </c>
      <c r="K110" s="153"/>
      <c r="L110" s="158"/>
      <c r="M110" s="159"/>
      <c r="N110" s="160"/>
      <c r="O110" s="160"/>
      <c r="P110" s="161">
        <f>SUM(P111:P160)</f>
        <v>0</v>
      </c>
      <c r="Q110" s="160"/>
      <c r="R110" s="161">
        <f>SUM(R111:R160)</f>
        <v>5409.4616599999999</v>
      </c>
      <c r="S110" s="160"/>
      <c r="T110" s="162">
        <f>SUM(T111:T160)</f>
        <v>0</v>
      </c>
      <c r="AR110" s="163" t="s">
        <v>21</v>
      </c>
      <c r="AT110" s="164" t="s">
        <v>73</v>
      </c>
      <c r="AU110" s="164" t="s">
        <v>83</v>
      </c>
      <c r="AY110" s="163" t="s">
        <v>182</v>
      </c>
      <c r="BK110" s="165">
        <f>SUM(BK111:BK160)</f>
        <v>0</v>
      </c>
    </row>
    <row r="111" spans="2:65" s="1" customFormat="1" ht="33.75" customHeight="1">
      <c r="B111" s="31"/>
      <c r="C111" s="168" t="s">
        <v>235</v>
      </c>
      <c r="D111" s="168" t="s">
        <v>184</v>
      </c>
      <c r="E111" s="169" t="s">
        <v>236</v>
      </c>
      <c r="F111" s="170" t="s">
        <v>237</v>
      </c>
      <c r="G111" s="171" t="s">
        <v>112</v>
      </c>
      <c r="H111" s="172">
        <v>3260</v>
      </c>
      <c r="I111" s="173"/>
      <c r="J111" s="174">
        <f>ROUND(I111*H111,2)</f>
        <v>0</v>
      </c>
      <c r="K111" s="170" t="s">
        <v>187</v>
      </c>
      <c r="L111" s="35"/>
      <c r="M111" s="175" t="s">
        <v>1</v>
      </c>
      <c r="N111" s="176" t="s">
        <v>45</v>
      </c>
      <c r="O111" s="57"/>
      <c r="P111" s="177">
        <f>O111*H111</f>
        <v>0</v>
      </c>
      <c r="Q111" s="177">
        <v>0.10362</v>
      </c>
      <c r="R111" s="177">
        <f>Q111*H111</f>
        <v>337.80119999999999</v>
      </c>
      <c r="S111" s="177">
        <v>0</v>
      </c>
      <c r="T111" s="178">
        <f>S111*H111</f>
        <v>0</v>
      </c>
      <c r="AR111" s="14" t="s">
        <v>188</v>
      </c>
      <c r="AT111" s="14" t="s">
        <v>184</v>
      </c>
      <c r="AU111" s="14" t="s">
        <v>88</v>
      </c>
      <c r="AY111" s="14" t="s">
        <v>182</v>
      </c>
      <c r="BE111" s="179">
        <f>IF(N111="základní",J111,0)</f>
        <v>0</v>
      </c>
      <c r="BF111" s="179">
        <f>IF(N111="snížená",J111,0)</f>
        <v>0</v>
      </c>
      <c r="BG111" s="179">
        <f>IF(N111="zákl. přenesená",J111,0)</f>
        <v>0</v>
      </c>
      <c r="BH111" s="179">
        <f>IF(N111="sníž. přenesená",J111,0)</f>
        <v>0</v>
      </c>
      <c r="BI111" s="179">
        <f>IF(N111="nulová",J111,0)</f>
        <v>0</v>
      </c>
      <c r="BJ111" s="14" t="s">
        <v>21</v>
      </c>
      <c r="BK111" s="179">
        <f>ROUND(I111*H111,2)</f>
        <v>0</v>
      </c>
      <c r="BL111" s="14" t="s">
        <v>188</v>
      </c>
      <c r="BM111" s="14" t="s">
        <v>238</v>
      </c>
    </row>
    <row r="112" spans="2:65" s="11" customFormat="1" ht="11.25">
      <c r="B112" s="180"/>
      <c r="C112" s="181"/>
      <c r="D112" s="182" t="s">
        <v>190</v>
      </c>
      <c r="E112" s="183" t="s">
        <v>1</v>
      </c>
      <c r="F112" s="184" t="s">
        <v>114</v>
      </c>
      <c r="G112" s="181"/>
      <c r="H112" s="185">
        <v>3260</v>
      </c>
      <c r="I112" s="186"/>
      <c r="J112" s="181"/>
      <c r="K112" s="181"/>
      <c r="L112" s="187"/>
      <c r="M112" s="188"/>
      <c r="N112" s="189"/>
      <c r="O112" s="189"/>
      <c r="P112" s="189"/>
      <c r="Q112" s="189"/>
      <c r="R112" s="189"/>
      <c r="S112" s="189"/>
      <c r="T112" s="190"/>
      <c r="AT112" s="191" t="s">
        <v>190</v>
      </c>
      <c r="AU112" s="191" t="s">
        <v>88</v>
      </c>
      <c r="AV112" s="11" t="s">
        <v>83</v>
      </c>
      <c r="AW112" s="11" t="s">
        <v>36</v>
      </c>
      <c r="AX112" s="11" t="s">
        <v>21</v>
      </c>
      <c r="AY112" s="191" t="s">
        <v>182</v>
      </c>
    </row>
    <row r="113" spans="2:65" s="1" customFormat="1" ht="16.5" customHeight="1">
      <c r="B113" s="31"/>
      <c r="C113" s="192" t="s">
        <v>239</v>
      </c>
      <c r="D113" s="192" t="s">
        <v>240</v>
      </c>
      <c r="E113" s="193" t="s">
        <v>241</v>
      </c>
      <c r="F113" s="194" t="s">
        <v>242</v>
      </c>
      <c r="G113" s="195" t="s">
        <v>112</v>
      </c>
      <c r="H113" s="196">
        <v>978</v>
      </c>
      <c r="I113" s="197"/>
      <c r="J113" s="198">
        <f>ROUND(I113*H113,2)</f>
        <v>0</v>
      </c>
      <c r="K113" s="194" t="s">
        <v>187</v>
      </c>
      <c r="L113" s="199"/>
      <c r="M113" s="200" t="s">
        <v>1</v>
      </c>
      <c r="N113" s="201" t="s">
        <v>45</v>
      </c>
      <c r="O113" s="57"/>
      <c r="P113" s="177">
        <f>O113*H113</f>
        <v>0</v>
      </c>
      <c r="Q113" s="177">
        <v>0.18</v>
      </c>
      <c r="R113" s="177">
        <f>Q113*H113</f>
        <v>176.04</v>
      </c>
      <c r="S113" s="177">
        <v>0</v>
      </c>
      <c r="T113" s="178">
        <f>S113*H113</f>
        <v>0</v>
      </c>
      <c r="AR113" s="14" t="s">
        <v>218</v>
      </c>
      <c r="AT113" s="14" t="s">
        <v>240</v>
      </c>
      <c r="AU113" s="14" t="s">
        <v>88</v>
      </c>
      <c r="AY113" s="14" t="s">
        <v>182</v>
      </c>
      <c r="BE113" s="179">
        <f>IF(N113="základní",J113,0)</f>
        <v>0</v>
      </c>
      <c r="BF113" s="179">
        <f>IF(N113="snížená",J113,0)</f>
        <v>0</v>
      </c>
      <c r="BG113" s="179">
        <f>IF(N113="zákl. přenesená",J113,0)</f>
        <v>0</v>
      </c>
      <c r="BH113" s="179">
        <f>IF(N113="sníž. přenesená",J113,0)</f>
        <v>0</v>
      </c>
      <c r="BI113" s="179">
        <f>IF(N113="nulová",J113,0)</f>
        <v>0</v>
      </c>
      <c r="BJ113" s="14" t="s">
        <v>21</v>
      </c>
      <c r="BK113" s="179">
        <f>ROUND(I113*H113,2)</f>
        <v>0</v>
      </c>
      <c r="BL113" s="14" t="s">
        <v>188</v>
      </c>
      <c r="BM113" s="14" t="s">
        <v>243</v>
      </c>
    </row>
    <row r="114" spans="2:65" s="11" customFormat="1" ht="11.25">
      <c r="B114" s="180"/>
      <c r="C114" s="181"/>
      <c r="D114" s="182" t="s">
        <v>190</v>
      </c>
      <c r="E114" s="183" t="s">
        <v>1</v>
      </c>
      <c r="F114" s="184" t="s">
        <v>244</v>
      </c>
      <c r="G114" s="181"/>
      <c r="H114" s="185">
        <v>978</v>
      </c>
      <c r="I114" s="186"/>
      <c r="J114" s="181"/>
      <c r="K114" s="181"/>
      <c r="L114" s="187"/>
      <c r="M114" s="188"/>
      <c r="N114" s="189"/>
      <c r="O114" s="189"/>
      <c r="P114" s="189"/>
      <c r="Q114" s="189"/>
      <c r="R114" s="189"/>
      <c r="S114" s="189"/>
      <c r="T114" s="190"/>
      <c r="AT114" s="191" t="s">
        <v>190</v>
      </c>
      <c r="AU114" s="191" t="s">
        <v>88</v>
      </c>
      <c r="AV114" s="11" t="s">
        <v>83</v>
      </c>
      <c r="AW114" s="11" t="s">
        <v>36</v>
      </c>
      <c r="AX114" s="11" t="s">
        <v>21</v>
      </c>
      <c r="AY114" s="191" t="s">
        <v>182</v>
      </c>
    </row>
    <row r="115" spans="2:65" s="1" customFormat="1" ht="16.5" customHeight="1">
      <c r="B115" s="31"/>
      <c r="C115" s="192" t="s">
        <v>245</v>
      </c>
      <c r="D115" s="192" t="s">
        <v>240</v>
      </c>
      <c r="E115" s="193" t="s">
        <v>246</v>
      </c>
      <c r="F115" s="194" t="s">
        <v>247</v>
      </c>
      <c r="G115" s="195" t="s">
        <v>112</v>
      </c>
      <c r="H115" s="196">
        <v>489</v>
      </c>
      <c r="I115" s="197"/>
      <c r="J115" s="198">
        <f>ROUND(I115*H115,2)</f>
        <v>0</v>
      </c>
      <c r="K115" s="194" t="s">
        <v>248</v>
      </c>
      <c r="L115" s="199"/>
      <c r="M115" s="200" t="s">
        <v>1</v>
      </c>
      <c r="N115" s="201" t="s">
        <v>45</v>
      </c>
      <c r="O115" s="57"/>
      <c r="P115" s="177">
        <f>O115*H115</f>
        <v>0</v>
      </c>
      <c r="Q115" s="177">
        <v>0.18</v>
      </c>
      <c r="R115" s="177">
        <f>Q115*H115</f>
        <v>88.02</v>
      </c>
      <c r="S115" s="177">
        <v>0</v>
      </c>
      <c r="T115" s="178">
        <f>S115*H115</f>
        <v>0</v>
      </c>
      <c r="AR115" s="14" t="s">
        <v>218</v>
      </c>
      <c r="AT115" s="14" t="s">
        <v>240</v>
      </c>
      <c r="AU115" s="14" t="s">
        <v>88</v>
      </c>
      <c r="AY115" s="14" t="s">
        <v>182</v>
      </c>
      <c r="BE115" s="179">
        <f>IF(N115="základní",J115,0)</f>
        <v>0</v>
      </c>
      <c r="BF115" s="179">
        <f>IF(N115="snížená",J115,0)</f>
        <v>0</v>
      </c>
      <c r="BG115" s="179">
        <f>IF(N115="zákl. přenesená",J115,0)</f>
        <v>0</v>
      </c>
      <c r="BH115" s="179">
        <f>IF(N115="sníž. přenesená",J115,0)</f>
        <v>0</v>
      </c>
      <c r="BI115" s="179">
        <f>IF(N115="nulová",J115,0)</f>
        <v>0</v>
      </c>
      <c r="BJ115" s="14" t="s">
        <v>21</v>
      </c>
      <c r="BK115" s="179">
        <f>ROUND(I115*H115,2)</f>
        <v>0</v>
      </c>
      <c r="BL115" s="14" t="s">
        <v>188</v>
      </c>
      <c r="BM115" s="14" t="s">
        <v>249</v>
      </c>
    </row>
    <row r="116" spans="2:65" s="11" customFormat="1" ht="11.25">
      <c r="B116" s="180"/>
      <c r="C116" s="181"/>
      <c r="D116" s="182" t="s">
        <v>190</v>
      </c>
      <c r="E116" s="183" t="s">
        <v>1</v>
      </c>
      <c r="F116" s="184" t="s">
        <v>250</v>
      </c>
      <c r="G116" s="181"/>
      <c r="H116" s="185">
        <v>489</v>
      </c>
      <c r="I116" s="186"/>
      <c r="J116" s="181"/>
      <c r="K116" s="181"/>
      <c r="L116" s="187"/>
      <c r="M116" s="188"/>
      <c r="N116" s="189"/>
      <c r="O116" s="189"/>
      <c r="P116" s="189"/>
      <c r="Q116" s="189"/>
      <c r="R116" s="189"/>
      <c r="S116" s="189"/>
      <c r="T116" s="190"/>
      <c r="AT116" s="191" t="s">
        <v>190</v>
      </c>
      <c r="AU116" s="191" t="s">
        <v>88</v>
      </c>
      <c r="AV116" s="11" t="s">
        <v>83</v>
      </c>
      <c r="AW116" s="11" t="s">
        <v>36</v>
      </c>
      <c r="AX116" s="11" t="s">
        <v>21</v>
      </c>
      <c r="AY116" s="191" t="s">
        <v>182</v>
      </c>
    </row>
    <row r="117" spans="2:65" s="1" customFormat="1" ht="16.5" customHeight="1">
      <c r="B117" s="31"/>
      <c r="C117" s="192" t="s">
        <v>251</v>
      </c>
      <c r="D117" s="192" t="s">
        <v>240</v>
      </c>
      <c r="E117" s="193" t="s">
        <v>252</v>
      </c>
      <c r="F117" s="194" t="s">
        <v>253</v>
      </c>
      <c r="G117" s="195" t="s">
        <v>112</v>
      </c>
      <c r="H117" s="196">
        <v>1956</v>
      </c>
      <c r="I117" s="197"/>
      <c r="J117" s="198">
        <f>ROUND(I117*H117,2)</f>
        <v>0</v>
      </c>
      <c r="K117" s="194" t="s">
        <v>248</v>
      </c>
      <c r="L117" s="199"/>
      <c r="M117" s="200" t="s">
        <v>1</v>
      </c>
      <c r="N117" s="201" t="s">
        <v>45</v>
      </c>
      <c r="O117" s="57"/>
      <c r="P117" s="177">
        <f>O117*H117</f>
        <v>0</v>
      </c>
      <c r="Q117" s="177">
        <v>0.18</v>
      </c>
      <c r="R117" s="177">
        <f>Q117*H117</f>
        <v>352.08</v>
      </c>
      <c r="S117" s="177">
        <v>0</v>
      </c>
      <c r="T117" s="178">
        <f>S117*H117</f>
        <v>0</v>
      </c>
      <c r="AR117" s="14" t="s">
        <v>218</v>
      </c>
      <c r="AT117" s="14" t="s">
        <v>240</v>
      </c>
      <c r="AU117" s="14" t="s">
        <v>88</v>
      </c>
      <c r="AY117" s="14" t="s">
        <v>182</v>
      </c>
      <c r="BE117" s="179">
        <f>IF(N117="základní",J117,0)</f>
        <v>0</v>
      </c>
      <c r="BF117" s="179">
        <f>IF(N117="snížená",J117,0)</f>
        <v>0</v>
      </c>
      <c r="BG117" s="179">
        <f>IF(N117="zákl. přenesená",J117,0)</f>
        <v>0</v>
      </c>
      <c r="BH117" s="179">
        <f>IF(N117="sníž. přenesená",J117,0)</f>
        <v>0</v>
      </c>
      <c r="BI117" s="179">
        <f>IF(N117="nulová",J117,0)</f>
        <v>0</v>
      </c>
      <c r="BJ117" s="14" t="s">
        <v>21</v>
      </c>
      <c r="BK117" s="179">
        <f>ROUND(I117*H117,2)</f>
        <v>0</v>
      </c>
      <c r="BL117" s="14" t="s">
        <v>188</v>
      </c>
      <c r="BM117" s="14" t="s">
        <v>254</v>
      </c>
    </row>
    <row r="118" spans="2:65" s="11" customFormat="1" ht="11.25">
      <c r="B118" s="180"/>
      <c r="C118" s="181"/>
      <c r="D118" s="182" t="s">
        <v>190</v>
      </c>
      <c r="E118" s="183" t="s">
        <v>1</v>
      </c>
      <c r="F118" s="184" t="s">
        <v>255</v>
      </c>
      <c r="G118" s="181"/>
      <c r="H118" s="185">
        <v>1956</v>
      </c>
      <c r="I118" s="186"/>
      <c r="J118" s="181"/>
      <c r="K118" s="181"/>
      <c r="L118" s="187"/>
      <c r="M118" s="188"/>
      <c r="N118" s="189"/>
      <c r="O118" s="189"/>
      <c r="P118" s="189"/>
      <c r="Q118" s="189"/>
      <c r="R118" s="189"/>
      <c r="S118" s="189"/>
      <c r="T118" s="190"/>
      <c r="AT118" s="191" t="s">
        <v>190</v>
      </c>
      <c r="AU118" s="191" t="s">
        <v>88</v>
      </c>
      <c r="AV118" s="11" t="s">
        <v>83</v>
      </c>
      <c r="AW118" s="11" t="s">
        <v>36</v>
      </c>
      <c r="AX118" s="11" t="s">
        <v>21</v>
      </c>
      <c r="AY118" s="191" t="s">
        <v>182</v>
      </c>
    </row>
    <row r="119" spans="2:65" s="1" customFormat="1" ht="16.5" customHeight="1">
      <c r="B119" s="31"/>
      <c r="C119" s="168" t="s">
        <v>8</v>
      </c>
      <c r="D119" s="168" t="s">
        <v>184</v>
      </c>
      <c r="E119" s="169" t="s">
        <v>256</v>
      </c>
      <c r="F119" s="170" t="s">
        <v>257</v>
      </c>
      <c r="G119" s="171" t="s">
        <v>112</v>
      </c>
      <c r="H119" s="172">
        <v>3260</v>
      </c>
      <c r="I119" s="173"/>
      <c r="J119" s="174">
        <f>ROUND(I119*H119,2)</f>
        <v>0</v>
      </c>
      <c r="K119" s="170" t="s">
        <v>187</v>
      </c>
      <c r="L119" s="35"/>
      <c r="M119" s="175" t="s">
        <v>1</v>
      </c>
      <c r="N119" s="176" t="s">
        <v>45</v>
      </c>
      <c r="O119" s="57"/>
      <c r="P119" s="177">
        <f>O119*H119</f>
        <v>0</v>
      </c>
      <c r="Q119" s="177">
        <v>8.0960000000000004E-2</v>
      </c>
      <c r="R119" s="177">
        <f>Q119*H119</f>
        <v>263.92959999999999</v>
      </c>
      <c r="S119" s="177">
        <v>0</v>
      </c>
      <c r="T119" s="178">
        <f>S119*H119</f>
        <v>0</v>
      </c>
      <c r="AR119" s="14" t="s">
        <v>188</v>
      </c>
      <c r="AT119" s="14" t="s">
        <v>184</v>
      </c>
      <c r="AU119" s="14" t="s">
        <v>88</v>
      </c>
      <c r="AY119" s="14" t="s">
        <v>182</v>
      </c>
      <c r="BE119" s="179">
        <f>IF(N119="základní",J119,0)</f>
        <v>0</v>
      </c>
      <c r="BF119" s="179">
        <f>IF(N119="snížená",J119,0)</f>
        <v>0</v>
      </c>
      <c r="BG119" s="179">
        <f>IF(N119="zákl. přenesená",J119,0)</f>
        <v>0</v>
      </c>
      <c r="BH119" s="179">
        <f>IF(N119="sníž. přenesená",J119,0)</f>
        <v>0</v>
      </c>
      <c r="BI119" s="179">
        <f>IF(N119="nulová",J119,0)</f>
        <v>0</v>
      </c>
      <c r="BJ119" s="14" t="s">
        <v>21</v>
      </c>
      <c r="BK119" s="179">
        <f>ROUND(I119*H119,2)</f>
        <v>0</v>
      </c>
      <c r="BL119" s="14" t="s">
        <v>188</v>
      </c>
      <c r="BM119" s="14" t="s">
        <v>258</v>
      </c>
    </row>
    <row r="120" spans="2:65" s="11" customFormat="1" ht="11.25">
      <c r="B120" s="180"/>
      <c r="C120" s="181"/>
      <c r="D120" s="182" t="s">
        <v>190</v>
      </c>
      <c r="E120" s="183" t="s">
        <v>1</v>
      </c>
      <c r="F120" s="184" t="s">
        <v>114</v>
      </c>
      <c r="G120" s="181"/>
      <c r="H120" s="185">
        <v>3260</v>
      </c>
      <c r="I120" s="186"/>
      <c r="J120" s="181"/>
      <c r="K120" s="181"/>
      <c r="L120" s="187"/>
      <c r="M120" s="188"/>
      <c r="N120" s="189"/>
      <c r="O120" s="189"/>
      <c r="P120" s="189"/>
      <c r="Q120" s="189"/>
      <c r="R120" s="189"/>
      <c r="S120" s="189"/>
      <c r="T120" s="190"/>
      <c r="AT120" s="191" t="s">
        <v>190</v>
      </c>
      <c r="AU120" s="191" t="s">
        <v>88</v>
      </c>
      <c r="AV120" s="11" t="s">
        <v>83</v>
      </c>
      <c r="AW120" s="11" t="s">
        <v>36</v>
      </c>
      <c r="AX120" s="11" t="s">
        <v>21</v>
      </c>
      <c r="AY120" s="191" t="s">
        <v>182</v>
      </c>
    </row>
    <row r="121" spans="2:65" s="1" customFormat="1" ht="16.5" customHeight="1">
      <c r="B121" s="31"/>
      <c r="C121" s="168" t="s">
        <v>259</v>
      </c>
      <c r="D121" s="168" t="s">
        <v>184</v>
      </c>
      <c r="E121" s="169" t="s">
        <v>260</v>
      </c>
      <c r="F121" s="170" t="s">
        <v>261</v>
      </c>
      <c r="G121" s="171" t="s">
        <v>112</v>
      </c>
      <c r="H121" s="172">
        <v>7145</v>
      </c>
      <c r="I121" s="173"/>
      <c r="J121" s="174">
        <f>ROUND(I121*H121,2)</f>
        <v>0</v>
      </c>
      <c r="K121" s="170" t="s">
        <v>187</v>
      </c>
      <c r="L121" s="35"/>
      <c r="M121" s="175" t="s">
        <v>1</v>
      </c>
      <c r="N121" s="176" t="s">
        <v>45</v>
      </c>
      <c r="O121" s="57"/>
      <c r="P121" s="177">
        <f>O121*H121</f>
        <v>0</v>
      </c>
      <c r="Q121" s="177">
        <v>0.47260000000000002</v>
      </c>
      <c r="R121" s="177">
        <f>Q121*H121</f>
        <v>3376.7270000000003</v>
      </c>
      <c r="S121" s="177">
        <v>0</v>
      </c>
      <c r="T121" s="178">
        <f>S121*H121</f>
        <v>0</v>
      </c>
      <c r="AR121" s="14" t="s">
        <v>188</v>
      </c>
      <c r="AT121" s="14" t="s">
        <v>184</v>
      </c>
      <c r="AU121" s="14" t="s">
        <v>88</v>
      </c>
      <c r="AY121" s="14" t="s">
        <v>182</v>
      </c>
      <c r="BE121" s="179">
        <f>IF(N121="základní",J121,0)</f>
        <v>0</v>
      </c>
      <c r="BF121" s="179">
        <f>IF(N121="snížená",J121,0)</f>
        <v>0</v>
      </c>
      <c r="BG121" s="179">
        <f>IF(N121="zákl. přenesená",J121,0)</f>
        <v>0</v>
      </c>
      <c r="BH121" s="179">
        <f>IF(N121="sníž. přenesená",J121,0)</f>
        <v>0</v>
      </c>
      <c r="BI121" s="179">
        <f>IF(N121="nulová",J121,0)</f>
        <v>0</v>
      </c>
      <c r="BJ121" s="14" t="s">
        <v>21</v>
      </c>
      <c r="BK121" s="179">
        <f>ROUND(I121*H121,2)</f>
        <v>0</v>
      </c>
      <c r="BL121" s="14" t="s">
        <v>188</v>
      </c>
      <c r="BM121" s="14" t="s">
        <v>262</v>
      </c>
    </row>
    <row r="122" spans="2:65" s="11" customFormat="1" ht="11.25">
      <c r="B122" s="180"/>
      <c r="C122" s="181"/>
      <c r="D122" s="182" t="s">
        <v>190</v>
      </c>
      <c r="E122" s="183" t="s">
        <v>1</v>
      </c>
      <c r="F122" s="184" t="s">
        <v>263</v>
      </c>
      <c r="G122" s="181"/>
      <c r="H122" s="185">
        <v>7145</v>
      </c>
      <c r="I122" s="186"/>
      <c r="J122" s="181"/>
      <c r="K122" s="181"/>
      <c r="L122" s="187"/>
      <c r="M122" s="188"/>
      <c r="N122" s="189"/>
      <c r="O122" s="189"/>
      <c r="P122" s="189"/>
      <c r="Q122" s="189"/>
      <c r="R122" s="189"/>
      <c r="S122" s="189"/>
      <c r="T122" s="190"/>
      <c r="AT122" s="191" t="s">
        <v>190</v>
      </c>
      <c r="AU122" s="191" t="s">
        <v>88</v>
      </c>
      <c r="AV122" s="11" t="s">
        <v>83</v>
      </c>
      <c r="AW122" s="11" t="s">
        <v>36</v>
      </c>
      <c r="AX122" s="11" t="s">
        <v>21</v>
      </c>
      <c r="AY122" s="191" t="s">
        <v>182</v>
      </c>
    </row>
    <row r="123" spans="2:65" s="1" customFormat="1" ht="22.5" customHeight="1">
      <c r="B123" s="31"/>
      <c r="C123" s="168" t="s">
        <v>264</v>
      </c>
      <c r="D123" s="168" t="s">
        <v>184</v>
      </c>
      <c r="E123" s="169" t="s">
        <v>265</v>
      </c>
      <c r="F123" s="170" t="s">
        <v>266</v>
      </c>
      <c r="G123" s="171" t="s">
        <v>86</v>
      </c>
      <c r="H123" s="172">
        <v>572</v>
      </c>
      <c r="I123" s="173"/>
      <c r="J123" s="174">
        <f>ROUND(I123*H123,2)</f>
        <v>0</v>
      </c>
      <c r="K123" s="170" t="s">
        <v>187</v>
      </c>
      <c r="L123" s="35"/>
      <c r="M123" s="175" t="s">
        <v>1</v>
      </c>
      <c r="N123" s="176" t="s">
        <v>45</v>
      </c>
      <c r="O123" s="57"/>
      <c r="P123" s="177">
        <f>O123*H123</f>
        <v>0</v>
      </c>
      <c r="Q123" s="177">
        <v>0.1295</v>
      </c>
      <c r="R123" s="177">
        <f>Q123*H123</f>
        <v>74.073999999999998</v>
      </c>
      <c r="S123" s="177">
        <v>0</v>
      </c>
      <c r="T123" s="178">
        <f>S123*H123</f>
        <v>0</v>
      </c>
      <c r="AR123" s="14" t="s">
        <v>188</v>
      </c>
      <c r="AT123" s="14" t="s">
        <v>184</v>
      </c>
      <c r="AU123" s="14" t="s">
        <v>88</v>
      </c>
      <c r="AY123" s="14" t="s">
        <v>182</v>
      </c>
      <c r="BE123" s="179">
        <f>IF(N123="základní",J123,0)</f>
        <v>0</v>
      </c>
      <c r="BF123" s="179">
        <f>IF(N123="snížená",J123,0)</f>
        <v>0</v>
      </c>
      <c r="BG123" s="179">
        <f>IF(N123="zákl. přenesená",J123,0)</f>
        <v>0</v>
      </c>
      <c r="BH123" s="179">
        <f>IF(N123="sníž. přenesená",J123,0)</f>
        <v>0</v>
      </c>
      <c r="BI123" s="179">
        <f>IF(N123="nulová",J123,0)</f>
        <v>0</v>
      </c>
      <c r="BJ123" s="14" t="s">
        <v>21</v>
      </c>
      <c r="BK123" s="179">
        <f>ROUND(I123*H123,2)</f>
        <v>0</v>
      </c>
      <c r="BL123" s="14" t="s">
        <v>188</v>
      </c>
      <c r="BM123" s="14" t="s">
        <v>267</v>
      </c>
    </row>
    <row r="124" spans="2:65" s="11" customFormat="1" ht="11.25">
      <c r="B124" s="180"/>
      <c r="C124" s="181"/>
      <c r="D124" s="182" t="s">
        <v>190</v>
      </c>
      <c r="E124" s="183" t="s">
        <v>1</v>
      </c>
      <c r="F124" s="184" t="s">
        <v>268</v>
      </c>
      <c r="G124" s="181"/>
      <c r="H124" s="185">
        <v>572</v>
      </c>
      <c r="I124" s="186"/>
      <c r="J124" s="181"/>
      <c r="K124" s="181"/>
      <c r="L124" s="187"/>
      <c r="M124" s="188"/>
      <c r="N124" s="189"/>
      <c r="O124" s="189"/>
      <c r="P124" s="189"/>
      <c r="Q124" s="189"/>
      <c r="R124" s="189"/>
      <c r="S124" s="189"/>
      <c r="T124" s="190"/>
      <c r="AT124" s="191" t="s">
        <v>190</v>
      </c>
      <c r="AU124" s="191" t="s">
        <v>88</v>
      </c>
      <c r="AV124" s="11" t="s">
        <v>83</v>
      </c>
      <c r="AW124" s="11" t="s">
        <v>36</v>
      </c>
      <c r="AX124" s="11" t="s">
        <v>21</v>
      </c>
      <c r="AY124" s="191" t="s">
        <v>182</v>
      </c>
    </row>
    <row r="125" spans="2:65" s="1" customFormat="1" ht="16.5" customHeight="1">
      <c r="B125" s="31"/>
      <c r="C125" s="192" t="s">
        <v>269</v>
      </c>
      <c r="D125" s="192" t="s">
        <v>240</v>
      </c>
      <c r="E125" s="193" t="s">
        <v>270</v>
      </c>
      <c r="F125" s="194" t="s">
        <v>271</v>
      </c>
      <c r="G125" s="195" t="s">
        <v>272</v>
      </c>
      <c r="H125" s="196">
        <v>572</v>
      </c>
      <c r="I125" s="197"/>
      <c r="J125" s="198">
        <f>ROUND(I125*H125,2)</f>
        <v>0</v>
      </c>
      <c r="K125" s="194" t="s">
        <v>187</v>
      </c>
      <c r="L125" s="199"/>
      <c r="M125" s="200" t="s">
        <v>1</v>
      </c>
      <c r="N125" s="201" t="s">
        <v>45</v>
      </c>
      <c r="O125" s="57"/>
      <c r="P125" s="177">
        <f>O125*H125</f>
        <v>0</v>
      </c>
      <c r="Q125" s="177">
        <v>5.5E-2</v>
      </c>
      <c r="R125" s="177">
        <f>Q125*H125</f>
        <v>31.46</v>
      </c>
      <c r="S125" s="177">
        <v>0</v>
      </c>
      <c r="T125" s="178">
        <f>S125*H125</f>
        <v>0</v>
      </c>
      <c r="AR125" s="14" t="s">
        <v>218</v>
      </c>
      <c r="AT125" s="14" t="s">
        <v>240</v>
      </c>
      <c r="AU125" s="14" t="s">
        <v>88</v>
      </c>
      <c r="AY125" s="14" t="s">
        <v>182</v>
      </c>
      <c r="BE125" s="179">
        <f>IF(N125="základní",J125,0)</f>
        <v>0</v>
      </c>
      <c r="BF125" s="179">
        <f>IF(N125="snížená",J125,0)</f>
        <v>0</v>
      </c>
      <c r="BG125" s="179">
        <f>IF(N125="zákl. přenesená",J125,0)</f>
        <v>0</v>
      </c>
      <c r="BH125" s="179">
        <f>IF(N125="sníž. přenesená",J125,0)</f>
        <v>0</v>
      </c>
      <c r="BI125" s="179">
        <f>IF(N125="nulová",J125,0)</f>
        <v>0</v>
      </c>
      <c r="BJ125" s="14" t="s">
        <v>21</v>
      </c>
      <c r="BK125" s="179">
        <f>ROUND(I125*H125,2)</f>
        <v>0</v>
      </c>
      <c r="BL125" s="14" t="s">
        <v>188</v>
      </c>
      <c r="BM125" s="14" t="s">
        <v>273</v>
      </c>
    </row>
    <row r="126" spans="2:65" s="1" customFormat="1" ht="33.75" customHeight="1">
      <c r="B126" s="31"/>
      <c r="C126" s="168" t="s">
        <v>274</v>
      </c>
      <c r="D126" s="168" t="s">
        <v>184</v>
      </c>
      <c r="E126" s="169" t="s">
        <v>275</v>
      </c>
      <c r="F126" s="170" t="s">
        <v>276</v>
      </c>
      <c r="G126" s="171" t="s">
        <v>112</v>
      </c>
      <c r="H126" s="172">
        <v>51</v>
      </c>
      <c r="I126" s="173"/>
      <c r="J126" s="174">
        <f>ROUND(I126*H126,2)</f>
        <v>0</v>
      </c>
      <c r="K126" s="170" t="s">
        <v>187</v>
      </c>
      <c r="L126" s="35"/>
      <c r="M126" s="175" t="s">
        <v>1</v>
      </c>
      <c r="N126" s="176" t="s">
        <v>45</v>
      </c>
      <c r="O126" s="57"/>
      <c r="P126" s="177">
        <f>O126*H126</f>
        <v>0</v>
      </c>
      <c r="Q126" s="177">
        <v>0.10100000000000001</v>
      </c>
      <c r="R126" s="177">
        <f>Q126*H126</f>
        <v>5.1510000000000007</v>
      </c>
      <c r="S126" s="177">
        <v>0</v>
      </c>
      <c r="T126" s="178">
        <f>S126*H126</f>
        <v>0</v>
      </c>
      <c r="AR126" s="14" t="s">
        <v>188</v>
      </c>
      <c r="AT126" s="14" t="s">
        <v>184</v>
      </c>
      <c r="AU126" s="14" t="s">
        <v>88</v>
      </c>
      <c r="AY126" s="14" t="s">
        <v>182</v>
      </c>
      <c r="BE126" s="179">
        <f>IF(N126="základní",J126,0)</f>
        <v>0</v>
      </c>
      <c r="BF126" s="179">
        <f>IF(N126="snížená",J126,0)</f>
        <v>0</v>
      </c>
      <c r="BG126" s="179">
        <f>IF(N126="zákl. přenesená",J126,0)</f>
        <v>0</v>
      </c>
      <c r="BH126" s="179">
        <f>IF(N126="sníž. přenesená",J126,0)</f>
        <v>0</v>
      </c>
      <c r="BI126" s="179">
        <f>IF(N126="nulová",J126,0)</f>
        <v>0</v>
      </c>
      <c r="BJ126" s="14" t="s">
        <v>21</v>
      </c>
      <c r="BK126" s="179">
        <f>ROUND(I126*H126,2)</f>
        <v>0</v>
      </c>
      <c r="BL126" s="14" t="s">
        <v>188</v>
      </c>
      <c r="BM126" s="14" t="s">
        <v>277</v>
      </c>
    </row>
    <row r="127" spans="2:65" s="11" customFormat="1" ht="11.25">
      <c r="B127" s="180"/>
      <c r="C127" s="181"/>
      <c r="D127" s="182" t="s">
        <v>190</v>
      </c>
      <c r="E127" s="183" t="s">
        <v>1</v>
      </c>
      <c r="F127" s="184" t="s">
        <v>125</v>
      </c>
      <c r="G127" s="181"/>
      <c r="H127" s="185">
        <v>51</v>
      </c>
      <c r="I127" s="186"/>
      <c r="J127" s="181"/>
      <c r="K127" s="181"/>
      <c r="L127" s="187"/>
      <c r="M127" s="188"/>
      <c r="N127" s="189"/>
      <c r="O127" s="189"/>
      <c r="P127" s="189"/>
      <c r="Q127" s="189"/>
      <c r="R127" s="189"/>
      <c r="S127" s="189"/>
      <c r="T127" s="190"/>
      <c r="AT127" s="191" t="s">
        <v>190</v>
      </c>
      <c r="AU127" s="191" t="s">
        <v>88</v>
      </c>
      <c r="AV127" s="11" t="s">
        <v>83</v>
      </c>
      <c r="AW127" s="11" t="s">
        <v>36</v>
      </c>
      <c r="AX127" s="11" t="s">
        <v>21</v>
      </c>
      <c r="AY127" s="191" t="s">
        <v>182</v>
      </c>
    </row>
    <row r="128" spans="2:65" s="1" customFormat="1" ht="16.5" customHeight="1">
      <c r="B128" s="31"/>
      <c r="C128" s="192" t="s">
        <v>278</v>
      </c>
      <c r="D128" s="192" t="s">
        <v>240</v>
      </c>
      <c r="E128" s="193" t="s">
        <v>279</v>
      </c>
      <c r="F128" s="194" t="s">
        <v>280</v>
      </c>
      <c r="G128" s="195" t="s">
        <v>112</v>
      </c>
      <c r="H128" s="196">
        <v>51</v>
      </c>
      <c r="I128" s="197"/>
      <c r="J128" s="198">
        <f>ROUND(I128*H128,2)</f>
        <v>0</v>
      </c>
      <c r="K128" s="194" t="s">
        <v>248</v>
      </c>
      <c r="L128" s="199"/>
      <c r="M128" s="200" t="s">
        <v>1</v>
      </c>
      <c r="N128" s="201" t="s">
        <v>45</v>
      </c>
      <c r="O128" s="57"/>
      <c r="P128" s="177">
        <f>O128*H128</f>
        <v>0</v>
      </c>
      <c r="Q128" s="177">
        <v>0.108</v>
      </c>
      <c r="R128" s="177">
        <f>Q128*H128</f>
        <v>5.508</v>
      </c>
      <c r="S128" s="177">
        <v>0</v>
      </c>
      <c r="T128" s="178">
        <f>S128*H128</f>
        <v>0</v>
      </c>
      <c r="AR128" s="14" t="s">
        <v>218</v>
      </c>
      <c r="AT128" s="14" t="s">
        <v>240</v>
      </c>
      <c r="AU128" s="14" t="s">
        <v>88</v>
      </c>
      <c r="AY128" s="14" t="s">
        <v>182</v>
      </c>
      <c r="BE128" s="179">
        <f>IF(N128="základní",J128,0)</f>
        <v>0</v>
      </c>
      <c r="BF128" s="179">
        <f>IF(N128="snížená",J128,0)</f>
        <v>0</v>
      </c>
      <c r="BG128" s="179">
        <f>IF(N128="zákl. přenesená",J128,0)</f>
        <v>0</v>
      </c>
      <c r="BH128" s="179">
        <f>IF(N128="sníž. přenesená",J128,0)</f>
        <v>0</v>
      </c>
      <c r="BI128" s="179">
        <f>IF(N128="nulová",J128,0)</f>
        <v>0</v>
      </c>
      <c r="BJ128" s="14" t="s">
        <v>21</v>
      </c>
      <c r="BK128" s="179">
        <f>ROUND(I128*H128,2)</f>
        <v>0</v>
      </c>
      <c r="BL128" s="14" t="s">
        <v>188</v>
      </c>
      <c r="BM128" s="14" t="s">
        <v>281</v>
      </c>
    </row>
    <row r="129" spans="2:65" s="11" customFormat="1" ht="11.25">
      <c r="B129" s="180"/>
      <c r="C129" s="181"/>
      <c r="D129" s="182" t="s">
        <v>190</v>
      </c>
      <c r="E129" s="183" t="s">
        <v>1</v>
      </c>
      <c r="F129" s="184" t="s">
        <v>125</v>
      </c>
      <c r="G129" s="181"/>
      <c r="H129" s="185">
        <v>51</v>
      </c>
      <c r="I129" s="186"/>
      <c r="J129" s="181"/>
      <c r="K129" s="181"/>
      <c r="L129" s="187"/>
      <c r="M129" s="188"/>
      <c r="N129" s="189"/>
      <c r="O129" s="189"/>
      <c r="P129" s="189"/>
      <c r="Q129" s="189"/>
      <c r="R129" s="189"/>
      <c r="S129" s="189"/>
      <c r="T129" s="190"/>
      <c r="AT129" s="191" t="s">
        <v>190</v>
      </c>
      <c r="AU129" s="191" t="s">
        <v>88</v>
      </c>
      <c r="AV129" s="11" t="s">
        <v>83</v>
      </c>
      <c r="AW129" s="11" t="s">
        <v>36</v>
      </c>
      <c r="AX129" s="11" t="s">
        <v>21</v>
      </c>
      <c r="AY129" s="191" t="s">
        <v>182</v>
      </c>
    </row>
    <row r="130" spans="2:65" s="1" customFormat="1" ht="16.5" customHeight="1">
      <c r="B130" s="31"/>
      <c r="C130" s="168" t="s">
        <v>7</v>
      </c>
      <c r="D130" s="168" t="s">
        <v>184</v>
      </c>
      <c r="E130" s="169" t="s">
        <v>282</v>
      </c>
      <c r="F130" s="170" t="s">
        <v>283</v>
      </c>
      <c r="G130" s="171" t="s">
        <v>112</v>
      </c>
      <c r="H130" s="172">
        <v>51</v>
      </c>
      <c r="I130" s="173"/>
      <c r="J130" s="174">
        <f>ROUND(I130*H130,2)</f>
        <v>0</v>
      </c>
      <c r="K130" s="170" t="s">
        <v>187</v>
      </c>
      <c r="L130" s="35"/>
      <c r="M130" s="175" t="s">
        <v>1</v>
      </c>
      <c r="N130" s="176" t="s">
        <v>45</v>
      </c>
      <c r="O130" s="57"/>
      <c r="P130" s="177">
        <f>O130*H130</f>
        <v>0</v>
      </c>
      <c r="Q130" s="177">
        <v>6.1850000000000002E-2</v>
      </c>
      <c r="R130" s="177">
        <f>Q130*H130</f>
        <v>3.15435</v>
      </c>
      <c r="S130" s="177">
        <v>0</v>
      </c>
      <c r="T130" s="178">
        <f>S130*H130</f>
        <v>0</v>
      </c>
      <c r="AR130" s="14" t="s">
        <v>188</v>
      </c>
      <c r="AT130" s="14" t="s">
        <v>184</v>
      </c>
      <c r="AU130" s="14" t="s">
        <v>88</v>
      </c>
      <c r="AY130" s="14" t="s">
        <v>182</v>
      </c>
      <c r="BE130" s="179">
        <f>IF(N130="základní",J130,0)</f>
        <v>0</v>
      </c>
      <c r="BF130" s="179">
        <f>IF(N130="snížená",J130,0)</f>
        <v>0</v>
      </c>
      <c r="BG130" s="179">
        <f>IF(N130="zákl. přenesená",J130,0)</f>
        <v>0</v>
      </c>
      <c r="BH130" s="179">
        <f>IF(N130="sníž. přenesená",J130,0)</f>
        <v>0</v>
      </c>
      <c r="BI130" s="179">
        <f>IF(N130="nulová",J130,0)</f>
        <v>0</v>
      </c>
      <c r="BJ130" s="14" t="s">
        <v>21</v>
      </c>
      <c r="BK130" s="179">
        <f>ROUND(I130*H130,2)</f>
        <v>0</v>
      </c>
      <c r="BL130" s="14" t="s">
        <v>188</v>
      </c>
      <c r="BM130" s="14" t="s">
        <v>284</v>
      </c>
    </row>
    <row r="131" spans="2:65" s="11" customFormat="1" ht="11.25">
      <c r="B131" s="180"/>
      <c r="C131" s="181"/>
      <c r="D131" s="182" t="s">
        <v>190</v>
      </c>
      <c r="E131" s="183" t="s">
        <v>1</v>
      </c>
      <c r="F131" s="184" t="s">
        <v>125</v>
      </c>
      <c r="G131" s="181"/>
      <c r="H131" s="185">
        <v>51</v>
      </c>
      <c r="I131" s="186"/>
      <c r="J131" s="181"/>
      <c r="K131" s="181"/>
      <c r="L131" s="187"/>
      <c r="M131" s="188"/>
      <c r="N131" s="189"/>
      <c r="O131" s="189"/>
      <c r="P131" s="189"/>
      <c r="Q131" s="189"/>
      <c r="R131" s="189"/>
      <c r="S131" s="189"/>
      <c r="T131" s="190"/>
      <c r="AT131" s="191" t="s">
        <v>190</v>
      </c>
      <c r="AU131" s="191" t="s">
        <v>88</v>
      </c>
      <c r="AV131" s="11" t="s">
        <v>83</v>
      </c>
      <c r="AW131" s="11" t="s">
        <v>36</v>
      </c>
      <c r="AX131" s="11" t="s">
        <v>21</v>
      </c>
      <c r="AY131" s="191" t="s">
        <v>182</v>
      </c>
    </row>
    <row r="132" spans="2:65" s="1" customFormat="1" ht="16.5" customHeight="1">
      <c r="B132" s="31"/>
      <c r="C132" s="168" t="s">
        <v>285</v>
      </c>
      <c r="D132" s="168" t="s">
        <v>184</v>
      </c>
      <c r="E132" s="169" t="s">
        <v>286</v>
      </c>
      <c r="F132" s="170" t="s">
        <v>287</v>
      </c>
      <c r="G132" s="171" t="s">
        <v>112</v>
      </c>
      <c r="H132" s="172">
        <v>51</v>
      </c>
      <c r="I132" s="173"/>
      <c r="J132" s="174">
        <f>ROUND(I132*H132,2)</f>
        <v>0</v>
      </c>
      <c r="K132" s="170" t="s">
        <v>187</v>
      </c>
      <c r="L132" s="35"/>
      <c r="M132" s="175" t="s">
        <v>1</v>
      </c>
      <c r="N132" s="176" t="s">
        <v>45</v>
      </c>
      <c r="O132" s="57"/>
      <c r="P132" s="177">
        <f>O132*H132</f>
        <v>0</v>
      </c>
      <c r="Q132" s="177">
        <v>0.27994000000000002</v>
      </c>
      <c r="R132" s="177">
        <f>Q132*H132</f>
        <v>14.276940000000002</v>
      </c>
      <c r="S132" s="177">
        <v>0</v>
      </c>
      <c r="T132" s="178">
        <f>S132*H132</f>
        <v>0</v>
      </c>
      <c r="AR132" s="14" t="s">
        <v>188</v>
      </c>
      <c r="AT132" s="14" t="s">
        <v>184</v>
      </c>
      <c r="AU132" s="14" t="s">
        <v>88</v>
      </c>
      <c r="AY132" s="14" t="s">
        <v>182</v>
      </c>
      <c r="BE132" s="179">
        <f>IF(N132="základní",J132,0)</f>
        <v>0</v>
      </c>
      <c r="BF132" s="179">
        <f>IF(N132="snížená",J132,0)</f>
        <v>0</v>
      </c>
      <c r="BG132" s="179">
        <f>IF(N132="zákl. přenesená",J132,0)</f>
        <v>0</v>
      </c>
      <c r="BH132" s="179">
        <f>IF(N132="sníž. přenesená",J132,0)</f>
        <v>0</v>
      </c>
      <c r="BI132" s="179">
        <f>IF(N132="nulová",J132,0)</f>
        <v>0</v>
      </c>
      <c r="BJ132" s="14" t="s">
        <v>21</v>
      </c>
      <c r="BK132" s="179">
        <f>ROUND(I132*H132,2)</f>
        <v>0</v>
      </c>
      <c r="BL132" s="14" t="s">
        <v>188</v>
      </c>
      <c r="BM132" s="14" t="s">
        <v>288</v>
      </c>
    </row>
    <row r="133" spans="2:65" s="11" customFormat="1" ht="11.25">
      <c r="B133" s="180"/>
      <c r="C133" s="181"/>
      <c r="D133" s="182" t="s">
        <v>190</v>
      </c>
      <c r="E133" s="183" t="s">
        <v>1</v>
      </c>
      <c r="F133" s="184" t="s">
        <v>125</v>
      </c>
      <c r="G133" s="181"/>
      <c r="H133" s="185">
        <v>51</v>
      </c>
      <c r="I133" s="186"/>
      <c r="J133" s="181"/>
      <c r="K133" s="181"/>
      <c r="L133" s="187"/>
      <c r="M133" s="188"/>
      <c r="N133" s="189"/>
      <c r="O133" s="189"/>
      <c r="P133" s="189"/>
      <c r="Q133" s="189"/>
      <c r="R133" s="189"/>
      <c r="S133" s="189"/>
      <c r="T133" s="190"/>
      <c r="AT133" s="191" t="s">
        <v>190</v>
      </c>
      <c r="AU133" s="191" t="s">
        <v>88</v>
      </c>
      <c r="AV133" s="11" t="s">
        <v>83</v>
      </c>
      <c r="AW133" s="11" t="s">
        <v>36</v>
      </c>
      <c r="AX133" s="11" t="s">
        <v>21</v>
      </c>
      <c r="AY133" s="191" t="s">
        <v>182</v>
      </c>
    </row>
    <row r="134" spans="2:65" s="1" customFormat="1" ht="22.5" customHeight="1">
      <c r="B134" s="31"/>
      <c r="C134" s="168" t="s">
        <v>289</v>
      </c>
      <c r="D134" s="168" t="s">
        <v>184</v>
      </c>
      <c r="E134" s="169" t="s">
        <v>290</v>
      </c>
      <c r="F134" s="170" t="s">
        <v>291</v>
      </c>
      <c r="G134" s="171" t="s">
        <v>112</v>
      </c>
      <c r="H134" s="172">
        <v>625</v>
      </c>
      <c r="I134" s="173"/>
      <c r="J134" s="174">
        <f>ROUND(I134*H134,2)</f>
        <v>0</v>
      </c>
      <c r="K134" s="170" t="s">
        <v>187</v>
      </c>
      <c r="L134" s="35"/>
      <c r="M134" s="175" t="s">
        <v>1</v>
      </c>
      <c r="N134" s="176" t="s">
        <v>45</v>
      </c>
      <c r="O134" s="57"/>
      <c r="P134" s="177">
        <f>O134*H134</f>
        <v>0</v>
      </c>
      <c r="Q134" s="177">
        <v>0.10373</v>
      </c>
      <c r="R134" s="177">
        <f>Q134*H134</f>
        <v>64.831249999999997</v>
      </c>
      <c r="S134" s="177">
        <v>0</v>
      </c>
      <c r="T134" s="178">
        <f>S134*H134</f>
        <v>0</v>
      </c>
      <c r="AR134" s="14" t="s">
        <v>188</v>
      </c>
      <c r="AT134" s="14" t="s">
        <v>184</v>
      </c>
      <c r="AU134" s="14" t="s">
        <v>88</v>
      </c>
      <c r="AY134" s="14" t="s">
        <v>182</v>
      </c>
      <c r="BE134" s="179">
        <f>IF(N134="základní",J134,0)</f>
        <v>0</v>
      </c>
      <c r="BF134" s="179">
        <f>IF(N134="snížená",J134,0)</f>
        <v>0</v>
      </c>
      <c r="BG134" s="179">
        <f>IF(N134="zákl. přenesená",J134,0)</f>
        <v>0</v>
      </c>
      <c r="BH134" s="179">
        <f>IF(N134="sníž. přenesená",J134,0)</f>
        <v>0</v>
      </c>
      <c r="BI134" s="179">
        <f>IF(N134="nulová",J134,0)</f>
        <v>0</v>
      </c>
      <c r="BJ134" s="14" t="s">
        <v>21</v>
      </c>
      <c r="BK134" s="179">
        <f>ROUND(I134*H134,2)</f>
        <v>0</v>
      </c>
      <c r="BL134" s="14" t="s">
        <v>188</v>
      </c>
      <c r="BM134" s="14" t="s">
        <v>292</v>
      </c>
    </row>
    <row r="135" spans="2:65" s="11" customFormat="1" ht="11.25">
      <c r="B135" s="180"/>
      <c r="C135" s="181"/>
      <c r="D135" s="182" t="s">
        <v>190</v>
      </c>
      <c r="E135" s="183" t="s">
        <v>1</v>
      </c>
      <c r="F135" s="184" t="s">
        <v>110</v>
      </c>
      <c r="G135" s="181"/>
      <c r="H135" s="185">
        <v>625</v>
      </c>
      <c r="I135" s="186"/>
      <c r="J135" s="181"/>
      <c r="K135" s="181"/>
      <c r="L135" s="187"/>
      <c r="M135" s="188"/>
      <c r="N135" s="189"/>
      <c r="O135" s="189"/>
      <c r="P135" s="189"/>
      <c r="Q135" s="189"/>
      <c r="R135" s="189"/>
      <c r="S135" s="189"/>
      <c r="T135" s="190"/>
      <c r="AT135" s="191" t="s">
        <v>190</v>
      </c>
      <c r="AU135" s="191" t="s">
        <v>88</v>
      </c>
      <c r="AV135" s="11" t="s">
        <v>83</v>
      </c>
      <c r="AW135" s="11" t="s">
        <v>36</v>
      </c>
      <c r="AX135" s="11" t="s">
        <v>21</v>
      </c>
      <c r="AY135" s="191" t="s">
        <v>182</v>
      </c>
    </row>
    <row r="136" spans="2:65" s="1" customFormat="1" ht="22.5" customHeight="1">
      <c r="B136" s="31"/>
      <c r="C136" s="168" t="s">
        <v>293</v>
      </c>
      <c r="D136" s="168" t="s">
        <v>184</v>
      </c>
      <c r="E136" s="169" t="s">
        <v>294</v>
      </c>
      <c r="F136" s="170" t="s">
        <v>295</v>
      </c>
      <c r="G136" s="171" t="s">
        <v>112</v>
      </c>
      <c r="H136" s="172">
        <v>625</v>
      </c>
      <c r="I136" s="173"/>
      <c r="J136" s="174">
        <f>ROUND(I136*H136,2)</f>
        <v>0</v>
      </c>
      <c r="K136" s="170" t="s">
        <v>187</v>
      </c>
      <c r="L136" s="35"/>
      <c r="M136" s="175" t="s">
        <v>1</v>
      </c>
      <c r="N136" s="176" t="s">
        <v>45</v>
      </c>
      <c r="O136" s="57"/>
      <c r="P136" s="177">
        <f>O136*H136</f>
        <v>0</v>
      </c>
      <c r="Q136" s="177">
        <v>0.23737</v>
      </c>
      <c r="R136" s="177">
        <f>Q136*H136</f>
        <v>148.35624999999999</v>
      </c>
      <c r="S136" s="177">
        <v>0</v>
      </c>
      <c r="T136" s="178">
        <f>S136*H136</f>
        <v>0</v>
      </c>
      <c r="AR136" s="14" t="s">
        <v>188</v>
      </c>
      <c r="AT136" s="14" t="s">
        <v>184</v>
      </c>
      <c r="AU136" s="14" t="s">
        <v>88</v>
      </c>
      <c r="AY136" s="14" t="s">
        <v>182</v>
      </c>
      <c r="BE136" s="179">
        <f>IF(N136="základní",J136,0)</f>
        <v>0</v>
      </c>
      <c r="BF136" s="179">
        <f>IF(N136="snížená",J136,0)</f>
        <v>0</v>
      </c>
      <c r="BG136" s="179">
        <f>IF(N136="zákl. přenesená",J136,0)</f>
        <v>0</v>
      </c>
      <c r="BH136" s="179">
        <f>IF(N136="sníž. přenesená",J136,0)</f>
        <v>0</v>
      </c>
      <c r="BI136" s="179">
        <f>IF(N136="nulová",J136,0)</f>
        <v>0</v>
      </c>
      <c r="BJ136" s="14" t="s">
        <v>21</v>
      </c>
      <c r="BK136" s="179">
        <f>ROUND(I136*H136,2)</f>
        <v>0</v>
      </c>
      <c r="BL136" s="14" t="s">
        <v>188</v>
      </c>
      <c r="BM136" s="14" t="s">
        <v>296</v>
      </c>
    </row>
    <row r="137" spans="2:65" s="11" customFormat="1" ht="11.25">
      <c r="B137" s="180"/>
      <c r="C137" s="181"/>
      <c r="D137" s="182" t="s">
        <v>190</v>
      </c>
      <c r="E137" s="183" t="s">
        <v>1</v>
      </c>
      <c r="F137" s="184" t="s">
        <v>110</v>
      </c>
      <c r="G137" s="181"/>
      <c r="H137" s="185">
        <v>625</v>
      </c>
      <c r="I137" s="186"/>
      <c r="J137" s="181"/>
      <c r="K137" s="181"/>
      <c r="L137" s="187"/>
      <c r="M137" s="188"/>
      <c r="N137" s="189"/>
      <c r="O137" s="189"/>
      <c r="P137" s="189"/>
      <c r="Q137" s="189"/>
      <c r="R137" s="189"/>
      <c r="S137" s="189"/>
      <c r="T137" s="190"/>
      <c r="AT137" s="191" t="s">
        <v>190</v>
      </c>
      <c r="AU137" s="191" t="s">
        <v>88</v>
      </c>
      <c r="AV137" s="11" t="s">
        <v>83</v>
      </c>
      <c r="AW137" s="11" t="s">
        <v>36</v>
      </c>
      <c r="AX137" s="11" t="s">
        <v>21</v>
      </c>
      <c r="AY137" s="191" t="s">
        <v>182</v>
      </c>
    </row>
    <row r="138" spans="2:65" s="1" customFormat="1" ht="16.5" customHeight="1">
      <c r="B138" s="31"/>
      <c r="C138" s="168" t="s">
        <v>297</v>
      </c>
      <c r="D138" s="168" t="s">
        <v>184</v>
      </c>
      <c r="E138" s="169" t="s">
        <v>298</v>
      </c>
      <c r="F138" s="170" t="s">
        <v>299</v>
      </c>
      <c r="G138" s="171" t="s">
        <v>112</v>
      </c>
      <c r="H138" s="172">
        <v>625</v>
      </c>
      <c r="I138" s="173"/>
      <c r="J138" s="174">
        <f>ROUND(I138*H138,2)</f>
        <v>0</v>
      </c>
      <c r="K138" s="170" t="s">
        <v>187</v>
      </c>
      <c r="L138" s="35"/>
      <c r="M138" s="175" t="s">
        <v>1</v>
      </c>
      <c r="N138" s="176" t="s">
        <v>45</v>
      </c>
      <c r="O138" s="57"/>
      <c r="P138" s="177">
        <f>O138*H138</f>
        <v>0</v>
      </c>
      <c r="Q138" s="177">
        <v>0.4153</v>
      </c>
      <c r="R138" s="177">
        <f>Q138*H138</f>
        <v>259.5625</v>
      </c>
      <c r="S138" s="177">
        <v>0</v>
      </c>
      <c r="T138" s="178">
        <f>S138*H138</f>
        <v>0</v>
      </c>
      <c r="AR138" s="14" t="s">
        <v>188</v>
      </c>
      <c r="AT138" s="14" t="s">
        <v>184</v>
      </c>
      <c r="AU138" s="14" t="s">
        <v>88</v>
      </c>
      <c r="AY138" s="14" t="s">
        <v>182</v>
      </c>
      <c r="BE138" s="179">
        <f>IF(N138="základní",J138,0)</f>
        <v>0</v>
      </c>
      <c r="BF138" s="179">
        <f>IF(N138="snížená",J138,0)</f>
        <v>0</v>
      </c>
      <c r="BG138" s="179">
        <f>IF(N138="zákl. přenesená",J138,0)</f>
        <v>0</v>
      </c>
      <c r="BH138" s="179">
        <f>IF(N138="sníž. přenesená",J138,0)</f>
        <v>0</v>
      </c>
      <c r="BI138" s="179">
        <f>IF(N138="nulová",J138,0)</f>
        <v>0</v>
      </c>
      <c r="BJ138" s="14" t="s">
        <v>21</v>
      </c>
      <c r="BK138" s="179">
        <f>ROUND(I138*H138,2)</f>
        <v>0</v>
      </c>
      <c r="BL138" s="14" t="s">
        <v>188</v>
      </c>
      <c r="BM138" s="14" t="s">
        <v>300</v>
      </c>
    </row>
    <row r="139" spans="2:65" s="11" customFormat="1" ht="11.25">
      <c r="B139" s="180"/>
      <c r="C139" s="181"/>
      <c r="D139" s="182" t="s">
        <v>190</v>
      </c>
      <c r="E139" s="183" t="s">
        <v>1</v>
      </c>
      <c r="F139" s="184" t="s">
        <v>110</v>
      </c>
      <c r="G139" s="181"/>
      <c r="H139" s="185">
        <v>625</v>
      </c>
      <c r="I139" s="186"/>
      <c r="J139" s="181"/>
      <c r="K139" s="181"/>
      <c r="L139" s="187"/>
      <c r="M139" s="188"/>
      <c r="N139" s="189"/>
      <c r="O139" s="189"/>
      <c r="P139" s="189"/>
      <c r="Q139" s="189"/>
      <c r="R139" s="189"/>
      <c r="S139" s="189"/>
      <c r="T139" s="190"/>
      <c r="AT139" s="191" t="s">
        <v>190</v>
      </c>
      <c r="AU139" s="191" t="s">
        <v>88</v>
      </c>
      <c r="AV139" s="11" t="s">
        <v>83</v>
      </c>
      <c r="AW139" s="11" t="s">
        <v>36</v>
      </c>
      <c r="AX139" s="11" t="s">
        <v>21</v>
      </c>
      <c r="AY139" s="191" t="s">
        <v>182</v>
      </c>
    </row>
    <row r="140" spans="2:65" s="1" customFormat="1" ht="22.5" customHeight="1">
      <c r="B140" s="31"/>
      <c r="C140" s="168" t="s">
        <v>301</v>
      </c>
      <c r="D140" s="168" t="s">
        <v>184</v>
      </c>
      <c r="E140" s="169" t="s">
        <v>302</v>
      </c>
      <c r="F140" s="170" t="s">
        <v>303</v>
      </c>
      <c r="G140" s="171" t="s">
        <v>86</v>
      </c>
      <c r="H140" s="172">
        <v>803</v>
      </c>
      <c r="I140" s="173"/>
      <c r="J140" s="174">
        <f>ROUND(I140*H140,2)</f>
        <v>0</v>
      </c>
      <c r="K140" s="170" t="s">
        <v>187</v>
      </c>
      <c r="L140" s="35"/>
      <c r="M140" s="175" t="s">
        <v>1</v>
      </c>
      <c r="N140" s="176" t="s">
        <v>45</v>
      </c>
      <c r="O140" s="57"/>
      <c r="P140" s="177">
        <f>O140*H140</f>
        <v>0</v>
      </c>
      <c r="Q140" s="177">
        <v>0.10095</v>
      </c>
      <c r="R140" s="177">
        <f>Q140*H140</f>
        <v>81.062849999999997</v>
      </c>
      <c r="S140" s="177">
        <v>0</v>
      </c>
      <c r="T140" s="178">
        <f>S140*H140</f>
        <v>0</v>
      </c>
      <c r="AR140" s="14" t="s">
        <v>188</v>
      </c>
      <c r="AT140" s="14" t="s">
        <v>184</v>
      </c>
      <c r="AU140" s="14" t="s">
        <v>88</v>
      </c>
      <c r="AY140" s="14" t="s">
        <v>182</v>
      </c>
      <c r="BE140" s="179">
        <f>IF(N140="základní",J140,0)</f>
        <v>0</v>
      </c>
      <c r="BF140" s="179">
        <f>IF(N140="snížená",J140,0)</f>
        <v>0</v>
      </c>
      <c r="BG140" s="179">
        <f>IF(N140="zákl. přenesená",J140,0)</f>
        <v>0</v>
      </c>
      <c r="BH140" s="179">
        <f>IF(N140="sníž. přenesená",J140,0)</f>
        <v>0</v>
      </c>
      <c r="BI140" s="179">
        <f>IF(N140="nulová",J140,0)</f>
        <v>0</v>
      </c>
      <c r="BJ140" s="14" t="s">
        <v>21</v>
      </c>
      <c r="BK140" s="179">
        <f>ROUND(I140*H140,2)</f>
        <v>0</v>
      </c>
      <c r="BL140" s="14" t="s">
        <v>188</v>
      </c>
      <c r="BM140" s="14" t="s">
        <v>304</v>
      </c>
    </row>
    <row r="141" spans="2:65" s="11" customFormat="1" ht="11.25">
      <c r="B141" s="180"/>
      <c r="C141" s="181"/>
      <c r="D141" s="182" t="s">
        <v>190</v>
      </c>
      <c r="E141" s="183" t="s">
        <v>1</v>
      </c>
      <c r="F141" s="184" t="s">
        <v>305</v>
      </c>
      <c r="G141" s="181"/>
      <c r="H141" s="185">
        <v>803</v>
      </c>
      <c r="I141" s="186"/>
      <c r="J141" s="181"/>
      <c r="K141" s="181"/>
      <c r="L141" s="187"/>
      <c r="M141" s="188"/>
      <c r="N141" s="189"/>
      <c r="O141" s="189"/>
      <c r="P141" s="189"/>
      <c r="Q141" s="189"/>
      <c r="R141" s="189"/>
      <c r="S141" s="189"/>
      <c r="T141" s="190"/>
      <c r="AT141" s="191" t="s">
        <v>190</v>
      </c>
      <c r="AU141" s="191" t="s">
        <v>88</v>
      </c>
      <c r="AV141" s="11" t="s">
        <v>83</v>
      </c>
      <c r="AW141" s="11" t="s">
        <v>36</v>
      </c>
      <c r="AX141" s="11" t="s">
        <v>21</v>
      </c>
      <c r="AY141" s="191" t="s">
        <v>182</v>
      </c>
    </row>
    <row r="142" spans="2:65" s="1" customFormat="1" ht="16.5" customHeight="1">
      <c r="B142" s="31"/>
      <c r="C142" s="192" t="s">
        <v>306</v>
      </c>
      <c r="D142" s="192" t="s">
        <v>240</v>
      </c>
      <c r="E142" s="193" t="s">
        <v>307</v>
      </c>
      <c r="F142" s="194" t="s">
        <v>308</v>
      </c>
      <c r="G142" s="195" t="s">
        <v>272</v>
      </c>
      <c r="H142" s="196">
        <v>803</v>
      </c>
      <c r="I142" s="197"/>
      <c r="J142" s="198">
        <f>ROUND(I142*H142,2)</f>
        <v>0</v>
      </c>
      <c r="K142" s="194" t="s">
        <v>187</v>
      </c>
      <c r="L142" s="199"/>
      <c r="M142" s="200" t="s">
        <v>1</v>
      </c>
      <c r="N142" s="201" t="s">
        <v>45</v>
      </c>
      <c r="O142" s="57"/>
      <c r="P142" s="177">
        <f>O142*H142</f>
        <v>0</v>
      </c>
      <c r="Q142" s="177">
        <v>2.8000000000000001E-2</v>
      </c>
      <c r="R142" s="177">
        <f>Q142*H142</f>
        <v>22.484000000000002</v>
      </c>
      <c r="S142" s="177">
        <v>0</v>
      </c>
      <c r="T142" s="178">
        <f>S142*H142</f>
        <v>0</v>
      </c>
      <c r="AR142" s="14" t="s">
        <v>218</v>
      </c>
      <c r="AT142" s="14" t="s">
        <v>240</v>
      </c>
      <c r="AU142" s="14" t="s">
        <v>88</v>
      </c>
      <c r="AY142" s="14" t="s">
        <v>182</v>
      </c>
      <c r="BE142" s="179">
        <f>IF(N142="základní",J142,0)</f>
        <v>0</v>
      </c>
      <c r="BF142" s="179">
        <f>IF(N142="snížená",J142,0)</f>
        <v>0</v>
      </c>
      <c r="BG142" s="179">
        <f>IF(N142="zákl. přenesená",J142,0)</f>
        <v>0</v>
      </c>
      <c r="BH142" s="179">
        <f>IF(N142="sníž. přenesená",J142,0)</f>
        <v>0</v>
      </c>
      <c r="BI142" s="179">
        <f>IF(N142="nulová",J142,0)</f>
        <v>0</v>
      </c>
      <c r="BJ142" s="14" t="s">
        <v>21</v>
      </c>
      <c r="BK142" s="179">
        <f>ROUND(I142*H142,2)</f>
        <v>0</v>
      </c>
      <c r="BL142" s="14" t="s">
        <v>188</v>
      </c>
      <c r="BM142" s="14" t="s">
        <v>309</v>
      </c>
    </row>
    <row r="143" spans="2:65" s="1" customFormat="1" ht="22.5" customHeight="1">
      <c r="B143" s="31"/>
      <c r="C143" s="168" t="s">
        <v>310</v>
      </c>
      <c r="D143" s="168" t="s">
        <v>184</v>
      </c>
      <c r="E143" s="169" t="s">
        <v>311</v>
      </c>
      <c r="F143" s="170" t="s">
        <v>312</v>
      </c>
      <c r="G143" s="171" t="s">
        <v>112</v>
      </c>
      <c r="H143" s="172">
        <v>140</v>
      </c>
      <c r="I143" s="173"/>
      <c r="J143" s="174">
        <f>ROUND(I143*H143,2)</f>
        <v>0</v>
      </c>
      <c r="K143" s="170" t="s">
        <v>187</v>
      </c>
      <c r="L143" s="35"/>
      <c r="M143" s="175" t="s">
        <v>1</v>
      </c>
      <c r="N143" s="176" t="s">
        <v>45</v>
      </c>
      <c r="O143" s="57"/>
      <c r="P143" s="177">
        <f>O143*H143</f>
        <v>0</v>
      </c>
      <c r="Q143" s="177">
        <v>0.15175</v>
      </c>
      <c r="R143" s="177">
        <f>Q143*H143</f>
        <v>21.245000000000001</v>
      </c>
      <c r="S143" s="177">
        <v>0</v>
      </c>
      <c r="T143" s="178">
        <f>S143*H143</f>
        <v>0</v>
      </c>
      <c r="AR143" s="14" t="s">
        <v>188</v>
      </c>
      <c r="AT143" s="14" t="s">
        <v>184</v>
      </c>
      <c r="AU143" s="14" t="s">
        <v>88</v>
      </c>
      <c r="AY143" s="14" t="s">
        <v>182</v>
      </c>
      <c r="BE143" s="179">
        <f>IF(N143="základní",J143,0)</f>
        <v>0</v>
      </c>
      <c r="BF143" s="179">
        <f>IF(N143="snížená",J143,0)</f>
        <v>0</v>
      </c>
      <c r="BG143" s="179">
        <f>IF(N143="zákl. přenesená",J143,0)</f>
        <v>0</v>
      </c>
      <c r="BH143" s="179">
        <f>IF(N143="sníž. přenesená",J143,0)</f>
        <v>0</v>
      </c>
      <c r="BI143" s="179">
        <f>IF(N143="nulová",J143,0)</f>
        <v>0</v>
      </c>
      <c r="BJ143" s="14" t="s">
        <v>21</v>
      </c>
      <c r="BK143" s="179">
        <f>ROUND(I143*H143,2)</f>
        <v>0</v>
      </c>
      <c r="BL143" s="14" t="s">
        <v>188</v>
      </c>
      <c r="BM143" s="14" t="s">
        <v>313</v>
      </c>
    </row>
    <row r="144" spans="2:65" s="11" customFormat="1" ht="11.25">
      <c r="B144" s="180"/>
      <c r="C144" s="181"/>
      <c r="D144" s="182" t="s">
        <v>190</v>
      </c>
      <c r="E144" s="183" t="s">
        <v>1</v>
      </c>
      <c r="F144" s="184" t="s">
        <v>117</v>
      </c>
      <c r="G144" s="181"/>
      <c r="H144" s="185">
        <v>140</v>
      </c>
      <c r="I144" s="186"/>
      <c r="J144" s="181"/>
      <c r="K144" s="181"/>
      <c r="L144" s="187"/>
      <c r="M144" s="188"/>
      <c r="N144" s="189"/>
      <c r="O144" s="189"/>
      <c r="P144" s="189"/>
      <c r="Q144" s="189"/>
      <c r="R144" s="189"/>
      <c r="S144" s="189"/>
      <c r="T144" s="190"/>
      <c r="AT144" s="191" t="s">
        <v>190</v>
      </c>
      <c r="AU144" s="191" t="s">
        <v>88</v>
      </c>
      <c r="AV144" s="11" t="s">
        <v>83</v>
      </c>
      <c r="AW144" s="11" t="s">
        <v>36</v>
      </c>
      <c r="AX144" s="11" t="s">
        <v>21</v>
      </c>
      <c r="AY144" s="191" t="s">
        <v>182</v>
      </c>
    </row>
    <row r="145" spans="2:65" s="1" customFormat="1" ht="16.5" customHeight="1">
      <c r="B145" s="31"/>
      <c r="C145" s="168" t="s">
        <v>314</v>
      </c>
      <c r="D145" s="168" t="s">
        <v>184</v>
      </c>
      <c r="E145" s="169" t="s">
        <v>315</v>
      </c>
      <c r="F145" s="170" t="s">
        <v>316</v>
      </c>
      <c r="G145" s="171" t="s">
        <v>112</v>
      </c>
      <c r="H145" s="172">
        <v>140</v>
      </c>
      <c r="I145" s="173"/>
      <c r="J145" s="174">
        <f>ROUND(I145*H145,2)</f>
        <v>0</v>
      </c>
      <c r="K145" s="170" t="s">
        <v>187</v>
      </c>
      <c r="L145" s="35"/>
      <c r="M145" s="175" t="s">
        <v>1</v>
      </c>
      <c r="N145" s="176" t="s">
        <v>45</v>
      </c>
      <c r="O145" s="57"/>
      <c r="P145" s="177">
        <f>O145*H145</f>
        <v>0</v>
      </c>
      <c r="Q145" s="177">
        <v>0.11637</v>
      </c>
      <c r="R145" s="177">
        <f>Q145*H145</f>
        <v>16.291799999999999</v>
      </c>
      <c r="S145" s="177">
        <v>0</v>
      </c>
      <c r="T145" s="178">
        <f>S145*H145</f>
        <v>0</v>
      </c>
      <c r="AR145" s="14" t="s">
        <v>188</v>
      </c>
      <c r="AT145" s="14" t="s">
        <v>184</v>
      </c>
      <c r="AU145" s="14" t="s">
        <v>88</v>
      </c>
      <c r="AY145" s="14" t="s">
        <v>182</v>
      </c>
      <c r="BE145" s="179">
        <f>IF(N145="základní",J145,0)</f>
        <v>0</v>
      </c>
      <c r="BF145" s="179">
        <f>IF(N145="snížená",J145,0)</f>
        <v>0</v>
      </c>
      <c r="BG145" s="179">
        <f>IF(N145="zákl. přenesená",J145,0)</f>
        <v>0</v>
      </c>
      <c r="BH145" s="179">
        <f>IF(N145="sníž. přenesená",J145,0)</f>
        <v>0</v>
      </c>
      <c r="BI145" s="179">
        <f>IF(N145="nulová",J145,0)</f>
        <v>0</v>
      </c>
      <c r="BJ145" s="14" t="s">
        <v>21</v>
      </c>
      <c r="BK145" s="179">
        <f>ROUND(I145*H145,2)</f>
        <v>0</v>
      </c>
      <c r="BL145" s="14" t="s">
        <v>188</v>
      </c>
      <c r="BM145" s="14" t="s">
        <v>317</v>
      </c>
    </row>
    <row r="146" spans="2:65" s="11" customFormat="1" ht="11.25">
      <c r="B146" s="180"/>
      <c r="C146" s="181"/>
      <c r="D146" s="182" t="s">
        <v>190</v>
      </c>
      <c r="E146" s="183" t="s">
        <v>1</v>
      </c>
      <c r="F146" s="184" t="s">
        <v>117</v>
      </c>
      <c r="G146" s="181"/>
      <c r="H146" s="185">
        <v>140</v>
      </c>
      <c r="I146" s="186"/>
      <c r="J146" s="181"/>
      <c r="K146" s="181"/>
      <c r="L146" s="187"/>
      <c r="M146" s="188"/>
      <c r="N146" s="189"/>
      <c r="O146" s="189"/>
      <c r="P146" s="189"/>
      <c r="Q146" s="189"/>
      <c r="R146" s="189"/>
      <c r="S146" s="189"/>
      <c r="T146" s="190"/>
      <c r="AT146" s="191" t="s">
        <v>190</v>
      </c>
      <c r="AU146" s="191" t="s">
        <v>88</v>
      </c>
      <c r="AV146" s="11" t="s">
        <v>83</v>
      </c>
      <c r="AW146" s="11" t="s">
        <v>36</v>
      </c>
      <c r="AX146" s="11" t="s">
        <v>21</v>
      </c>
      <c r="AY146" s="191" t="s">
        <v>182</v>
      </c>
    </row>
    <row r="147" spans="2:65" s="1" customFormat="1" ht="16.5" customHeight="1">
      <c r="B147" s="31"/>
      <c r="C147" s="168" t="s">
        <v>318</v>
      </c>
      <c r="D147" s="168" t="s">
        <v>184</v>
      </c>
      <c r="E147" s="169" t="s">
        <v>319</v>
      </c>
      <c r="F147" s="170" t="s">
        <v>320</v>
      </c>
      <c r="G147" s="171" t="s">
        <v>112</v>
      </c>
      <c r="H147" s="172">
        <v>140</v>
      </c>
      <c r="I147" s="173"/>
      <c r="J147" s="174">
        <f>ROUND(I147*H147,2)</f>
        <v>0</v>
      </c>
      <c r="K147" s="170" t="s">
        <v>187</v>
      </c>
      <c r="L147" s="35"/>
      <c r="M147" s="175" t="s">
        <v>1</v>
      </c>
      <c r="N147" s="176" t="s">
        <v>45</v>
      </c>
      <c r="O147" s="57"/>
      <c r="P147" s="177">
        <f>O147*H147</f>
        <v>0</v>
      </c>
      <c r="Q147" s="177">
        <v>0.13455</v>
      </c>
      <c r="R147" s="177">
        <f>Q147*H147</f>
        <v>18.837</v>
      </c>
      <c r="S147" s="177">
        <v>0</v>
      </c>
      <c r="T147" s="178">
        <f>S147*H147</f>
        <v>0</v>
      </c>
      <c r="AR147" s="14" t="s">
        <v>188</v>
      </c>
      <c r="AT147" s="14" t="s">
        <v>184</v>
      </c>
      <c r="AU147" s="14" t="s">
        <v>88</v>
      </c>
      <c r="AY147" s="14" t="s">
        <v>182</v>
      </c>
      <c r="BE147" s="179">
        <f>IF(N147="základní",J147,0)</f>
        <v>0</v>
      </c>
      <c r="BF147" s="179">
        <f>IF(N147="snížená",J147,0)</f>
        <v>0</v>
      </c>
      <c r="BG147" s="179">
        <f>IF(N147="zákl. přenesená",J147,0)</f>
        <v>0</v>
      </c>
      <c r="BH147" s="179">
        <f>IF(N147="sníž. přenesená",J147,0)</f>
        <v>0</v>
      </c>
      <c r="BI147" s="179">
        <f>IF(N147="nulová",J147,0)</f>
        <v>0</v>
      </c>
      <c r="BJ147" s="14" t="s">
        <v>21</v>
      </c>
      <c r="BK147" s="179">
        <f>ROUND(I147*H147,2)</f>
        <v>0</v>
      </c>
      <c r="BL147" s="14" t="s">
        <v>188</v>
      </c>
      <c r="BM147" s="14" t="s">
        <v>321</v>
      </c>
    </row>
    <row r="148" spans="2:65" s="11" customFormat="1" ht="11.25">
      <c r="B148" s="180"/>
      <c r="C148" s="181"/>
      <c r="D148" s="182" t="s">
        <v>190</v>
      </c>
      <c r="E148" s="183" t="s">
        <v>1</v>
      </c>
      <c r="F148" s="184" t="s">
        <v>117</v>
      </c>
      <c r="G148" s="181"/>
      <c r="H148" s="185">
        <v>140</v>
      </c>
      <c r="I148" s="186"/>
      <c r="J148" s="181"/>
      <c r="K148" s="181"/>
      <c r="L148" s="187"/>
      <c r="M148" s="188"/>
      <c r="N148" s="189"/>
      <c r="O148" s="189"/>
      <c r="P148" s="189"/>
      <c r="Q148" s="189"/>
      <c r="R148" s="189"/>
      <c r="S148" s="189"/>
      <c r="T148" s="190"/>
      <c r="AT148" s="191" t="s">
        <v>190</v>
      </c>
      <c r="AU148" s="191" t="s">
        <v>88</v>
      </c>
      <c r="AV148" s="11" t="s">
        <v>83</v>
      </c>
      <c r="AW148" s="11" t="s">
        <v>36</v>
      </c>
      <c r="AX148" s="11" t="s">
        <v>21</v>
      </c>
      <c r="AY148" s="191" t="s">
        <v>182</v>
      </c>
    </row>
    <row r="149" spans="2:65" s="1" customFormat="1" ht="16.5" customHeight="1">
      <c r="B149" s="31"/>
      <c r="C149" s="168" t="s">
        <v>322</v>
      </c>
      <c r="D149" s="168" t="s">
        <v>184</v>
      </c>
      <c r="E149" s="169" t="s">
        <v>323</v>
      </c>
      <c r="F149" s="170" t="s">
        <v>324</v>
      </c>
      <c r="G149" s="171" t="s">
        <v>112</v>
      </c>
      <c r="H149" s="172">
        <v>140</v>
      </c>
      <c r="I149" s="173"/>
      <c r="J149" s="174">
        <f>ROUND(I149*H149,2)</f>
        <v>0</v>
      </c>
      <c r="K149" s="170" t="s">
        <v>187</v>
      </c>
      <c r="L149" s="35"/>
      <c r="M149" s="175" t="s">
        <v>1</v>
      </c>
      <c r="N149" s="176" t="s">
        <v>45</v>
      </c>
      <c r="O149" s="57"/>
      <c r="P149" s="177">
        <f>O149*H149</f>
        <v>0</v>
      </c>
      <c r="Q149" s="177">
        <v>0.15271999999999999</v>
      </c>
      <c r="R149" s="177">
        <f>Q149*H149</f>
        <v>21.380800000000001</v>
      </c>
      <c r="S149" s="177">
        <v>0</v>
      </c>
      <c r="T149" s="178">
        <f>S149*H149</f>
        <v>0</v>
      </c>
      <c r="AR149" s="14" t="s">
        <v>188</v>
      </c>
      <c r="AT149" s="14" t="s">
        <v>184</v>
      </c>
      <c r="AU149" s="14" t="s">
        <v>88</v>
      </c>
      <c r="AY149" s="14" t="s">
        <v>182</v>
      </c>
      <c r="BE149" s="179">
        <f>IF(N149="základní",J149,0)</f>
        <v>0</v>
      </c>
      <c r="BF149" s="179">
        <f>IF(N149="snížená",J149,0)</f>
        <v>0</v>
      </c>
      <c r="BG149" s="179">
        <f>IF(N149="zákl. přenesená",J149,0)</f>
        <v>0</v>
      </c>
      <c r="BH149" s="179">
        <f>IF(N149="sníž. přenesená",J149,0)</f>
        <v>0</v>
      </c>
      <c r="BI149" s="179">
        <f>IF(N149="nulová",J149,0)</f>
        <v>0</v>
      </c>
      <c r="BJ149" s="14" t="s">
        <v>21</v>
      </c>
      <c r="BK149" s="179">
        <f>ROUND(I149*H149,2)</f>
        <v>0</v>
      </c>
      <c r="BL149" s="14" t="s">
        <v>188</v>
      </c>
      <c r="BM149" s="14" t="s">
        <v>325</v>
      </c>
    </row>
    <row r="150" spans="2:65" s="11" customFormat="1" ht="11.25">
      <c r="B150" s="180"/>
      <c r="C150" s="181"/>
      <c r="D150" s="182" t="s">
        <v>190</v>
      </c>
      <c r="E150" s="183" t="s">
        <v>1</v>
      </c>
      <c r="F150" s="184" t="s">
        <v>117</v>
      </c>
      <c r="G150" s="181"/>
      <c r="H150" s="185">
        <v>140</v>
      </c>
      <c r="I150" s="186"/>
      <c r="J150" s="181"/>
      <c r="K150" s="181"/>
      <c r="L150" s="187"/>
      <c r="M150" s="188"/>
      <c r="N150" s="189"/>
      <c r="O150" s="189"/>
      <c r="P150" s="189"/>
      <c r="Q150" s="189"/>
      <c r="R150" s="189"/>
      <c r="S150" s="189"/>
      <c r="T150" s="190"/>
      <c r="AT150" s="191" t="s">
        <v>190</v>
      </c>
      <c r="AU150" s="191" t="s">
        <v>88</v>
      </c>
      <c r="AV150" s="11" t="s">
        <v>83</v>
      </c>
      <c r="AW150" s="11" t="s">
        <v>36</v>
      </c>
      <c r="AX150" s="11" t="s">
        <v>21</v>
      </c>
      <c r="AY150" s="191" t="s">
        <v>182</v>
      </c>
    </row>
    <row r="151" spans="2:65" s="1" customFormat="1" ht="22.5" customHeight="1">
      <c r="B151" s="31"/>
      <c r="C151" s="168" t="s">
        <v>326</v>
      </c>
      <c r="D151" s="168" t="s">
        <v>184</v>
      </c>
      <c r="E151" s="169" t="s">
        <v>327</v>
      </c>
      <c r="F151" s="170" t="s">
        <v>328</v>
      </c>
      <c r="G151" s="171" t="s">
        <v>86</v>
      </c>
      <c r="H151" s="172">
        <v>154</v>
      </c>
      <c r="I151" s="173"/>
      <c r="J151" s="174">
        <f>ROUND(I151*H151,2)</f>
        <v>0</v>
      </c>
      <c r="K151" s="170" t="s">
        <v>187</v>
      </c>
      <c r="L151" s="35"/>
      <c r="M151" s="175" t="s">
        <v>1</v>
      </c>
      <c r="N151" s="176" t="s">
        <v>45</v>
      </c>
      <c r="O151" s="57"/>
      <c r="P151" s="177">
        <f>O151*H151</f>
        <v>0</v>
      </c>
      <c r="Q151" s="177">
        <v>8.9779999999999999E-2</v>
      </c>
      <c r="R151" s="177">
        <f>Q151*H151</f>
        <v>13.82612</v>
      </c>
      <c r="S151" s="177">
        <v>0</v>
      </c>
      <c r="T151" s="178">
        <f>S151*H151</f>
        <v>0</v>
      </c>
      <c r="AR151" s="14" t="s">
        <v>188</v>
      </c>
      <c r="AT151" s="14" t="s">
        <v>184</v>
      </c>
      <c r="AU151" s="14" t="s">
        <v>88</v>
      </c>
      <c r="AY151" s="14" t="s">
        <v>182</v>
      </c>
      <c r="BE151" s="179">
        <f>IF(N151="základní",J151,0)</f>
        <v>0</v>
      </c>
      <c r="BF151" s="179">
        <f>IF(N151="snížená",J151,0)</f>
        <v>0</v>
      </c>
      <c r="BG151" s="179">
        <f>IF(N151="zákl. přenesená",J151,0)</f>
        <v>0</v>
      </c>
      <c r="BH151" s="179">
        <f>IF(N151="sníž. přenesená",J151,0)</f>
        <v>0</v>
      </c>
      <c r="BI151" s="179">
        <f>IF(N151="nulová",J151,0)</f>
        <v>0</v>
      </c>
      <c r="BJ151" s="14" t="s">
        <v>21</v>
      </c>
      <c r="BK151" s="179">
        <f>ROUND(I151*H151,2)</f>
        <v>0</v>
      </c>
      <c r="BL151" s="14" t="s">
        <v>188</v>
      </c>
      <c r="BM151" s="14" t="s">
        <v>329</v>
      </c>
    </row>
    <row r="152" spans="2:65" s="11" customFormat="1" ht="11.25">
      <c r="B152" s="180"/>
      <c r="C152" s="181"/>
      <c r="D152" s="182" t="s">
        <v>190</v>
      </c>
      <c r="E152" s="183" t="s">
        <v>1</v>
      </c>
      <c r="F152" s="184" t="s">
        <v>330</v>
      </c>
      <c r="G152" s="181"/>
      <c r="H152" s="185">
        <v>154</v>
      </c>
      <c r="I152" s="186"/>
      <c r="J152" s="181"/>
      <c r="K152" s="181"/>
      <c r="L152" s="187"/>
      <c r="M152" s="188"/>
      <c r="N152" s="189"/>
      <c r="O152" s="189"/>
      <c r="P152" s="189"/>
      <c r="Q152" s="189"/>
      <c r="R152" s="189"/>
      <c r="S152" s="189"/>
      <c r="T152" s="190"/>
      <c r="AT152" s="191" t="s">
        <v>190</v>
      </c>
      <c r="AU152" s="191" t="s">
        <v>88</v>
      </c>
      <c r="AV152" s="11" t="s">
        <v>83</v>
      </c>
      <c r="AW152" s="11" t="s">
        <v>36</v>
      </c>
      <c r="AX152" s="11" t="s">
        <v>21</v>
      </c>
      <c r="AY152" s="191" t="s">
        <v>182</v>
      </c>
    </row>
    <row r="153" spans="2:65" s="1" customFormat="1" ht="16.5" customHeight="1">
      <c r="B153" s="31"/>
      <c r="C153" s="192" t="s">
        <v>331</v>
      </c>
      <c r="D153" s="192" t="s">
        <v>240</v>
      </c>
      <c r="E153" s="193" t="s">
        <v>332</v>
      </c>
      <c r="F153" s="194" t="s">
        <v>333</v>
      </c>
      <c r="G153" s="195" t="s">
        <v>225</v>
      </c>
      <c r="H153" s="196">
        <v>3.1</v>
      </c>
      <c r="I153" s="197"/>
      <c r="J153" s="198">
        <f>ROUND(I153*H153,2)</f>
        <v>0</v>
      </c>
      <c r="K153" s="194" t="s">
        <v>187</v>
      </c>
      <c r="L153" s="199"/>
      <c r="M153" s="200" t="s">
        <v>1</v>
      </c>
      <c r="N153" s="201" t="s">
        <v>45</v>
      </c>
      <c r="O153" s="57"/>
      <c r="P153" s="177">
        <f>O153*H153</f>
        <v>0</v>
      </c>
      <c r="Q153" s="177">
        <v>1</v>
      </c>
      <c r="R153" s="177">
        <f>Q153*H153</f>
        <v>3.1</v>
      </c>
      <c r="S153" s="177">
        <v>0</v>
      </c>
      <c r="T153" s="178">
        <f>S153*H153</f>
        <v>0</v>
      </c>
      <c r="AR153" s="14" t="s">
        <v>218</v>
      </c>
      <c r="AT153" s="14" t="s">
        <v>240</v>
      </c>
      <c r="AU153" s="14" t="s">
        <v>88</v>
      </c>
      <c r="AY153" s="14" t="s">
        <v>182</v>
      </c>
      <c r="BE153" s="179">
        <f>IF(N153="základní",J153,0)</f>
        <v>0</v>
      </c>
      <c r="BF153" s="179">
        <f>IF(N153="snížená",J153,0)</f>
        <v>0</v>
      </c>
      <c r="BG153" s="179">
        <f>IF(N153="zákl. přenesená",J153,0)</f>
        <v>0</v>
      </c>
      <c r="BH153" s="179">
        <f>IF(N153="sníž. přenesená",J153,0)</f>
        <v>0</v>
      </c>
      <c r="BI153" s="179">
        <f>IF(N153="nulová",J153,0)</f>
        <v>0</v>
      </c>
      <c r="BJ153" s="14" t="s">
        <v>21</v>
      </c>
      <c r="BK153" s="179">
        <f>ROUND(I153*H153,2)</f>
        <v>0</v>
      </c>
      <c r="BL153" s="14" t="s">
        <v>188</v>
      </c>
      <c r="BM153" s="14" t="s">
        <v>334</v>
      </c>
    </row>
    <row r="154" spans="2:65" s="11" customFormat="1" ht="11.25">
      <c r="B154" s="180"/>
      <c r="C154" s="181"/>
      <c r="D154" s="182" t="s">
        <v>190</v>
      </c>
      <c r="E154" s="183" t="s">
        <v>1</v>
      </c>
      <c r="F154" s="184" t="s">
        <v>335</v>
      </c>
      <c r="G154" s="181"/>
      <c r="H154" s="185">
        <v>3.1</v>
      </c>
      <c r="I154" s="186"/>
      <c r="J154" s="181"/>
      <c r="K154" s="181"/>
      <c r="L154" s="187"/>
      <c r="M154" s="188"/>
      <c r="N154" s="189"/>
      <c r="O154" s="189"/>
      <c r="P154" s="189"/>
      <c r="Q154" s="189"/>
      <c r="R154" s="189"/>
      <c r="S154" s="189"/>
      <c r="T154" s="190"/>
      <c r="AT154" s="191" t="s">
        <v>190</v>
      </c>
      <c r="AU154" s="191" t="s">
        <v>88</v>
      </c>
      <c r="AV154" s="11" t="s">
        <v>83</v>
      </c>
      <c r="AW154" s="11" t="s">
        <v>36</v>
      </c>
      <c r="AX154" s="11" t="s">
        <v>21</v>
      </c>
      <c r="AY154" s="191" t="s">
        <v>182</v>
      </c>
    </row>
    <row r="155" spans="2:65" s="1" customFormat="1" ht="16.5" customHeight="1">
      <c r="B155" s="31"/>
      <c r="C155" s="168" t="s">
        <v>336</v>
      </c>
      <c r="D155" s="168" t="s">
        <v>184</v>
      </c>
      <c r="E155" s="169" t="s">
        <v>337</v>
      </c>
      <c r="F155" s="170" t="s">
        <v>338</v>
      </c>
      <c r="G155" s="171" t="s">
        <v>86</v>
      </c>
      <c r="H155" s="172">
        <v>350</v>
      </c>
      <c r="I155" s="173"/>
      <c r="J155" s="174">
        <f>ROUND(I155*H155,2)</f>
        <v>0</v>
      </c>
      <c r="K155" s="170" t="s">
        <v>248</v>
      </c>
      <c r="L155" s="35"/>
      <c r="M155" s="175" t="s">
        <v>1</v>
      </c>
      <c r="N155" s="176" t="s">
        <v>45</v>
      </c>
      <c r="O155" s="57"/>
      <c r="P155" s="177">
        <f>O155*H155</f>
        <v>0</v>
      </c>
      <c r="Q155" s="177">
        <v>2.9219999999999999E-2</v>
      </c>
      <c r="R155" s="177">
        <f>Q155*H155</f>
        <v>10.227</v>
      </c>
      <c r="S155" s="177">
        <v>0</v>
      </c>
      <c r="T155" s="178">
        <f>S155*H155</f>
        <v>0</v>
      </c>
      <c r="AR155" s="14" t="s">
        <v>188</v>
      </c>
      <c r="AT155" s="14" t="s">
        <v>184</v>
      </c>
      <c r="AU155" s="14" t="s">
        <v>88</v>
      </c>
      <c r="AY155" s="14" t="s">
        <v>182</v>
      </c>
      <c r="BE155" s="179">
        <f>IF(N155="základní",J155,0)</f>
        <v>0</v>
      </c>
      <c r="BF155" s="179">
        <f>IF(N155="snížená",J155,0)</f>
        <v>0</v>
      </c>
      <c r="BG155" s="179">
        <f>IF(N155="zákl. přenesená",J155,0)</f>
        <v>0</v>
      </c>
      <c r="BH155" s="179">
        <f>IF(N155="sníž. přenesená",J155,0)</f>
        <v>0</v>
      </c>
      <c r="BI155" s="179">
        <f>IF(N155="nulová",J155,0)</f>
        <v>0</v>
      </c>
      <c r="BJ155" s="14" t="s">
        <v>21</v>
      </c>
      <c r="BK155" s="179">
        <f>ROUND(I155*H155,2)</f>
        <v>0</v>
      </c>
      <c r="BL155" s="14" t="s">
        <v>188</v>
      </c>
      <c r="BM155" s="14" t="s">
        <v>339</v>
      </c>
    </row>
    <row r="156" spans="2:65" s="11" customFormat="1" ht="11.25">
      <c r="B156" s="180"/>
      <c r="C156" s="181"/>
      <c r="D156" s="182" t="s">
        <v>190</v>
      </c>
      <c r="E156" s="183" t="s">
        <v>1</v>
      </c>
      <c r="F156" s="184" t="s">
        <v>84</v>
      </c>
      <c r="G156" s="181"/>
      <c r="H156" s="185">
        <v>350</v>
      </c>
      <c r="I156" s="186"/>
      <c r="J156" s="181"/>
      <c r="K156" s="181"/>
      <c r="L156" s="187"/>
      <c r="M156" s="188"/>
      <c r="N156" s="189"/>
      <c r="O156" s="189"/>
      <c r="P156" s="189"/>
      <c r="Q156" s="189"/>
      <c r="R156" s="189"/>
      <c r="S156" s="189"/>
      <c r="T156" s="190"/>
      <c r="AT156" s="191" t="s">
        <v>190</v>
      </c>
      <c r="AU156" s="191" t="s">
        <v>88</v>
      </c>
      <c r="AV156" s="11" t="s">
        <v>83</v>
      </c>
      <c r="AW156" s="11" t="s">
        <v>36</v>
      </c>
      <c r="AX156" s="11" t="s">
        <v>21</v>
      </c>
      <c r="AY156" s="191" t="s">
        <v>182</v>
      </c>
    </row>
    <row r="157" spans="2:65" s="1" customFormat="1" ht="16.5" customHeight="1">
      <c r="B157" s="31"/>
      <c r="C157" s="192" t="s">
        <v>143</v>
      </c>
      <c r="D157" s="192" t="s">
        <v>240</v>
      </c>
      <c r="E157" s="193" t="s">
        <v>340</v>
      </c>
      <c r="F157" s="194" t="s">
        <v>341</v>
      </c>
      <c r="G157" s="195" t="s">
        <v>86</v>
      </c>
      <c r="H157" s="196">
        <v>350</v>
      </c>
      <c r="I157" s="197"/>
      <c r="J157" s="198">
        <f>ROUND(I157*H157,2)</f>
        <v>0</v>
      </c>
      <c r="K157" s="194" t="s">
        <v>248</v>
      </c>
      <c r="L157" s="199"/>
      <c r="M157" s="200" t="s">
        <v>1</v>
      </c>
      <c r="N157" s="201" t="s">
        <v>45</v>
      </c>
      <c r="O157" s="57"/>
      <c r="P157" s="177">
        <f>O157*H157</f>
        <v>0</v>
      </c>
      <c r="Q157" s="177">
        <v>1E-4</v>
      </c>
      <c r="R157" s="177">
        <f>Q157*H157</f>
        <v>3.5000000000000003E-2</v>
      </c>
      <c r="S157" s="177">
        <v>0</v>
      </c>
      <c r="T157" s="178">
        <f>S157*H157</f>
        <v>0</v>
      </c>
      <c r="AR157" s="14" t="s">
        <v>218</v>
      </c>
      <c r="AT157" s="14" t="s">
        <v>240</v>
      </c>
      <c r="AU157" s="14" t="s">
        <v>88</v>
      </c>
      <c r="AY157" s="14" t="s">
        <v>182</v>
      </c>
      <c r="BE157" s="179">
        <f>IF(N157="základní",J157,0)</f>
        <v>0</v>
      </c>
      <c r="BF157" s="179">
        <f>IF(N157="snížená",J157,0)</f>
        <v>0</v>
      </c>
      <c r="BG157" s="179">
        <f>IF(N157="zákl. přenesená",J157,0)</f>
        <v>0</v>
      </c>
      <c r="BH157" s="179">
        <f>IF(N157="sníž. přenesená",J157,0)</f>
        <v>0</v>
      </c>
      <c r="BI157" s="179">
        <f>IF(N157="nulová",J157,0)</f>
        <v>0</v>
      </c>
      <c r="BJ157" s="14" t="s">
        <v>21</v>
      </c>
      <c r="BK157" s="179">
        <f>ROUND(I157*H157,2)</f>
        <v>0</v>
      </c>
      <c r="BL157" s="14" t="s">
        <v>188</v>
      </c>
      <c r="BM157" s="14" t="s">
        <v>342</v>
      </c>
    </row>
    <row r="158" spans="2:65" s="11" customFormat="1" ht="11.25">
      <c r="B158" s="180"/>
      <c r="C158" s="181"/>
      <c r="D158" s="182" t="s">
        <v>190</v>
      </c>
      <c r="E158" s="183" t="s">
        <v>1</v>
      </c>
      <c r="F158" s="184" t="s">
        <v>84</v>
      </c>
      <c r="G158" s="181"/>
      <c r="H158" s="185">
        <v>350</v>
      </c>
      <c r="I158" s="186"/>
      <c r="J158" s="181"/>
      <c r="K158" s="181"/>
      <c r="L158" s="187"/>
      <c r="M158" s="188"/>
      <c r="N158" s="189"/>
      <c r="O158" s="189"/>
      <c r="P158" s="189"/>
      <c r="Q158" s="189"/>
      <c r="R158" s="189"/>
      <c r="S158" s="189"/>
      <c r="T158" s="190"/>
      <c r="AT158" s="191" t="s">
        <v>190</v>
      </c>
      <c r="AU158" s="191" t="s">
        <v>88</v>
      </c>
      <c r="AV158" s="11" t="s">
        <v>83</v>
      </c>
      <c r="AW158" s="11" t="s">
        <v>36</v>
      </c>
      <c r="AX158" s="11" t="s">
        <v>21</v>
      </c>
      <c r="AY158" s="191" t="s">
        <v>182</v>
      </c>
    </row>
    <row r="159" spans="2:65" s="1" customFormat="1" ht="22.5" customHeight="1">
      <c r="B159" s="31"/>
      <c r="C159" s="168" t="s">
        <v>343</v>
      </c>
      <c r="D159" s="168" t="s">
        <v>184</v>
      </c>
      <c r="E159" s="169" t="s">
        <v>344</v>
      </c>
      <c r="F159" s="170" t="s">
        <v>345</v>
      </c>
      <c r="G159" s="171" t="s">
        <v>91</v>
      </c>
      <c r="H159" s="172">
        <v>87.5</v>
      </c>
      <c r="I159" s="173"/>
      <c r="J159" s="174">
        <f>ROUND(I159*H159,2)</f>
        <v>0</v>
      </c>
      <c r="K159" s="170" t="s">
        <v>187</v>
      </c>
      <c r="L159" s="35"/>
      <c r="M159" s="175" t="s">
        <v>1</v>
      </c>
      <c r="N159" s="176" t="s">
        <v>45</v>
      </c>
      <c r="O159" s="57"/>
      <c r="P159" s="177">
        <f>O159*H159</f>
        <v>0</v>
      </c>
      <c r="Q159" s="177">
        <v>0</v>
      </c>
      <c r="R159" s="177">
        <f>Q159*H159</f>
        <v>0</v>
      </c>
      <c r="S159" s="177">
        <v>0</v>
      </c>
      <c r="T159" s="178">
        <f>S159*H159</f>
        <v>0</v>
      </c>
      <c r="AR159" s="14" t="s">
        <v>188</v>
      </c>
      <c r="AT159" s="14" t="s">
        <v>184</v>
      </c>
      <c r="AU159" s="14" t="s">
        <v>88</v>
      </c>
      <c r="AY159" s="14" t="s">
        <v>182</v>
      </c>
      <c r="BE159" s="179">
        <f>IF(N159="základní",J159,0)</f>
        <v>0</v>
      </c>
      <c r="BF159" s="179">
        <f>IF(N159="snížená",J159,0)</f>
        <v>0</v>
      </c>
      <c r="BG159" s="179">
        <f>IF(N159="zákl. přenesená",J159,0)</f>
        <v>0</v>
      </c>
      <c r="BH159" s="179">
        <f>IF(N159="sníž. přenesená",J159,0)</f>
        <v>0</v>
      </c>
      <c r="BI159" s="179">
        <f>IF(N159="nulová",J159,0)</f>
        <v>0</v>
      </c>
      <c r="BJ159" s="14" t="s">
        <v>21</v>
      </c>
      <c r="BK159" s="179">
        <f>ROUND(I159*H159,2)</f>
        <v>0</v>
      </c>
      <c r="BL159" s="14" t="s">
        <v>188</v>
      </c>
      <c r="BM159" s="14" t="s">
        <v>346</v>
      </c>
    </row>
    <row r="160" spans="2:65" s="11" customFormat="1" ht="11.25">
      <c r="B160" s="180"/>
      <c r="C160" s="181"/>
      <c r="D160" s="182" t="s">
        <v>190</v>
      </c>
      <c r="E160" s="183" t="s">
        <v>1</v>
      </c>
      <c r="F160" s="184" t="s">
        <v>347</v>
      </c>
      <c r="G160" s="181"/>
      <c r="H160" s="185">
        <v>87.5</v>
      </c>
      <c r="I160" s="186"/>
      <c r="J160" s="181"/>
      <c r="K160" s="181"/>
      <c r="L160" s="187"/>
      <c r="M160" s="188"/>
      <c r="N160" s="189"/>
      <c r="O160" s="189"/>
      <c r="P160" s="189"/>
      <c r="Q160" s="189"/>
      <c r="R160" s="189"/>
      <c r="S160" s="189"/>
      <c r="T160" s="190"/>
      <c r="AT160" s="191" t="s">
        <v>190</v>
      </c>
      <c r="AU160" s="191" t="s">
        <v>88</v>
      </c>
      <c r="AV160" s="11" t="s">
        <v>83</v>
      </c>
      <c r="AW160" s="11" t="s">
        <v>36</v>
      </c>
      <c r="AX160" s="11" t="s">
        <v>21</v>
      </c>
      <c r="AY160" s="191" t="s">
        <v>182</v>
      </c>
    </row>
    <row r="161" spans="2:65" s="10" customFormat="1" ht="20.85" customHeight="1">
      <c r="B161" s="152"/>
      <c r="C161" s="153"/>
      <c r="D161" s="154" t="s">
        <v>73</v>
      </c>
      <c r="E161" s="166" t="s">
        <v>326</v>
      </c>
      <c r="F161" s="166" t="s">
        <v>348</v>
      </c>
      <c r="G161" s="153"/>
      <c r="H161" s="153"/>
      <c r="I161" s="156"/>
      <c r="J161" s="167">
        <f>BK161</f>
        <v>0</v>
      </c>
      <c r="K161" s="153"/>
      <c r="L161" s="158"/>
      <c r="M161" s="159"/>
      <c r="N161" s="160"/>
      <c r="O161" s="160"/>
      <c r="P161" s="161">
        <f>SUM(P162:P196)</f>
        <v>0</v>
      </c>
      <c r="Q161" s="160"/>
      <c r="R161" s="161">
        <f>SUM(R162:R196)</f>
        <v>77.834446440000022</v>
      </c>
      <c r="S161" s="160"/>
      <c r="T161" s="162">
        <f>SUM(T162:T196)</f>
        <v>0</v>
      </c>
      <c r="AR161" s="163" t="s">
        <v>21</v>
      </c>
      <c r="AT161" s="164" t="s">
        <v>73</v>
      </c>
      <c r="AU161" s="164" t="s">
        <v>83</v>
      </c>
      <c r="AY161" s="163" t="s">
        <v>182</v>
      </c>
      <c r="BK161" s="165">
        <f>SUM(BK162:BK196)</f>
        <v>0</v>
      </c>
    </row>
    <row r="162" spans="2:65" s="1" customFormat="1" ht="16.5" customHeight="1">
      <c r="B162" s="31"/>
      <c r="C162" s="168" t="s">
        <v>349</v>
      </c>
      <c r="D162" s="168" t="s">
        <v>184</v>
      </c>
      <c r="E162" s="169" t="s">
        <v>350</v>
      </c>
      <c r="F162" s="170" t="s">
        <v>351</v>
      </c>
      <c r="G162" s="171" t="s">
        <v>91</v>
      </c>
      <c r="H162" s="172">
        <v>2.2799999999999998</v>
      </c>
      <c r="I162" s="173"/>
      <c r="J162" s="174">
        <f>ROUND(I162*H162,2)</f>
        <v>0</v>
      </c>
      <c r="K162" s="170" t="s">
        <v>187</v>
      </c>
      <c r="L162" s="35"/>
      <c r="M162" s="175" t="s">
        <v>1</v>
      </c>
      <c r="N162" s="176" t="s">
        <v>45</v>
      </c>
      <c r="O162" s="57"/>
      <c r="P162" s="177">
        <f>O162*H162</f>
        <v>0</v>
      </c>
      <c r="Q162" s="177">
        <v>2.16</v>
      </c>
      <c r="R162" s="177">
        <f>Q162*H162</f>
        <v>4.9248000000000003</v>
      </c>
      <c r="S162" s="177">
        <v>0</v>
      </c>
      <c r="T162" s="178">
        <f>S162*H162</f>
        <v>0</v>
      </c>
      <c r="AR162" s="14" t="s">
        <v>188</v>
      </c>
      <c r="AT162" s="14" t="s">
        <v>184</v>
      </c>
      <c r="AU162" s="14" t="s">
        <v>88</v>
      </c>
      <c r="AY162" s="14" t="s">
        <v>182</v>
      </c>
      <c r="BE162" s="179">
        <f>IF(N162="základní",J162,0)</f>
        <v>0</v>
      </c>
      <c r="BF162" s="179">
        <f>IF(N162="snížená",J162,0)</f>
        <v>0</v>
      </c>
      <c r="BG162" s="179">
        <f>IF(N162="zákl. přenesená",J162,0)</f>
        <v>0</v>
      </c>
      <c r="BH162" s="179">
        <f>IF(N162="sníž. přenesená",J162,0)</f>
        <v>0</v>
      </c>
      <c r="BI162" s="179">
        <f>IF(N162="nulová",J162,0)</f>
        <v>0</v>
      </c>
      <c r="BJ162" s="14" t="s">
        <v>21</v>
      </c>
      <c r="BK162" s="179">
        <f>ROUND(I162*H162,2)</f>
        <v>0</v>
      </c>
      <c r="BL162" s="14" t="s">
        <v>188</v>
      </c>
      <c r="BM162" s="14" t="s">
        <v>352</v>
      </c>
    </row>
    <row r="163" spans="2:65" s="11" customFormat="1" ht="11.25">
      <c r="B163" s="180"/>
      <c r="C163" s="181"/>
      <c r="D163" s="182" t="s">
        <v>190</v>
      </c>
      <c r="E163" s="183" t="s">
        <v>1</v>
      </c>
      <c r="F163" s="184" t="s">
        <v>353</v>
      </c>
      <c r="G163" s="181"/>
      <c r="H163" s="185">
        <v>2.2799999999999998</v>
      </c>
      <c r="I163" s="186"/>
      <c r="J163" s="181"/>
      <c r="K163" s="181"/>
      <c r="L163" s="187"/>
      <c r="M163" s="188"/>
      <c r="N163" s="189"/>
      <c r="O163" s="189"/>
      <c r="P163" s="189"/>
      <c r="Q163" s="189"/>
      <c r="R163" s="189"/>
      <c r="S163" s="189"/>
      <c r="T163" s="190"/>
      <c r="AT163" s="191" t="s">
        <v>190</v>
      </c>
      <c r="AU163" s="191" t="s">
        <v>88</v>
      </c>
      <c r="AV163" s="11" t="s">
        <v>83</v>
      </c>
      <c r="AW163" s="11" t="s">
        <v>36</v>
      </c>
      <c r="AX163" s="11" t="s">
        <v>21</v>
      </c>
      <c r="AY163" s="191" t="s">
        <v>182</v>
      </c>
    </row>
    <row r="164" spans="2:65" s="1" customFormat="1" ht="16.5" customHeight="1">
      <c r="B164" s="31"/>
      <c r="C164" s="168" t="s">
        <v>354</v>
      </c>
      <c r="D164" s="168" t="s">
        <v>184</v>
      </c>
      <c r="E164" s="169" t="s">
        <v>355</v>
      </c>
      <c r="F164" s="170" t="s">
        <v>356</v>
      </c>
      <c r="G164" s="171" t="s">
        <v>91</v>
      </c>
      <c r="H164" s="172">
        <v>18.239999999999998</v>
      </c>
      <c r="I164" s="173"/>
      <c r="J164" s="174">
        <f>ROUND(I164*H164,2)</f>
        <v>0</v>
      </c>
      <c r="K164" s="170" t="s">
        <v>187</v>
      </c>
      <c r="L164" s="35"/>
      <c r="M164" s="175" t="s">
        <v>1</v>
      </c>
      <c r="N164" s="176" t="s">
        <v>45</v>
      </c>
      <c r="O164" s="57"/>
      <c r="P164" s="177">
        <f>O164*H164</f>
        <v>0</v>
      </c>
      <c r="Q164" s="177">
        <v>2.2563399999999998</v>
      </c>
      <c r="R164" s="177">
        <f>Q164*H164</f>
        <v>41.155641599999996</v>
      </c>
      <c r="S164" s="177">
        <v>0</v>
      </c>
      <c r="T164" s="178">
        <f>S164*H164</f>
        <v>0</v>
      </c>
      <c r="AR164" s="14" t="s">
        <v>188</v>
      </c>
      <c r="AT164" s="14" t="s">
        <v>184</v>
      </c>
      <c r="AU164" s="14" t="s">
        <v>88</v>
      </c>
      <c r="AY164" s="14" t="s">
        <v>182</v>
      </c>
      <c r="BE164" s="179">
        <f>IF(N164="základní",J164,0)</f>
        <v>0</v>
      </c>
      <c r="BF164" s="179">
        <f>IF(N164="snížená",J164,0)</f>
        <v>0</v>
      </c>
      <c r="BG164" s="179">
        <f>IF(N164="zákl. přenesená",J164,0)</f>
        <v>0</v>
      </c>
      <c r="BH164" s="179">
        <f>IF(N164="sníž. přenesená",J164,0)</f>
        <v>0</v>
      </c>
      <c r="BI164" s="179">
        <f>IF(N164="nulová",J164,0)</f>
        <v>0</v>
      </c>
      <c r="BJ164" s="14" t="s">
        <v>21</v>
      </c>
      <c r="BK164" s="179">
        <f>ROUND(I164*H164,2)</f>
        <v>0</v>
      </c>
      <c r="BL164" s="14" t="s">
        <v>188</v>
      </c>
      <c r="BM164" s="14" t="s">
        <v>357</v>
      </c>
    </row>
    <row r="165" spans="2:65" s="11" customFormat="1" ht="11.25">
      <c r="B165" s="180"/>
      <c r="C165" s="181"/>
      <c r="D165" s="182" t="s">
        <v>190</v>
      </c>
      <c r="E165" s="183" t="s">
        <v>1</v>
      </c>
      <c r="F165" s="184" t="s">
        <v>358</v>
      </c>
      <c r="G165" s="181"/>
      <c r="H165" s="185">
        <v>18.239999999999998</v>
      </c>
      <c r="I165" s="186"/>
      <c r="J165" s="181"/>
      <c r="K165" s="181"/>
      <c r="L165" s="187"/>
      <c r="M165" s="188"/>
      <c r="N165" s="189"/>
      <c r="O165" s="189"/>
      <c r="P165" s="189"/>
      <c r="Q165" s="189"/>
      <c r="R165" s="189"/>
      <c r="S165" s="189"/>
      <c r="T165" s="190"/>
      <c r="AT165" s="191" t="s">
        <v>190</v>
      </c>
      <c r="AU165" s="191" t="s">
        <v>88</v>
      </c>
      <c r="AV165" s="11" t="s">
        <v>83</v>
      </c>
      <c r="AW165" s="11" t="s">
        <v>36</v>
      </c>
      <c r="AX165" s="11" t="s">
        <v>21</v>
      </c>
      <c r="AY165" s="191" t="s">
        <v>182</v>
      </c>
    </row>
    <row r="166" spans="2:65" s="1" customFormat="1" ht="16.5" customHeight="1">
      <c r="B166" s="31"/>
      <c r="C166" s="192" t="s">
        <v>359</v>
      </c>
      <c r="D166" s="192" t="s">
        <v>240</v>
      </c>
      <c r="E166" s="193" t="s">
        <v>360</v>
      </c>
      <c r="F166" s="194" t="s">
        <v>361</v>
      </c>
      <c r="G166" s="195" t="s">
        <v>362</v>
      </c>
      <c r="H166" s="196">
        <v>34.200000000000003</v>
      </c>
      <c r="I166" s="197"/>
      <c r="J166" s="198">
        <f>ROUND(I166*H166,2)</f>
        <v>0</v>
      </c>
      <c r="K166" s="194" t="s">
        <v>187</v>
      </c>
      <c r="L166" s="199"/>
      <c r="M166" s="200" t="s">
        <v>1</v>
      </c>
      <c r="N166" s="201" t="s">
        <v>45</v>
      </c>
      <c r="O166" s="57"/>
      <c r="P166" s="177">
        <f>O166*H166</f>
        <v>0</v>
      </c>
      <c r="Q166" s="177">
        <v>1E-3</v>
      </c>
      <c r="R166" s="177">
        <f>Q166*H166</f>
        <v>3.4200000000000001E-2</v>
      </c>
      <c r="S166" s="177">
        <v>0</v>
      </c>
      <c r="T166" s="178">
        <f>S166*H166</f>
        <v>0</v>
      </c>
      <c r="AR166" s="14" t="s">
        <v>218</v>
      </c>
      <c r="AT166" s="14" t="s">
        <v>240</v>
      </c>
      <c r="AU166" s="14" t="s">
        <v>88</v>
      </c>
      <c r="AY166" s="14" t="s">
        <v>182</v>
      </c>
      <c r="BE166" s="179">
        <f>IF(N166="základní",J166,0)</f>
        <v>0</v>
      </c>
      <c r="BF166" s="179">
        <f>IF(N166="snížená",J166,0)</f>
        <v>0</v>
      </c>
      <c r="BG166" s="179">
        <f>IF(N166="zákl. přenesená",J166,0)</f>
        <v>0</v>
      </c>
      <c r="BH166" s="179">
        <f>IF(N166="sníž. přenesená",J166,0)</f>
        <v>0</v>
      </c>
      <c r="BI166" s="179">
        <f>IF(N166="nulová",J166,0)</f>
        <v>0</v>
      </c>
      <c r="BJ166" s="14" t="s">
        <v>21</v>
      </c>
      <c r="BK166" s="179">
        <f>ROUND(I166*H166,2)</f>
        <v>0</v>
      </c>
      <c r="BL166" s="14" t="s">
        <v>188</v>
      </c>
      <c r="BM166" s="14" t="s">
        <v>363</v>
      </c>
    </row>
    <row r="167" spans="2:65" s="11" customFormat="1" ht="11.25">
      <c r="B167" s="180"/>
      <c r="C167" s="181"/>
      <c r="D167" s="182" t="s">
        <v>190</v>
      </c>
      <c r="E167" s="183" t="s">
        <v>1</v>
      </c>
      <c r="F167" s="184" t="s">
        <v>364</v>
      </c>
      <c r="G167" s="181"/>
      <c r="H167" s="185">
        <v>34.200000000000003</v>
      </c>
      <c r="I167" s="186"/>
      <c r="J167" s="181"/>
      <c r="K167" s="181"/>
      <c r="L167" s="187"/>
      <c r="M167" s="188"/>
      <c r="N167" s="189"/>
      <c r="O167" s="189"/>
      <c r="P167" s="189"/>
      <c r="Q167" s="189"/>
      <c r="R167" s="189"/>
      <c r="S167" s="189"/>
      <c r="T167" s="190"/>
      <c r="AT167" s="191" t="s">
        <v>190</v>
      </c>
      <c r="AU167" s="191" t="s">
        <v>88</v>
      </c>
      <c r="AV167" s="11" t="s">
        <v>83</v>
      </c>
      <c r="AW167" s="11" t="s">
        <v>36</v>
      </c>
      <c r="AX167" s="11" t="s">
        <v>21</v>
      </c>
      <c r="AY167" s="191" t="s">
        <v>182</v>
      </c>
    </row>
    <row r="168" spans="2:65" s="1" customFormat="1" ht="33.75" customHeight="1">
      <c r="B168" s="31"/>
      <c r="C168" s="168" t="s">
        <v>365</v>
      </c>
      <c r="D168" s="168" t="s">
        <v>184</v>
      </c>
      <c r="E168" s="169" t="s">
        <v>366</v>
      </c>
      <c r="F168" s="170" t="s">
        <v>367</v>
      </c>
      <c r="G168" s="171" t="s">
        <v>112</v>
      </c>
      <c r="H168" s="172">
        <v>62.7</v>
      </c>
      <c r="I168" s="173"/>
      <c r="J168" s="174">
        <f>ROUND(I168*H168,2)</f>
        <v>0</v>
      </c>
      <c r="K168" s="170" t="s">
        <v>187</v>
      </c>
      <c r="L168" s="35"/>
      <c r="M168" s="175" t="s">
        <v>1</v>
      </c>
      <c r="N168" s="176" t="s">
        <v>45</v>
      </c>
      <c r="O168" s="57"/>
      <c r="P168" s="177">
        <f>O168*H168</f>
        <v>0</v>
      </c>
      <c r="Q168" s="177">
        <v>8.5999999999999998E-4</v>
      </c>
      <c r="R168" s="177">
        <f>Q168*H168</f>
        <v>5.3921999999999998E-2</v>
      </c>
      <c r="S168" s="177">
        <v>0</v>
      </c>
      <c r="T168" s="178">
        <f>S168*H168</f>
        <v>0</v>
      </c>
      <c r="AR168" s="14" t="s">
        <v>188</v>
      </c>
      <c r="AT168" s="14" t="s">
        <v>184</v>
      </c>
      <c r="AU168" s="14" t="s">
        <v>88</v>
      </c>
      <c r="AY168" s="14" t="s">
        <v>182</v>
      </c>
      <c r="BE168" s="179">
        <f>IF(N168="základní",J168,0)</f>
        <v>0</v>
      </c>
      <c r="BF168" s="179">
        <f>IF(N168="snížená",J168,0)</f>
        <v>0</v>
      </c>
      <c r="BG168" s="179">
        <f>IF(N168="zákl. přenesená",J168,0)</f>
        <v>0</v>
      </c>
      <c r="BH168" s="179">
        <f>IF(N168="sníž. přenesená",J168,0)</f>
        <v>0</v>
      </c>
      <c r="BI168" s="179">
        <f>IF(N168="nulová",J168,0)</f>
        <v>0</v>
      </c>
      <c r="BJ168" s="14" t="s">
        <v>21</v>
      </c>
      <c r="BK168" s="179">
        <f>ROUND(I168*H168,2)</f>
        <v>0</v>
      </c>
      <c r="BL168" s="14" t="s">
        <v>188</v>
      </c>
      <c r="BM168" s="14" t="s">
        <v>368</v>
      </c>
    </row>
    <row r="169" spans="2:65" s="11" customFormat="1" ht="11.25">
      <c r="B169" s="180"/>
      <c r="C169" s="181"/>
      <c r="D169" s="182" t="s">
        <v>190</v>
      </c>
      <c r="E169" s="183" t="s">
        <v>1</v>
      </c>
      <c r="F169" s="184" t="s">
        <v>369</v>
      </c>
      <c r="G169" s="181"/>
      <c r="H169" s="185">
        <v>36.299999999999997</v>
      </c>
      <c r="I169" s="186"/>
      <c r="J169" s="181"/>
      <c r="K169" s="181"/>
      <c r="L169" s="187"/>
      <c r="M169" s="188"/>
      <c r="N169" s="189"/>
      <c r="O169" s="189"/>
      <c r="P169" s="189"/>
      <c r="Q169" s="189"/>
      <c r="R169" s="189"/>
      <c r="S169" s="189"/>
      <c r="T169" s="190"/>
      <c r="AT169" s="191" t="s">
        <v>190</v>
      </c>
      <c r="AU169" s="191" t="s">
        <v>88</v>
      </c>
      <c r="AV169" s="11" t="s">
        <v>83</v>
      </c>
      <c r="AW169" s="11" t="s">
        <v>36</v>
      </c>
      <c r="AX169" s="11" t="s">
        <v>74</v>
      </c>
      <c r="AY169" s="191" t="s">
        <v>182</v>
      </c>
    </row>
    <row r="170" spans="2:65" s="11" customFormat="1" ht="11.25">
      <c r="B170" s="180"/>
      <c r="C170" s="181"/>
      <c r="D170" s="182" t="s">
        <v>190</v>
      </c>
      <c r="E170" s="183" t="s">
        <v>1</v>
      </c>
      <c r="F170" s="184" t="s">
        <v>370</v>
      </c>
      <c r="G170" s="181"/>
      <c r="H170" s="185">
        <v>26.4</v>
      </c>
      <c r="I170" s="186"/>
      <c r="J170" s="181"/>
      <c r="K170" s="181"/>
      <c r="L170" s="187"/>
      <c r="M170" s="188"/>
      <c r="N170" s="189"/>
      <c r="O170" s="189"/>
      <c r="P170" s="189"/>
      <c r="Q170" s="189"/>
      <c r="R170" s="189"/>
      <c r="S170" s="189"/>
      <c r="T170" s="190"/>
      <c r="AT170" s="191" t="s">
        <v>190</v>
      </c>
      <c r="AU170" s="191" t="s">
        <v>88</v>
      </c>
      <c r="AV170" s="11" t="s">
        <v>83</v>
      </c>
      <c r="AW170" s="11" t="s">
        <v>36</v>
      </c>
      <c r="AX170" s="11" t="s">
        <v>74</v>
      </c>
      <c r="AY170" s="191" t="s">
        <v>182</v>
      </c>
    </row>
    <row r="171" spans="2:65" s="12" customFormat="1" ht="11.25">
      <c r="B171" s="202"/>
      <c r="C171" s="203"/>
      <c r="D171" s="182" t="s">
        <v>190</v>
      </c>
      <c r="E171" s="204" t="s">
        <v>1</v>
      </c>
      <c r="F171" s="205" t="s">
        <v>371</v>
      </c>
      <c r="G171" s="203"/>
      <c r="H171" s="206">
        <v>62.7</v>
      </c>
      <c r="I171" s="207"/>
      <c r="J171" s="203"/>
      <c r="K171" s="203"/>
      <c r="L171" s="208"/>
      <c r="M171" s="209"/>
      <c r="N171" s="210"/>
      <c r="O171" s="210"/>
      <c r="P171" s="210"/>
      <c r="Q171" s="210"/>
      <c r="R171" s="210"/>
      <c r="S171" s="210"/>
      <c r="T171" s="211"/>
      <c r="AT171" s="212" t="s">
        <v>190</v>
      </c>
      <c r="AU171" s="212" t="s">
        <v>88</v>
      </c>
      <c r="AV171" s="12" t="s">
        <v>188</v>
      </c>
      <c r="AW171" s="12" t="s">
        <v>36</v>
      </c>
      <c r="AX171" s="12" t="s">
        <v>21</v>
      </c>
      <c r="AY171" s="212" t="s">
        <v>182</v>
      </c>
    </row>
    <row r="172" spans="2:65" s="1" customFormat="1" ht="22.5" customHeight="1">
      <c r="B172" s="31"/>
      <c r="C172" s="168" t="s">
        <v>372</v>
      </c>
      <c r="D172" s="168" t="s">
        <v>184</v>
      </c>
      <c r="E172" s="169" t="s">
        <v>373</v>
      </c>
      <c r="F172" s="170" t="s">
        <v>374</v>
      </c>
      <c r="G172" s="171" t="s">
        <v>225</v>
      </c>
      <c r="H172" s="172">
        <v>0.13600000000000001</v>
      </c>
      <c r="I172" s="173"/>
      <c r="J172" s="174">
        <f>ROUND(I172*H172,2)</f>
        <v>0</v>
      </c>
      <c r="K172" s="170" t="s">
        <v>187</v>
      </c>
      <c r="L172" s="35"/>
      <c r="M172" s="175" t="s">
        <v>1</v>
      </c>
      <c r="N172" s="176" t="s">
        <v>45</v>
      </c>
      <c r="O172" s="57"/>
      <c r="P172" s="177">
        <f>O172*H172</f>
        <v>0</v>
      </c>
      <c r="Q172" s="177">
        <v>1.0530600000000001</v>
      </c>
      <c r="R172" s="177">
        <f>Q172*H172</f>
        <v>0.14321616000000004</v>
      </c>
      <c r="S172" s="177">
        <v>0</v>
      </c>
      <c r="T172" s="178">
        <f>S172*H172</f>
        <v>0</v>
      </c>
      <c r="AR172" s="14" t="s">
        <v>188</v>
      </c>
      <c r="AT172" s="14" t="s">
        <v>184</v>
      </c>
      <c r="AU172" s="14" t="s">
        <v>88</v>
      </c>
      <c r="AY172" s="14" t="s">
        <v>182</v>
      </c>
      <c r="BE172" s="179">
        <f>IF(N172="základní",J172,0)</f>
        <v>0</v>
      </c>
      <c r="BF172" s="179">
        <f>IF(N172="snížená",J172,0)</f>
        <v>0</v>
      </c>
      <c r="BG172" s="179">
        <f>IF(N172="zákl. přenesená",J172,0)</f>
        <v>0</v>
      </c>
      <c r="BH172" s="179">
        <f>IF(N172="sníž. přenesená",J172,0)</f>
        <v>0</v>
      </c>
      <c r="BI172" s="179">
        <f>IF(N172="nulová",J172,0)</f>
        <v>0</v>
      </c>
      <c r="BJ172" s="14" t="s">
        <v>21</v>
      </c>
      <c r="BK172" s="179">
        <f>ROUND(I172*H172,2)</f>
        <v>0</v>
      </c>
      <c r="BL172" s="14" t="s">
        <v>188</v>
      </c>
      <c r="BM172" s="14" t="s">
        <v>375</v>
      </c>
    </row>
    <row r="173" spans="2:65" s="11" customFormat="1" ht="11.25">
      <c r="B173" s="180"/>
      <c r="C173" s="181"/>
      <c r="D173" s="182" t="s">
        <v>190</v>
      </c>
      <c r="E173" s="183" t="s">
        <v>1</v>
      </c>
      <c r="F173" s="184" t="s">
        <v>376</v>
      </c>
      <c r="G173" s="181"/>
      <c r="H173" s="185">
        <v>7.6999999999999999E-2</v>
      </c>
      <c r="I173" s="186"/>
      <c r="J173" s="181"/>
      <c r="K173" s="181"/>
      <c r="L173" s="187"/>
      <c r="M173" s="188"/>
      <c r="N173" s="189"/>
      <c r="O173" s="189"/>
      <c r="P173" s="189"/>
      <c r="Q173" s="189"/>
      <c r="R173" s="189"/>
      <c r="S173" s="189"/>
      <c r="T173" s="190"/>
      <c r="AT173" s="191" t="s">
        <v>190</v>
      </c>
      <c r="AU173" s="191" t="s">
        <v>88</v>
      </c>
      <c r="AV173" s="11" t="s">
        <v>83</v>
      </c>
      <c r="AW173" s="11" t="s">
        <v>36</v>
      </c>
      <c r="AX173" s="11" t="s">
        <v>74</v>
      </c>
      <c r="AY173" s="191" t="s">
        <v>182</v>
      </c>
    </row>
    <row r="174" spans="2:65" s="11" customFormat="1" ht="11.25">
      <c r="B174" s="180"/>
      <c r="C174" s="181"/>
      <c r="D174" s="182" t="s">
        <v>190</v>
      </c>
      <c r="E174" s="183" t="s">
        <v>1</v>
      </c>
      <c r="F174" s="184" t="s">
        <v>377</v>
      </c>
      <c r="G174" s="181"/>
      <c r="H174" s="185">
        <v>5.8999999999999997E-2</v>
      </c>
      <c r="I174" s="186"/>
      <c r="J174" s="181"/>
      <c r="K174" s="181"/>
      <c r="L174" s="187"/>
      <c r="M174" s="188"/>
      <c r="N174" s="189"/>
      <c r="O174" s="189"/>
      <c r="P174" s="189"/>
      <c r="Q174" s="189"/>
      <c r="R174" s="189"/>
      <c r="S174" s="189"/>
      <c r="T174" s="190"/>
      <c r="AT174" s="191" t="s">
        <v>190</v>
      </c>
      <c r="AU174" s="191" t="s">
        <v>88</v>
      </c>
      <c r="AV174" s="11" t="s">
        <v>83</v>
      </c>
      <c r="AW174" s="11" t="s">
        <v>36</v>
      </c>
      <c r="AX174" s="11" t="s">
        <v>74</v>
      </c>
      <c r="AY174" s="191" t="s">
        <v>182</v>
      </c>
    </row>
    <row r="175" spans="2:65" s="12" customFormat="1" ht="11.25">
      <c r="B175" s="202"/>
      <c r="C175" s="203"/>
      <c r="D175" s="182" t="s">
        <v>190</v>
      </c>
      <c r="E175" s="204" t="s">
        <v>1</v>
      </c>
      <c r="F175" s="205" t="s">
        <v>371</v>
      </c>
      <c r="G175" s="203"/>
      <c r="H175" s="206">
        <v>0.13600000000000001</v>
      </c>
      <c r="I175" s="207"/>
      <c r="J175" s="203"/>
      <c r="K175" s="203"/>
      <c r="L175" s="208"/>
      <c r="M175" s="209"/>
      <c r="N175" s="210"/>
      <c r="O175" s="210"/>
      <c r="P175" s="210"/>
      <c r="Q175" s="210"/>
      <c r="R175" s="210"/>
      <c r="S175" s="210"/>
      <c r="T175" s="211"/>
      <c r="AT175" s="212" t="s">
        <v>190</v>
      </c>
      <c r="AU175" s="212" t="s">
        <v>88</v>
      </c>
      <c r="AV175" s="12" t="s">
        <v>188</v>
      </c>
      <c r="AW175" s="12" t="s">
        <v>36</v>
      </c>
      <c r="AX175" s="12" t="s">
        <v>21</v>
      </c>
      <c r="AY175" s="212" t="s">
        <v>182</v>
      </c>
    </row>
    <row r="176" spans="2:65" s="1" customFormat="1" ht="16.5" customHeight="1">
      <c r="B176" s="31"/>
      <c r="C176" s="168" t="s">
        <v>378</v>
      </c>
      <c r="D176" s="168" t="s">
        <v>184</v>
      </c>
      <c r="E176" s="169" t="s">
        <v>379</v>
      </c>
      <c r="F176" s="170" t="s">
        <v>380</v>
      </c>
      <c r="G176" s="171" t="s">
        <v>91</v>
      </c>
      <c r="H176" s="172">
        <v>9.0630000000000006</v>
      </c>
      <c r="I176" s="173"/>
      <c r="J176" s="174">
        <f>ROUND(I176*H176,2)</f>
        <v>0</v>
      </c>
      <c r="K176" s="170" t="s">
        <v>187</v>
      </c>
      <c r="L176" s="35"/>
      <c r="M176" s="175" t="s">
        <v>1</v>
      </c>
      <c r="N176" s="176" t="s">
        <v>45</v>
      </c>
      <c r="O176" s="57"/>
      <c r="P176" s="177">
        <f>O176*H176</f>
        <v>0</v>
      </c>
      <c r="Q176" s="177">
        <v>2.2563599999999999</v>
      </c>
      <c r="R176" s="177">
        <f>Q176*H176</f>
        <v>20.44939068</v>
      </c>
      <c r="S176" s="177">
        <v>0</v>
      </c>
      <c r="T176" s="178">
        <f>S176*H176</f>
        <v>0</v>
      </c>
      <c r="AR176" s="14" t="s">
        <v>188</v>
      </c>
      <c r="AT176" s="14" t="s">
        <v>184</v>
      </c>
      <c r="AU176" s="14" t="s">
        <v>88</v>
      </c>
      <c r="AY176" s="14" t="s">
        <v>182</v>
      </c>
      <c r="BE176" s="179">
        <f>IF(N176="základní",J176,0)</f>
        <v>0</v>
      </c>
      <c r="BF176" s="179">
        <f>IF(N176="snížená",J176,0)</f>
        <v>0</v>
      </c>
      <c r="BG176" s="179">
        <f>IF(N176="zákl. přenesená",J176,0)</f>
        <v>0</v>
      </c>
      <c r="BH176" s="179">
        <f>IF(N176="sníž. přenesená",J176,0)</f>
        <v>0</v>
      </c>
      <c r="BI176" s="179">
        <f>IF(N176="nulová",J176,0)</f>
        <v>0</v>
      </c>
      <c r="BJ176" s="14" t="s">
        <v>21</v>
      </c>
      <c r="BK176" s="179">
        <f>ROUND(I176*H176,2)</f>
        <v>0</v>
      </c>
      <c r="BL176" s="14" t="s">
        <v>188</v>
      </c>
      <c r="BM176" s="14" t="s">
        <v>381</v>
      </c>
    </row>
    <row r="177" spans="2:65" s="11" customFormat="1" ht="11.25">
      <c r="B177" s="180"/>
      <c r="C177" s="181"/>
      <c r="D177" s="182" t="s">
        <v>190</v>
      </c>
      <c r="E177" s="183" t="s">
        <v>1</v>
      </c>
      <c r="F177" s="184" t="s">
        <v>382</v>
      </c>
      <c r="G177" s="181"/>
      <c r="H177" s="185">
        <v>9.0630000000000006</v>
      </c>
      <c r="I177" s="186"/>
      <c r="J177" s="181"/>
      <c r="K177" s="181"/>
      <c r="L177" s="187"/>
      <c r="M177" s="188"/>
      <c r="N177" s="189"/>
      <c r="O177" s="189"/>
      <c r="P177" s="189"/>
      <c r="Q177" s="189"/>
      <c r="R177" s="189"/>
      <c r="S177" s="189"/>
      <c r="T177" s="190"/>
      <c r="AT177" s="191" t="s">
        <v>190</v>
      </c>
      <c r="AU177" s="191" t="s">
        <v>88</v>
      </c>
      <c r="AV177" s="11" t="s">
        <v>83</v>
      </c>
      <c r="AW177" s="11" t="s">
        <v>36</v>
      </c>
      <c r="AX177" s="11" t="s">
        <v>21</v>
      </c>
      <c r="AY177" s="191" t="s">
        <v>182</v>
      </c>
    </row>
    <row r="178" spans="2:65" s="1" customFormat="1" ht="16.5" customHeight="1">
      <c r="B178" s="31"/>
      <c r="C178" s="168" t="s">
        <v>383</v>
      </c>
      <c r="D178" s="168" t="s">
        <v>184</v>
      </c>
      <c r="E178" s="169" t="s">
        <v>384</v>
      </c>
      <c r="F178" s="170" t="s">
        <v>385</v>
      </c>
      <c r="G178" s="171" t="s">
        <v>112</v>
      </c>
      <c r="H178" s="172">
        <v>90</v>
      </c>
      <c r="I178" s="173"/>
      <c r="J178" s="174">
        <f>ROUND(I178*H178,2)</f>
        <v>0</v>
      </c>
      <c r="K178" s="170" t="s">
        <v>187</v>
      </c>
      <c r="L178" s="35"/>
      <c r="M178" s="175" t="s">
        <v>1</v>
      </c>
      <c r="N178" s="176" t="s">
        <v>45</v>
      </c>
      <c r="O178" s="57"/>
      <c r="P178" s="177">
        <f>O178*H178</f>
        <v>0</v>
      </c>
      <c r="Q178" s="177">
        <v>1.0200000000000001E-3</v>
      </c>
      <c r="R178" s="177">
        <f>Q178*H178</f>
        <v>9.1800000000000007E-2</v>
      </c>
      <c r="S178" s="177">
        <v>0</v>
      </c>
      <c r="T178" s="178">
        <f>S178*H178</f>
        <v>0</v>
      </c>
      <c r="AR178" s="14" t="s">
        <v>188</v>
      </c>
      <c r="AT178" s="14" t="s">
        <v>184</v>
      </c>
      <c r="AU178" s="14" t="s">
        <v>88</v>
      </c>
      <c r="AY178" s="14" t="s">
        <v>182</v>
      </c>
      <c r="BE178" s="179">
        <f>IF(N178="základní",J178,0)</f>
        <v>0</v>
      </c>
      <c r="BF178" s="179">
        <f>IF(N178="snížená",J178,0)</f>
        <v>0</v>
      </c>
      <c r="BG178" s="179">
        <f>IF(N178="zákl. přenesená",J178,0)</f>
        <v>0</v>
      </c>
      <c r="BH178" s="179">
        <f>IF(N178="sníž. přenesená",J178,0)</f>
        <v>0</v>
      </c>
      <c r="BI178" s="179">
        <f>IF(N178="nulová",J178,0)</f>
        <v>0</v>
      </c>
      <c r="BJ178" s="14" t="s">
        <v>21</v>
      </c>
      <c r="BK178" s="179">
        <f>ROUND(I178*H178,2)</f>
        <v>0</v>
      </c>
      <c r="BL178" s="14" t="s">
        <v>188</v>
      </c>
      <c r="BM178" s="14" t="s">
        <v>386</v>
      </c>
    </row>
    <row r="179" spans="2:65" s="11" customFormat="1" ht="11.25">
      <c r="B179" s="180"/>
      <c r="C179" s="181"/>
      <c r="D179" s="182" t="s">
        <v>190</v>
      </c>
      <c r="E179" s="183" t="s">
        <v>1</v>
      </c>
      <c r="F179" s="184" t="s">
        <v>387</v>
      </c>
      <c r="G179" s="181"/>
      <c r="H179" s="185">
        <v>90</v>
      </c>
      <c r="I179" s="186"/>
      <c r="J179" s="181"/>
      <c r="K179" s="181"/>
      <c r="L179" s="187"/>
      <c r="M179" s="188"/>
      <c r="N179" s="189"/>
      <c r="O179" s="189"/>
      <c r="P179" s="189"/>
      <c r="Q179" s="189"/>
      <c r="R179" s="189"/>
      <c r="S179" s="189"/>
      <c r="T179" s="190"/>
      <c r="AT179" s="191" t="s">
        <v>190</v>
      </c>
      <c r="AU179" s="191" t="s">
        <v>88</v>
      </c>
      <c r="AV179" s="11" t="s">
        <v>83</v>
      </c>
      <c r="AW179" s="11" t="s">
        <v>36</v>
      </c>
      <c r="AX179" s="11" t="s">
        <v>21</v>
      </c>
      <c r="AY179" s="191" t="s">
        <v>182</v>
      </c>
    </row>
    <row r="180" spans="2:65" s="1" customFormat="1" ht="16.5" customHeight="1">
      <c r="B180" s="31"/>
      <c r="C180" s="192" t="s">
        <v>388</v>
      </c>
      <c r="D180" s="192" t="s">
        <v>240</v>
      </c>
      <c r="E180" s="193" t="s">
        <v>389</v>
      </c>
      <c r="F180" s="194" t="s">
        <v>390</v>
      </c>
      <c r="G180" s="195" t="s">
        <v>112</v>
      </c>
      <c r="H180" s="196">
        <v>90</v>
      </c>
      <c r="I180" s="197"/>
      <c r="J180" s="198">
        <f>ROUND(I180*H180,2)</f>
        <v>0</v>
      </c>
      <c r="K180" s="194" t="s">
        <v>187</v>
      </c>
      <c r="L180" s="199"/>
      <c r="M180" s="200" t="s">
        <v>1</v>
      </c>
      <c r="N180" s="201" t="s">
        <v>45</v>
      </c>
      <c r="O180" s="57"/>
      <c r="P180" s="177">
        <f>O180*H180</f>
        <v>0</v>
      </c>
      <c r="Q180" s="177">
        <v>5.0000000000000001E-4</v>
      </c>
      <c r="R180" s="177">
        <f>Q180*H180</f>
        <v>4.4999999999999998E-2</v>
      </c>
      <c r="S180" s="177">
        <v>0</v>
      </c>
      <c r="T180" s="178">
        <f>S180*H180</f>
        <v>0</v>
      </c>
      <c r="AR180" s="14" t="s">
        <v>218</v>
      </c>
      <c r="AT180" s="14" t="s">
        <v>240</v>
      </c>
      <c r="AU180" s="14" t="s">
        <v>88</v>
      </c>
      <c r="AY180" s="14" t="s">
        <v>182</v>
      </c>
      <c r="BE180" s="179">
        <f>IF(N180="základní",J180,0)</f>
        <v>0</v>
      </c>
      <c r="BF180" s="179">
        <f>IF(N180="snížená",J180,0)</f>
        <v>0</v>
      </c>
      <c r="BG180" s="179">
        <f>IF(N180="zákl. přenesená",J180,0)</f>
        <v>0</v>
      </c>
      <c r="BH180" s="179">
        <f>IF(N180="sníž. přenesená",J180,0)</f>
        <v>0</v>
      </c>
      <c r="BI180" s="179">
        <f>IF(N180="nulová",J180,0)</f>
        <v>0</v>
      </c>
      <c r="BJ180" s="14" t="s">
        <v>21</v>
      </c>
      <c r="BK180" s="179">
        <f>ROUND(I180*H180,2)</f>
        <v>0</v>
      </c>
      <c r="BL180" s="14" t="s">
        <v>188</v>
      </c>
      <c r="BM180" s="14" t="s">
        <v>391</v>
      </c>
    </row>
    <row r="181" spans="2:65" s="1" customFormat="1" ht="16.5" customHeight="1">
      <c r="B181" s="31"/>
      <c r="C181" s="168" t="s">
        <v>392</v>
      </c>
      <c r="D181" s="168" t="s">
        <v>184</v>
      </c>
      <c r="E181" s="169" t="s">
        <v>393</v>
      </c>
      <c r="F181" s="170" t="s">
        <v>394</v>
      </c>
      <c r="G181" s="171" t="s">
        <v>86</v>
      </c>
      <c r="H181" s="172">
        <v>65.55</v>
      </c>
      <c r="I181" s="173"/>
      <c r="J181" s="174">
        <f>ROUND(I181*H181,2)</f>
        <v>0</v>
      </c>
      <c r="K181" s="170" t="s">
        <v>248</v>
      </c>
      <c r="L181" s="35"/>
      <c r="M181" s="175" t="s">
        <v>1</v>
      </c>
      <c r="N181" s="176" t="s">
        <v>45</v>
      </c>
      <c r="O181" s="57"/>
      <c r="P181" s="177">
        <f>O181*H181</f>
        <v>0</v>
      </c>
      <c r="Q181" s="177">
        <v>0.01</v>
      </c>
      <c r="R181" s="177">
        <f>Q181*H181</f>
        <v>0.65549999999999997</v>
      </c>
      <c r="S181" s="177">
        <v>0</v>
      </c>
      <c r="T181" s="178">
        <f>S181*H181</f>
        <v>0</v>
      </c>
      <c r="AR181" s="14" t="s">
        <v>188</v>
      </c>
      <c r="AT181" s="14" t="s">
        <v>184</v>
      </c>
      <c r="AU181" s="14" t="s">
        <v>88</v>
      </c>
      <c r="AY181" s="14" t="s">
        <v>182</v>
      </c>
      <c r="BE181" s="179">
        <f>IF(N181="základní",J181,0)</f>
        <v>0</v>
      </c>
      <c r="BF181" s="179">
        <f>IF(N181="snížená",J181,0)</f>
        <v>0</v>
      </c>
      <c r="BG181" s="179">
        <f>IF(N181="zákl. přenesená",J181,0)</f>
        <v>0</v>
      </c>
      <c r="BH181" s="179">
        <f>IF(N181="sníž. přenesená",J181,0)</f>
        <v>0</v>
      </c>
      <c r="BI181" s="179">
        <f>IF(N181="nulová",J181,0)</f>
        <v>0</v>
      </c>
      <c r="BJ181" s="14" t="s">
        <v>21</v>
      </c>
      <c r="BK181" s="179">
        <f>ROUND(I181*H181,2)</f>
        <v>0</v>
      </c>
      <c r="BL181" s="14" t="s">
        <v>188</v>
      </c>
      <c r="BM181" s="14" t="s">
        <v>395</v>
      </c>
    </row>
    <row r="182" spans="2:65" s="11" customFormat="1" ht="11.25">
      <c r="B182" s="180"/>
      <c r="C182" s="181"/>
      <c r="D182" s="182" t="s">
        <v>190</v>
      </c>
      <c r="E182" s="183" t="s">
        <v>1</v>
      </c>
      <c r="F182" s="184" t="s">
        <v>396</v>
      </c>
      <c r="G182" s="181"/>
      <c r="H182" s="185">
        <v>65.55</v>
      </c>
      <c r="I182" s="186"/>
      <c r="J182" s="181"/>
      <c r="K182" s="181"/>
      <c r="L182" s="187"/>
      <c r="M182" s="188"/>
      <c r="N182" s="189"/>
      <c r="O182" s="189"/>
      <c r="P182" s="189"/>
      <c r="Q182" s="189"/>
      <c r="R182" s="189"/>
      <c r="S182" s="189"/>
      <c r="T182" s="190"/>
      <c r="AT182" s="191" t="s">
        <v>190</v>
      </c>
      <c r="AU182" s="191" t="s">
        <v>88</v>
      </c>
      <c r="AV182" s="11" t="s">
        <v>83</v>
      </c>
      <c r="AW182" s="11" t="s">
        <v>36</v>
      </c>
      <c r="AX182" s="11" t="s">
        <v>21</v>
      </c>
      <c r="AY182" s="191" t="s">
        <v>182</v>
      </c>
    </row>
    <row r="183" spans="2:65" s="1" customFormat="1" ht="16.5" customHeight="1">
      <c r="B183" s="31"/>
      <c r="C183" s="192" t="s">
        <v>397</v>
      </c>
      <c r="D183" s="192" t="s">
        <v>240</v>
      </c>
      <c r="E183" s="193" t="s">
        <v>398</v>
      </c>
      <c r="F183" s="194" t="s">
        <v>399</v>
      </c>
      <c r="G183" s="195" t="s">
        <v>86</v>
      </c>
      <c r="H183" s="196">
        <v>65.55</v>
      </c>
      <c r="I183" s="197"/>
      <c r="J183" s="198">
        <f>ROUND(I183*H183,2)</f>
        <v>0</v>
      </c>
      <c r="K183" s="194" t="s">
        <v>187</v>
      </c>
      <c r="L183" s="199"/>
      <c r="M183" s="200" t="s">
        <v>1</v>
      </c>
      <c r="N183" s="201" t="s">
        <v>45</v>
      </c>
      <c r="O183" s="57"/>
      <c r="P183" s="177">
        <f>O183*H183</f>
        <v>0</v>
      </c>
      <c r="Q183" s="177">
        <v>3.2000000000000003E-4</v>
      </c>
      <c r="R183" s="177">
        <f>Q183*H183</f>
        <v>2.0976000000000002E-2</v>
      </c>
      <c r="S183" s="177">
        <v>0</v>
      </c>
      <c r="T183" s="178">
        <f>S183*H183</f>
        <v>0</v>
      </c>
      <c r="AR183" s="14" t="s">
        <v>218</v>
      </c>
      <c r="AT183" s="14" t="s">
        <v>240</v>
      </c>
      <c r="AU183" s="14" t="s">
        <v>88</v>
      </c>
      <c r="AY183" s="14" t="s">
        <v>182</v>
      </c>
      <c r="BE183" s="179">
        <f>IF(N183="základní",J183,0)</f>
        <v>0</v>
      </c>
      <c r="BF183" s="179">
        <f>IF(N183="snížená",J183,0)</f>
        <v>0</v>
      </c>
      <c r="BG183" s="179">
        <f>IF(N183="zákl. přenesená",J183,0)</f>
        <v>0</v>
      </c>
      <c r="BH183" s="179">
        <f>IF(N183="sníž. přenesená",J183,0)</f>
        <v>0</v>
      </c>
      <c r="BI183" s="179">
        <f>IF(N183="nulová",J183,0)</f>
        <v>0</v>
      </c>
      <c r="BJ183" s="14" t="s">
        <v>21</v>
      </c>
      <c r="BK183" s="179">
        <f>ROUND(I183*H183,2)</f>
        <v>0</v>
      </c>
      <c r="BL183" s="14" t="s">
        <v>188</v>
      </c>
      <c r="BM183" s="14" t="s">
        <v>400</v>
      </c>
    </row>
    <row r="184" spans="2:65" s="1" customFormat="1" ht="33.75" customHeight="1">
      <c r="B184" s="31"/>
      <c r="C184" s="168" t="s">
        <v>401</v>
      </c>
      <c r="D184" s="168" t="s">
        <v>184</v>
      </c>
      <c r="E184" s="169" t="s">
        <v>402</v>
      </c>
      <c r="F184" s="170" t="s">
        <v>367</v>
      </c>
      <c r="G184" s="171" t="s">
        <v>112</v>
      </c>
      <c r="H184" s="172">
        <v>62.7</v>
      </c>
      <c r="I184" s="173"/>
      <c r="J184" s="174">
        <f>ROUND(I184*H184,2)</f>
        <v>0</v>
      </c>
      <c r="K184" s="170" t="s">
        <v>187</v>
      </c>
      <c r="L184" s="35"/>
      <c r="M184" s="175" t="s">
        <v>1</v>
      </c>
      <c r="N184" s="176" t="s">
        <v>45</v>
      </c>
      <c r="O184" s="57"/>
      <c r="P184" s="177">
        <f>O184*H184</f>
        <v>0</v>
      </c>
      <c r="Q184" s="177">
        <v>0</v>
      </c>
      <c r="R184" s="177">
        <f>Q184*H184</f>
        <v>0</v>
      </c>
      <c r="S184" s="177">
        <v>0</v>
      </c>
      <c r="T184" s="178">
        <f>S184*H184</f>
        <v>0</v>
      </c>
      <c r="AR184" s="14" t="s">
        <v>188</v>
      </c>
      <c r="AT184" s="14" t="s">
        <v>184</v>
      </c>
      <c r="AU184" s="14" t="s">
        <v>88</v>
      </c>
      <c r="AY184" s="14" t="s">
        <v>182</v>
      </c>
      <c r="BE184" s="179">
        <f>IF(N184="základní",J184,0)</f>
        <v>0</v>
      </c>
      <c r="BF184" s="179">
        <f>IF(N184="snížená",J184,0)</f>
        <v>0</v>
      </c>
      <c r="BG184" s="179">
        <f>IF(N184="zákl. přenesená",J184,0)</f>
        <v>0</v>
      </c>
      <c r="BH184" s="179">
        <f>IF(N184="sníž. přenesená",J184,0)</f>
        <v>0</v>
      </c>
      <c r="BI184" s="179">
        <f>IF(N184="nulová",J184,0)</f>
        <v>0</v>
      </c>
      <c r="BJ184" s="14" t="s">
        <v>21</v>
      </c>
      <c r="BK184" s="179">
        <f>ROUND(I184*H184,2)</f>
        <v>0</v>
      </c>
      <c r="BL184" s="14" t="s">
        <v>188</v>
      </c>
      <c r="BM184" s="14" t="s">
        <v>403</v>
      </c>
    </row>
    <row r="185" spans="2:65" s="1" customFormat="1" ht="22.5" customHeight="1">
      <c r="B185" s="31"/>
      <c r="C185" s="168" t="s">
        <v>404</v>
      </c>
      <c r="D185" s="168" t="s">
        <v>184</v>
      </c>
      <c r="E185" s="169" t="s">
        <v>405</v>
      </c>
      <c r="F185" s="170" t="s">
        <v>406</v>
      </c>
      <c r="G185" s="171" t="s">
        <v>91</v>
      </c>
      <c r="H185" s="172">
        <v>39.6</v>
      </c>
      <c r="I185" s="173"/>
      <c r="J185" s="174">
        <f>ROUND(I185*H185,2)</f>
        <v>0</v>
      </c>
      <c r="K185" s="170" t="s">
        <v>187</v>
      </c>
      <c r="L185" s="35"/>
      <c r="M185" s="175" t="s">
        <v>1</v>
      </c>
      <c r="N185" s="176" t="s">
        <v>45</v>
      </c>
      <c r="O185" s="57"/>
      <c r="P185" s="177">
        <f>O185*H185</f>
        <v>0</v>
      </c>
      <c r="Q185" s="177">
        <v>0</v>
      </c>
      <c r="R185" s="177">
        <f>Q185*H185</f>
        <v>0</v>
      </c>
      <c r="S185" s="177">
        <v>0</v>
      </c>
      <c r="T185" s="178">
        <f>S185*H185</f>
        <v>0</v>
      </c>
      <c r="AR185" s="14" t="s">
        <v>188</v>
      </c>
      <c r="AT185" s="14" t="s">
        <v>184</v>
      </c>
      <c r="AU185" s="14" t="s">
        <v>88</v>
      </c>
      <c r="AY185" s="14" t="s">
        <v>182</v>
      </c>
      <c r="BE185" s="179">
        <f>IF(N185="základní",J185,0)</f>
        <v>0</v>
      </c>
      <c r="BF185" s="179">
        <f>IF(N185="snížená",J185,0)</f>
        <v>0</v>
      </c>
      <c r="BG185" s="179">
        <f>IF(N185="zákl. přenesená",J185,0)</f>
        <v>0</v>
      </c>
      <c r="BH185" s="179">
        <f>IF(N185="sníž. přenesená",J185,0)</f>
        <v>0</v>
      </c>
      <c r="BI185" s="179">
        <f>IF(N185="nulová",J185,0)</f>
        <v>0</v>
      </c>
      <c r="BJ185" s="14" t="s">
        <v>21</v>
      </c>
      <c r="BK185" s="179">
        <f>ROUND(I185*H185,2)</f>
        <v>0</v>
      </c>
      <c r="BL185" s="14" t="s">
        <v>188</v>
      </c>
      <c r="BM185" s="14" t="s">
        <v>407</v>
      </c>
    </row>
    <row r="186" spans="2:65" s="11" customFormat="1" ht="11.25">
      <c r="B186" s="180"/>
      <c r="C186" s="181"/>
      <c r="D186" s="182" t="s">
        <v>190</v>
      </c>
      <c r="E186" s="183" t="s">
        <v>1</v>
      </c>
      <c r="F186" s="184" t="s">
        <v>408</v>
      </c>
      <c r="G186" s="181"/>
      <c r="H186" s="185">
        <v>27.5</v>
      </c>
      <c r="I186" s="186"/>
      <c r="J186" s="181"/>
      <c r="K186" s="181"/>
      <c r="L186" s="187"/>
      <c r="M186" s="188"/>
      <c r="N186" s="189"/>
      <c r="O186" s="189"/>
      <c r="P186" s="189"/>
      <c r="Q186" s="189"/>
      <c r="R186" s="189"/>
      <c r="S186" s="189"/>
      <c r="T186" s="190"/>
      <c r="AT186" s="191" t="s">
        <v>190</v>
      </c>
      <c r="AU186" s="191" t="s">
        <v>88</v>
      </c>
      <c r="AV186" s="11" t="s">
        <v>83</v>
      </c>
      <c r="AW186" s="11" t="s">
        <v>36</v>
      </c>
      <c r="AX186" s="11" t="s">
        <v>74</v>
      </c>
      <c r="AY186" s="191" t="s">
        <v>182</v>
      </c>
    </row>
    <row r="187" spans="2:65" s="11" customFormat="1" ht="11.25">
      <c r="B187" s="180"/>
      <c r="C187" s="181"/>
      <c r="D187" s="182" t="s">
        <v>190</v>
      </c>
      <c r="E187" s="183" t="s">
        <v>1</v>
      </c>
      <c r="F187" s="184" t="s">
        <v>409</v>
      </c>
      <c r="G187" s="181"/>
      <c r="H187" s="185">
        <v>12.1</v>
      </c>
      <c r="I187" s="186"/>
      <c r="J187" s="181"/>
      <c r="K187" s="181"/>
      <c r="L187" s="187"/>
      <c r="M187" s="188"/>
      <c r="N187" s="189"/>
      <c r="O187" s="189"/>
      <c r="P187" s="189"/>
      <c r="Q187" s="189"/>
      <c r="R187" s="189"/>
      <c r="S187" s="189"/>
      <c r="T187" s="190"/>
      <c r="AT187" s="191" t="s">
        <v>190</v>
      </c>
      <c r="AU187" s="191" t="s">
        <v>88</v>
      </c>
      <c r="AV187" s="11" t="s">
        <v>83</v>
      </c>
      <c r="AW187" s="11" t="s">
        <v>36</v>
      </c>
      <c r="AX187" s="11" t="s">
        <v>74</v>
      </c>
      <c r="AY187" s="191" t="s">
        <v>182</v>
      </c>
    </row>
    <row r="188" spans="2:65" s="12" customFormat="1" ht="11.25">
      <c r="B188" s="202"/>
      <c r="C188" s="203"/>
      <c r="D188" s="182" t="s">
        <v>190</v>
      </c>
      <c r="E188" s="204" t="s">
        <v>1</v>
      </c>
      <c r="F188" s="205" t="s">
        <v>371</v>
      </c>
      <c r="G188" s="203"/>
      <c r="H188" s="206">
        <v>39.6</v>
      </c>
      <c r="I188" s="207"/>
      <c r="J188" s="203"/>
      <c r="K188" s="203"/>
      <c r="L188" s="208"/>
      <c r="M188" s="209"/>
      <c r="N188" s="210"/>
      <c r="O188" s="210"/>
      <c r="P188" s="210"/>
      <c r="Q188" s="210"/>
      <c r="R188" s="210"/>
      <c r="S188" s="210"/>
      <c r="T188" s="211"/>
      <c r="AT188" s="212" t="s">
        <v>190</v>
      </c>
      <c r="AU188" s="212" t="s">
        <v>88</v>
      </c>
      <c r="AV188" s="12" t="s">
        <v>188</v>
      </c>
      <c r="AW188" s="12" t="s">
        <v>36</v>
      </c>
      <c r="AX188" s="12" t="s">
        <v>21</v>
      </c>
      <c r="AY188" s="212" t="s">
        <v>182</v>
      </c>
    </row>
    <row r="189" spans="2:65" s="1" customFormat="1" ht="22.5" customHeight="1">
      <c r="B189" s="31"/>
      <c r="C189" s="168" t="s">
        <v>410</v>
      </c>
      <c r="D189" s="168" t="s">
        <v>184</v>
      </c>
      <c r="E189" s="169" t="s">
        <v>411</v>
      </c>
      <c r="F189" s="170" t="s">
        <v>412</v>
      </c>
      <c r="G189" s="171" t="s">
        <v>91</v>
      </c>
      <c r="H189" s="172">
        <v>49.5</v>
      </c>
      <c r="I189" s="173"/>
      <c r="J189" s="174">
        <f>ROUND(I189*H189,2)</f>
        <v>0</v>
      </c>
      <c r="K189" s="170" t="s">
        <v>187</v>
      </c>
      <c r="L189" s="35"/>
      <c r="M189" s="175" t="s">
        <v>1</v>
      </c>
      <c r="N189" s="176" t="s">
        <v>45</v>
      </c>
      <c r="O189" s="57"/>
      <c r="P189" s="177">
        <f>O189*H189</f>
        <v>0</v>
      </c>
      <c r="Q189" s="177">
        <v>0</v>
      </c>
      <c r="R189" s="177">
        <f>Q189*H189</f>
        <v>0</v>
      </c>
      <c r="S189" s="177">
        <v>0</v>
      </c>
      <c r="T189" s="178">
        <f>S189*H189</f>
        <v>0</v>
      </c>
      <c r="AR189" s="14" t="s">
        <v>188</v>
      </c>
      <c r="AT189" s="14" t="s">
        <v>184</v>
      </c>
      <c r="AU189" s="14" t="s">
        <v>88</v>
      </c>
      <c r="AY189" s="14" t="s">
        <v>182</v>
      </c>
      <c r="BE189" s="179">
        <f>IF(N189="základní",J189,0)</f>
        <v>0</v>
      </c>
      <c r="BF189" s="179">
        <f>IF(N189="snížená",J189,0)</f>
        <v>0</v>
      </c>
      <c r="BG189" s="179">
        <f>IF(N189="zákl. přenesená",J189,0)</f>
        <v>0</v>
      </c>
      <c r="BH189" s="179">
        <f>IF(N189="sníž. přenesená",J189,0)</f>
        <v>0</v>
      </c>
      <c r="BI189" s="179">
        <f>IF(N189="nulová",J189,0)</f>
        <v>0</v>
      </c>
      <c r="BJ189" s="14" t="s">
        <v>21</v>
      </c>
      <c r="BK189" s="179">
        <f>ROUND(I189*H189,2)</f>
        <v>0</v>
      </c>
      <c r="BL189" s="14" t="s">
        <v>188</v>
      </c>
      <c r="BM189" s="14" t="s">
        <v>413</v>
      </c>
    </row>
    <row r="190" spans="2:65" s="11" customFormat="1" ht="11.25">
      <c r="B190" s="180"/>
      <c r="C190" s="181"/>
      <c r="D190" s="182" t="s">
        <v>190</v>
      </c>
      <c r="E190" s="183" t="s">
        <v>1</v>
      </c>
      <c r="F190" s="184" t="s">
        <v>414</v>
      </c>
      <c r="G190" s="181"/>
      <c r="H190" s="185">
        <v>33</v>
      </c>
      <c r="I190" s="186"/>
      <c r="J190" s="181"/>
      <c r="K190" s="181"/>
      <c r="L190" s="187"/>
      <c r="M190" s="188"/>
      <c r="N190" s="189"/>
      <c r="O190" s="189"/>
      <c r="P190" s="189"/>
      <c r="Q190" s="189"/>
      <c r="R190" s="189"/>
      <c r="S190" s="189"/>
      <c r="T190" s="190"/>
      <c r="AT190" s="191" t="s">
        <v>190</v>
      </c>
      <c r="AU190" s="191" t="s">
        <v>88</v>
      </c>
      <c r="AV190" s="11" t="s">
        <v>83</v>
      </c>
      <c r="AW190" s="11" t="s">
        <v>36</v>
      </c>
      <c r="AX190" s="11" t="s">
        <v>74</v>
      </c>
      <c r="AY190" s="191" t="s">
        <v>182</v>
      </c>
    </row>
    <row r="191" spans="2:65" s="11" customFormat="1" ht="11.25">
      <c r="B191" s="180"/>
      <c r="C191" s="181"/>
      <c r="D191" s="182" t="s">
        <v>190</v>
      </c>
      <c r="E191" s="183" t="s">
        <v>1</v>
      </c>
      <c r="F191" s="184" t="s">
        <v>415</v>
      </c>
      <c r="G191" s="181"/>
      <c r="H191" s="185">
        <v>16.5</v>
      </c>
      <c r="I191" s="186"/>
      <c r="J191" s="181"/>
      <c r="K191" s="181"/>
      <c r="L191" s="187"/>
      <c r="M191" s="188"/>
      <c r="N191" s="189"/>
      <c r="O191" s="189"/>
      <c r="P191" s="189"/>
      <c r="Q191" s="189"/>
      <c r="R191" s="189"/>
      <c r="S191" s="189"/>
      <c r="T191" s="190"/>
      <c r="AT191" s="191" t="s">
        <v>190</v>
      </c>
      <c r="AU191" s="191" t="s">
        <v>88</v>
      </c>
      <c r="AV191" s="11" t="s">
        <v>83</v>
      </c>
      <c r="AW191" s="11" t="s">
        <v>36</v>
      </c>
      <c r="AX191" s="11" t="s">
        <v>74</v>
      </c>
      <c r="AY191" s="191" t="s">
        <v>182</v>
      </c>
    </row>
    <row r="192" spans="2:65" s="12" customFormat="1" ht="11.25">
      <c r="B192" s="202"/>
      <c r="C192" s="203"/>
      <c r="D192" s="182" t="s">
        <v>190</v>
      </c>
      <c r="E192" s="204" t="s">
        <v>1</v>
      </c>
      <c r="F192" s="205" t="s">
        <v>371</v>
      </c>
      <c r="G192" s="203"/>
      <c r="H192" s="206">
        <v>49.5</v>
      </c>
      <c r="I192" s="207"/>
      <c r="J192" s="203"/>
      <c r="K192" s="203"/>
      <c r="L192" s="208"/>
      <c r="M192" s="209"/>
      <c r="N192" s="210"/>
      <c r="O192" s="210"/>
      <c r="P192" s="210"/>
      <c r="Q192" s="210"/>
      <c r="R192" s="210"/>
      <c r="S192" s="210"/>
      <c r="T192" s="211"/>
      <c r="AT192" s="212" t="s">
        <v>190</v>
      </c>
      <c r="AU192" s="212" t="s">
        <v>88</v>
      </c>
      <c r="AV192" s="12" t="s">
        <v>188</v>
      </c>
      <c r="AW192" s="12" t="s">
        <v>36</v>
      </c>
      <c r="AX192" s="12" t="s">
        <v>21</v>
      </c>
      <c r="AY192" s="212" t="s">
        <v>182</v>
      </c>
    </row>
    <row r="193" spans="2:65" s="1" customFormat="1" ht="16.5" customHeight="1">
      <c r="B193" s="31"/>
      <c r="C193" s="192" t="s">
        <v>416</v>
      </c>
      <c r="D193" s="192" t="s">
        <v>240</v>
      </c>
      <c r="E193" s="193" t="s">
        <v>417</v>
      </c>
      <c r="F193" s="194" t="s">
        <v>418</v>
      </c>
      <c r="G193" s="195" t="s">
        <v>225</v>
      </c>
      <c r="H193" s="196">
        <v>10.26</v>
      </c>
      <c r="I193" s="197"/>
      <c r="J193" s="198">
        <f>ROUND(I193*H193,2)</f>
        <v>0</v>
      </c>
      <c r="K193" s="194" t="s">
        <v>187</v>
      </c>
      <c r="L193" s="199"/>
      <c r="M193" s="200" t="s">
        <v>1</v>
      </c>
      <c r="N193" s="201" t="s">
        <v>45</v>
      </c>
      <c r="O193" s="57"/>
      <c r="P193" s="177">
        <f>O193*H193</f>
        <v>0</v>
      </c>
      <c r="Q193" s="177">
        <v>1</v>
      </c>
      <c r="R193" s="177">
        <f>Q193*H193</f>
        <v>10.26</v>
      </c>
      <c r="S193" s="177">
        <v>0</v>
      </c>
      <c r="T193" s="178">
        <f>S193*H193</f>
        <v>0</v>
      </c>
      <c r="AR193" s="14" t="s">
        <v>218</v>
      </c>
      <c r="AT193" s="14" t="s">
        <v>240</v>
      </c>
      <c r="AU193" s="14" t="s">
        <v>88</v>
      </c>
      <c r="AY193" s="14" t="s">
        <v>182</v>
      </c>
      <c r="BE193" s="179">
        <f>IF(N193="základní",J193,0)</f>
        <v>0</v>
      </c>
      <c r="BF193" s="179">
        <f>IF(N193="snížená",J193,0)</f>
        <v>0</v>
      </c>
      <c r="BG193" s="179">
        <f>IF(N193="zákl. přenesená",J193,0)</f>
        <v>0</v>
      </c>
      <c r="BH193" s="179">
        <f>IF(N193="sníž. přenesená",J193,0)</f>
        <v>0</v>
      </c>
      <c r="BI193" s="179">
        <f>IF(N193="nulová",J193,0)</f>
        <v>0</v>
      </c>
      <c r="BJ193" s="14" t="s">
        <v>21</v>
      </c>
      <c r="BK193" s="179">
        <f>ROUND(I193*H193,2)</f>
        <v>0</v>
      </c>
      <c r="BL193" s="14" t="s">
        <v>188</v>
      </c>
      <c r="BM193" s="14" t="s">
        <v>419</v>
      </c>
    </row>
    <row r="194" spans="2:65" s="11" customFormat="1" ht="11.25">
      <c r="B194" s="180"/>
      <c r="C194" s="181"/>
      <c r="D194" s="182" t="s">
        <v>190</v>
      </c>
      <c r="E194" s="183" t="s">
        <v>1</v>
      </c>
      <c r="F194" s="184" t="s">
        <v>420</v>
      </c>
      <c r="G194" s="181"/>
      <c r="H194" s="185">
        <v>4.32</v>
      </c>
      <c r="I194" s="186"/>
      <c r="J194" s="181"/>
      <c r="K194" s="181"/>
      <c r="L194" s="187"/>
      <c r="M194" s="188"/>
      <c r="N194" s="189"/>
      <c r="O194" s="189"/>
      <c r="P194" s="189"/>
      <c r="Q194" s="189"/>
      <c r="R194" s="189"/>
      <c r="S194" s="189"/>
      <c r="T194" s="190"/>
      <c r="AT194" s="191" t="s">
        <v>190</v>
      </c>
      <c r="AU194" s="191" t="s">
        <v>88</v>
      </c>
      <c r="AV194" s="11" t="s">
        <v>83</v>
      </c>
      <c r="AW194" s="11" t="s">
        <v>36</v>
      </c>
      <c r="AX194" s="11" t="s">
        <v>74</v>
      </c>
      <c r="AY194" s="191" t="s">
        <v>182</v>
      </c>
    </row>
    <row r="195" spans="2:65" s="11" customFormat="1" ht="11.25">
      <c r="B195" s="180"/>
      <c r="C195" s="181"/>
      <c r="D195" s="182" t="s">
        <v>190</v>
      </c>
      <c r="E195" s="183" t="s">
        <v>1</v>
      </c>
      <c r="F195" s="184" t="s">
        <v>421</v>
      </c>
      <c r="G195" s="181"/>
      <c r="H195" s="185">
        <v>5.94</v>
      </c>
      <c r="I195" s="186"/>
      <c r="J195" s="181"/>
      <c r="K195" s="181"/>
      <c r="L195" s="187"/>
      <c r="M195" s="188"/>
      <c r="N195" s="189"/>
      <c r="O195" s="189"/>
      <c r="P195" s="189"/>
      <c r="Q195" s="189"/>
      <c r="R195" s="189"/>
      <c r="S195" s="189"/>
      <c r="T195" s="190"/>
      <c r="AT195" s="191" t="s">
        <v>190</v>
      </c>
      <c r="AU195" s="191" t="s">
        <v>88</v>
      </c>
      <c r="AV195" s="11" t="s">
        <v>83</v>
      </c>
      <c r="AW195" s="11" t="s">
        <v>36</v>
      </c>
      <c r="AX195" s="11" t="s">
        <v>74</v>
      </c>
      <c r="AY195" s="191" t="s">
        <v>182</v>
      </c>
    </row>
    <row r="196" spans="2:65" s="12" customFormat="1" ht="11.25">
      <c r="B196" s="202"/>
      <c r="C196" s="203"/>
      <c r="D196" s="182" t="s">
        <v>190</v>
      </c>
      <c r="E196" s="204" t="s">
        <v>1</v>
      </c>
      <c r="F196" s="205" t="s">
        <v>371</v>
      </c>
      <c r="G196" s="203"/>
      <c r="H196" s="206">
        <v>10.26</v>
      </c>
      <c r="I196" s="207"/>
      <c r="J196" s="203"/>
      <c r="K196" s="203"/>
      <c r="L196" s="208"/>
      <c r="M196" s="209"/>
      <c r="N196" s="210"/>
      <c r="O196" s="210"/>
      <c r="P196" s="210"/>
      <c r="Q196" s="210"/>
      <c r="R196" s="210"/>
      <c r="S196" s="210"/>
      <c r="T196" s="211"/>
      <c r="AT196" s="212" t="s">
        <v>190</v>
      </c>
      <c r="AU196" s="212" t="s">
        <v>88</v>
      </c>
      <c r="AV196" s="12" t="s">
        <v>188</v>
      </c>
      <c r="AW196" s="12" t="s">
        <v>36</v>
      </c>
      <c r="AX196" s="12" t="s">
        <v>21</v>
      </c>
      <c r="AY196" s="212" t="s">
        <v>182</v>
      </c>
    </row>
    <row r="197" spans="2:65" s="10" customFormat="1" ht="20.85" customHeight="1">
      <c r="B197" s="152"/>
      <c r="C197" s="153"/>
      <c r="D197" s="154" t="s">
        <v>73</v>
      </c>
      <c r="E197" s="166" t="s">
        <v>422</v>
      </c>
      <c r="F197" s="166" t="s">
        <v>423</v>
      </c>
      <c r="G197" s="153"/>
      <c r="H197" s="153"/>
      <c r="I197" s="156"/>
      <c r="J197" s="167">
        <f>BK197</f>
        <v>0</v>
      </c>
      <c r="K197" s="153"/>
      <c r="L197" s="158"/>
      <c r="M197" s="159"/>
      <c r="N197" s="160"/>
      <c r="O197" s="160"/>
      <c r="P197" s="161">
        <f>SUM(P198:P201)</f>
        <v>0</v>
      </c>
      <c r="Q197" s="160"/>
      <c r="R197" s="161">
        <f>SUM(R198:R201)</f>
        <v>0</v>
      </c>
      <c r="S197" s="160"/>
      <c r="T197" s="162">
        <f>SUM(T198:T201)</f>
        <v>0</v>
      </c>
      <c r="AR197" s="163" t="s">
        <v>21</v>
      </c>
      <c r="AT197" s="164" t="s">
        <v>73</v>
      </c>
      <c r="AU197" s="164" t="s">
        <v>83</v>
      </c>
      <c r="AY197" s="163" t="s">
        <v>182</v>
      </c>
      <c r="BK197" s="165">
        <f>SUM(BK198:BK201)</f>
        <v>0</v>
      </c>
    </row>
    <row r="198" spans="2:65" s="1" customFormat="1" ht="22.5" customHeight="1">
      <c r="B198" s="31"/>
      <c r="C198" s="168" t="s">
        <v>127</v>
      </c>
      <c r="D198" s="168" t="s">
        <v>184</v>
      </c>
      <c r="E198" s="169" t="s">
        <v>424</v>
      </c>
      <c r="F198" s="170" t="s">
        <v>425</v>
      </c>
      <c r="G198" s="171" t="s">
        <v>225</v>
      </c>
      <c r="H198" s="172">
        <v>1132.4259999999999</v>
      </c>
      <c r="I198" s="173"/>
      <c r="J198" s="174">
        <f>ROUND(I198*H198,2)</f>
        <v>0</v>
      </c>
      <c r="K198" s="170" t="s">
        <v>187</v>
      </c>
      <c r="L198" s="35"/>
      <c r="M198" s="175" t="s">
        <v>1</v>
      </c>
      <c r="N198" s="176" t="s">
        <v>45</v>
      </c>
      <c r="O198" s="57"/>
      <c r="P198" s="177">
        <f>O198*H198</f>
        <v>0</v>
      </c>
      <c r="Q198" s="177">
        <v>0</v>
      </c>
      <c r="R198" s="177">
        <f>Q198*H198</f>
        <v>0</v>
      </c>
      <c r="S198" s="177">
        <v>0</v>
      </c>
      <c r="T198" s="178">
        <f>S198*H198</f>
        <v>0</v>
      </c>
      <c r="AR198" s="14" t="s">
        <v>188</v>
      </c>
      <c r="AT198" s="14" t="s">
        <v>184</v>
      </c>
      <c r="AU198" s="14" t="s">
        <v>88</v>
      </c>
      <c r="AY198" s="14" t="s">
        <v>182</v>
      </c>
      <c r="BE198" s="179">
        <f>IF(N198="základní",J198,0)</f>
        <v>0</v>
      </c>
      <c r="BF198" s="179">
        <f>IF(N198="snížená",J198,0)</f>
        <v>0</v>
      </c>
      <c r="BG198" s="179">
        <f>IF(N198="zákl. přenesená",J198,0)</f>
        <v>0</v>
      </c>
      <c r="BH198" s="179">
        <f>IF(N198="sníž. přenesená",J198,0)</f>
        <v>0</v>
      </c>
      <c r="BI198" s="179">
        <f>IF(N198="nulová",J198,0)</f>
        <v>0</v>
      </c>
      <c r="BJ198" s="14" t="s">
        <v>21</v>
      </c>
      <c r="BK198" s="179">
        <f>ROUND(I198*H198,2)</f>
        <v>0</v>
      </c>
      <c r="BL198" s="14" t="s">
        <v>188</v>
      </c>
      <c r="BM198" s="14" t="s">
        <v>426</v>
      </c>
    </row>
    <row r="199" spans="2:65" s="1" customFormat="1" ht="22.5" customHeight="1">
      <c r="B199" s="31"/>
      <c r="C199" s="168" t="s">
        <v>427</v>
      </c>
      <c r="D199" s="168" t="s">
        <v>184</v>
      </c>
      <c r="E199" s="169" t="s">
        <v>428</v>
      </c>
      <c r="F199" s="170" t="s">
        <v>429</v>
      </c>
      <c r="G199" s="171" t="s">
        <v>225</v>
      </c>
      <c r="H199" s="172">
        <v>1132.4259999999999</v>
      </c>
      <c r="I199" s="173"/>
      <c r="J199" s="174">
        <f>ROUND(I199*H199,2)</f>
        <v>0</v>
      </c>
      <c r="K199" s="170" t="s">
        <v>187</v>
      </c>
      <c r="L199" s="35"/>
      <c r="M199" s="175" t="s">
        <v>1</v>
      </c>
      <c r="N199" s="176" t="s">
        <v>45</v>
      </c>
      <c r="O199" s="57"/>
      <c r="P199" s="177">
        <f>O199*H199</f>
        <v>0</v>
      </c>
      <c r="Q199" s="177">
        <v>0</v>
      </c>
      <c r="R199" s="177">
        <f>Q199*H199</f>
        <v>0</v>
      </c>
      <c r="S199" s="177">
        <v>0</v>
      </c>
      <c r="T199" s="178">
        <f>S199*H199</f>
        <v>0</v>
      </c>
      <c r="AR199" s="14" t="s">
        <v>188</v>
      </c>
      <c r="AT199" s="14" t="s">
        <v>184</v>
      </c>
      <c r="AU199" s="14" t="s">
        <v>88</v>
      </c>
      <c r="AY199" s="14" t="s">
        <v>182</v>
      </c>
      <c r="BE199" s="179">
        <f>IF(N199="základní",J199,0)</f>
        <v>0</v>
      </c>
      <c r="BF199" s="179">
        <f>IF(N199="snížená",J199,0)</f>
        <v>0</v>
      </c>
      <c r="BG199" s="179">
        <f>IF(N199="zákl. přenesená",J199,0)</f>
        <v>0</v>
      </c>
      <c r="BH199" s="179">
        <f>IF(N199="sníž. přenesená",J199,0)</f>
        <v>0</v>
      </c>
      <c r="BI199" s="179">
        <f>IF(N199="nulová",J199,0)</f>
        <v>0</v>
      </c>
      <c r="BJ199" s="14" t="s">
        <v>21</v>
      </c>
      <c r="BK199" s="179">
        <f>ROUND(I199*H199,2)</f>
        <v>0</v>
      </c>
      <c r="BL199" s="14" t="s">
        <v>188</v>
      </c>
      <c r="BM199" s="14" t="s">
        <v>430</v>
      </c>
    </row>
    <row r="200" spans="2:65" s="1" customFormat="1" ht="22.5" customHeight="1">
      <c r="B200" s="31"/>
      <c r="C200" s="168" t="s">
        <v>431</v>
      </c>
      <c r="D200" s="168" t="s">
        <v>184</v>
      </c>
      <c r="E200" s="169" t="s">
        <v>432</v>
      </c>
      <c r="F200" s="170" t="s">
        <v>433</v>
      </c>
      <c r="G200" s="171" t="s">
        <v>225</v>
      </c>
      <c r="H200" s="172">
        <v>4505.7700000000004</v>
      </c>
      <c r="I200" s="173"/>
      <c r="J200" s="174">
        <f>ROUND(I200*H200,2)</f>
        <v>0</v>
      </c>
      <c r="K200" s="170" t="s">
        <v>187</v>
      </c>
      <c r="L200" s="35"/>
      <c r="M200" s="175" t="s">
        <v>1</v>
      </c>
      <c r="N200" s="176" t="s">
        <v>45</v>
      </c>
      <c r="O200" s="57"/>
      <c r="P200" s="177">
        <f>O200*H200</f>
        <v>0</v>
      </c>
      <c r="Q200" s="177">
        <v>0</v>
      </c>
      <c r="R200" s="177">
        <f>Q200*H200</f>
        <v>0</v>
      </c>
      <c r="S200" s="177">
        <v>0</v>
      </c>
      <c r="T200" s="178">
        <f>S200*H200</f>
        <v>0</v>
      </c>
      <c r="AR200" s="14" t="s">
        <v>188</v>
      </c>
      <c r="AT200" s="14" t="s">
        <v>184</v>
      </c>
      <c r="AU200" s="14" t="s">
        <v>88</v>
      </c>
      <c r="AY200" s="14" t="s">
        <v>182</v>
      </c>
      <c r="BE200" s="179">
        <f>IF(N200="základní",J200,0)</f>
        <v>0</v>
      </c>
      <c r="BF200" s="179">
        <f>IF(N200="snížená",J200,0)</f>
        <v>0</v>
      </c>
      <c r="BG200" s="179">
        <f>IF(N200="zákl. přenesená",J200,0)</f>
        <v>0</v>
      </c>
      <c r="BH200" s="179">
        <f>IF(N200="sníž. přenesená",J200,0)</f>
        <v>0</v>
      </c>
      <c r="BI200" s="179">
        <f>IF(N200="nulová",J200,0)</f>
        <v>0</v>
      </c>
      <c r="BJ200" s="14" t="s">
        <v>21</v>
      </c>
      <c r="BK200" s="179">
        <f>ROUND(I200*H200,2)</f>
        <v>0</v>
      </c>
      <c r="BL200" s="14" t="s">
        <v>188</v>
      </c>
      <c r="BM200" s="14" t="s">
        <v>434</v>
      </c>
    </row>
    <row r="201" spans="2:65" s="1" customFormat="1" ht="22.5" customHeight="1">
      <c r="B201" s="31"/>
      <c r="C201" s="168" t="s">
        <v>435</v>
      </c>
      <c r="D201" s="168" t="s">
        <v>184</v>
      </c>
      <c r="E201" s="169" t="s">
        <v>436</v>
      </c>
      <c r="F201" s="170" t="s">
        <v>437</v>
      </c>
      <c r="G201" s="171" t="s">
        <v>225</v>
      </c>
      <c r="H201" s="172">
        <v>4505.7700000000004</v>
      </c>
      <c r="I201" s="173"/>
      <c r="J201" s="174">
        <f>ROUND(I201*H201,2)</f>
        <v>0</v>
      </c>
      <c r="K201" s="170" t="s">
        <v>187</v>
      </c>
      <c r="L201" s="35"/>
      <c r="M201" s="175" t="s">
        <v>1</v>
      </c>
      <c r="N201" s="176" t="s">
        <v>45</v>
      </c>
      <c r="O201" s="57"/>
      <c r="P201" s="177">
        <f>O201*H201</f>
        <v>0</v>
      </c>
      <c r="Q201" s="177">
        <v>0</v>
      </c>
      <c r="R201" s="177">
        <f>Q201*H201</f>
        <v>0</v>
      </c>
      <c r="S201" s="177">
        <v>0</v>
      </c>
      <c r="T201" s="178">
        <f>S201*H201</f>
        <v>0</v>
      </c>
      <c r="AR201" s="14" t="s">
        <v>188</v>
      </c>
      <c r="AT201" s="14" t="s">
        <v>184</v>
      </c>
      <c r="AU201" s="14" t="s">
        <v>88</v>
      </c>
      <c r="AY201" s="14" t="s">
        <v>182</v>
      </c>
      <c r="BE201" s="179">
        <f>IF(N201="základní",J201,0)</f>
        <v>0</v>
      </c>
      <c r="BF201" s="179">
        <f>IF(N201="snížená",J201,0)</f>
        <v>0</v>
      </c>
      <c r="BG201" s="179">
        <f>IF(N201="zákl. přenesená",J201,0)</f>
        <v>0</v>
      </c>
      <c r="BH201" s="179">
        <f>IF(N201="sníž. přenesená",J201,0)</f>
        <v>0</v>
      </c>
      <c r="BI201" s="179">
        <f>IF(N201="nulová",J201,0)</f>
        <v>0</v>
      </c>
      <c r="BJ201" s="14" t="s">
        <v>21</v>
      </c>
      <c r="BK201" s="179">
        <f>ROUND(I201*H201,2)</f>
        <v>0</v>
      </c>
      <c r="BL201" s="14" t="s">
        <v>188</v>
      </c>
      <c r="BM201" s="14" t="s">
        <v>438</v>
      </c>
    </row>
    <row r="202" spans="2:65" s="10" customFormat="1" ht="22.9" customHeight="1">
      <c r="B202" s="152"/>
      <c r="C202" s="153"/>
      <c r="D202" s="154" t="s">
        <v>73</v>
      </c>
      <c r="E202" s="166" t="s">
        <v>439</v>
      </c>
      <c r="F202" s="166" t="s">
        <v>440</v>
      </c>
      <c r="G202" s="153"/>
      <c r="H202" s="153"/>
      <c r="I202" s="156"/>
      <c r="J202" s="167">
        <f>BK202</f>
        <v>0</v>
      </c>
      <c r="K202" s="153"/>
      <c r="L202" s="158"/>
      <c r="M202" s="159"/>
      <c r="N202" s="160"/>
      <c r="O202" s="160"/>
      <c r="P202" s="161">
        <f>P203+SUM(P204:P218)</f>
        <v>0</v>
      </c>
      <c r="Q202" s="160"/>
      <c r="R202" s="161">
        <f>R203+SUM(R204:R218)</f>
        <v>13.546489999999999</v>
      </c>
      <c r="S202" s="160"/>
      <c r="T202" s="162">
        <f>T203+SUM(T204:T218)</f>
        <v>0</v>
      </c>
      <c r="AR202" s="163" t="s">
        <v>188</v>
      </c>
      <c r="AT202" s="164" t="s">
        <v>73</v>
      </c>
      <c r="AU202" s="164" t="s">
        <v>21</v>
      </c>
      <c r="AY202" s="163" t="s">
        <v>182</v>
      </c>
      <c r="BK202" s="165">
        <f>BK203+SUM(BK204:BK218)</f>
        <v>0</v>
      </c>
    </row>
    <row r="203" spans="2:65" s="1" customFormat="1" ht="16.5" customHeight="1">
      <c r="B203" s="31"/>
      <c r="C203" s="168" t="s">
        <v>441</v>
      </c>
      <c r="D203" s="168" t="s">
        <v>184</v>
      </c>
      <c r="E203" s="169" t="s">
        <v>442</v>
      </c>
      <c r="F203" s="170" t="s">
        <v>443</v>
      </c>
      <c r="G203" s="171" t="s">
        <v>272</v>
      </c>
      <c r="H203" s="172">
        <v>9</v>
      </c>
      <c r="I203" s="173"/>
      <c r="J203" s="174">
        <f>ROUND(I203*H203,2)</f>
        <v>0</v>
      </c>
      <c r="K203" s="170" t="s">
        <v>187</v>
      </c>
      <c r="L203" s="35"/>
      <c r="M203" s="175" t="s">
        <v>1</v>
      </c>
      <c r="N203" s="176" t="s">
        <v>45</v>
      </c>
      <c r="O203" s="57"/>
      <c r="P203" s="177">
        <f>O203*H203</f>
        <v>0</v>
      </c>
      <c r="Q203" s="177">
        <v>7.2870000000000004E-2</v>
      </c>
      <c r="R203" s="177">
        <f>Q203*H203</f>
        <v>0.65583000000000002</v>
      </c>
      <c r="S203" s="177">
        <v>0</v>
      </c>
      <c r="T203" s="178">
        <f>S203*H203</f>
        <v>0</v>
      </c>
      <c r="AR203" s="14" t="s">
        <v>188</v>
      </c>
      <c r="AT203" s="14" t="s">
        <v>184</v>
      </c>
      <c r="AU203" s="14" t="s">
        <v>83</v>
      </c>
      <c r="AY203" s="14" t="s">
        <v>182</v>
      </c>
      <c r="BE203" s="179">
        <f>IF(N203="základní",J203,0)</f>
        <v>0</v>
      </c>
      <c r="BF203" s="179">
        <f>IF(N203="snížená",J203,0)</f>
        <v>0</v>
      </c>
      <c r="BG203" s="179">
        <f>IF(N203="zákl. přenesená",J203,0)</f>
        <v>0</v>
      </c>
      <c r="BH203" s="179">
        <f>IF(N203="sníž. přenesená",J203,0)</f>
        <v>0</v>
      </c>
      <c r="BI203" s="179">
        <f>IF(N203="nulová",J203,0)</f>
        <v>0</v>
      </c>
      <c r="BJ203" s="14" t="s">
        <v>21</v>
      </c>
      <c r="BK203" s="179">
        <f>ROUND(I203*H203,2)</f>
        <v>0</v>
      </c>
      <c r="BL203" s="14" t="s">
        <v>188</v>
      </c>
      <c r="BM203" s="14" t="s">
        <v>444</v>
      </c>
    </row>
    <row r="204" spans="2:65" s="1" customFormat="1" ht="22.5" customHeight="1">
      <c r="B204" s="31"/>
      <c r="C204" s="192" t="s">
        <v>445</v>
      </c>
      <c r="D204" s="192" t="s">
        <v>240</v>
      </c>
      <c r="E204" s="193" t="s">
        <v>446</v>
      </c>
      <c r="F204" s="194" t="s">
        <v>447</v>
      </c>
      <c r="G204" s="195" t="s">
        <v>272</v>
      </c>
      <c r="H204" s="196">
        <v>9</v>
      </c>
      <c r="I204" s="197"/>
      <c r="J204" s="198">
        <f>ROUND(I204*H204,2)</f>
        <v>0</v>
      </c>
      <c r="K204" s="194" t="s">
        <v>187</v>
      </c>
      <c r="L204" s="199"/>
      <c r="M204" s="200" t="s">
        <v>1</v>
      </c>
      <c r="N204" s="201" t="s">
        <v>45</v>
      </c>
      <c r="O204" s="57"/>
      <c r="P204" s="177">
        <f>O204*H204</f>
        <v>0</v>
      </c>
      <c r="Q204" s="177">
        <v>1.35E-2</v>
      </c>
      <c r="R204" s="177">
        <f>Q204*H204</f>
        <v>0.1215</v>
      </c>
      <c r="S204" s="177">
        <v>0</v>
      </c>
      <c r="T204" s="178">
        <f>S204*H204</f>
        <v>0</v>
      </c>
      <c r="AR204" s="14" t="s">
        <v>218</v>
      </c>
      <c r="AT204" s="14" t="s">
        <v>240</v>
      </c>
      <c r="AU204" s="14" t="s">
        <v>83</v>
      </c>
      <c r="AY204" s="14" t="s">
        <v>182</v>
      </c>
      <c r="BE204" s="179">
        <f>IF(N204="základní",J204,0)</f>
        <v>0</v>
      </c>
      <c r="BF204" s="179">
        <f>IF(N204="snížená",J204,0)</f>
        <v>0</v>
      </c>
      <c r="BG204" s="179">
        <f>IF(N204="zákl. přenesená",J204,0)</f>
        <v>0</v>
      </c>
      <c r="BH204" s="179">
        <f>IF(N204="sníž. přenesená",J204,0)</f>
        <v>0</v>
      </c>
      <c r="BI204" s="179">
        <f>IF(N204="nulová",J204,0)</f>
        <v>0</v>
      </c>
      <c r="BJ204" s="14" t="s">
        <v>21</v>
      </c>
      <c r="BK204" s="179">
        <f>ROUND(I204*H204,2)</f>
        <v>0</v>
      </c>
      <c r="BL204" s="14" t="s">
        <v>188</v>
      </c>
      <c r="BM204" s="14" t="s">
        <v>448</v>
      </c>
    </row>
    <row r="205" spans="2:65" s="1" customFormat="1" ht="16.5" customHeight="1">
      <c r="B205" s="31"/>
      <c r="C205" s="168" t="s">
        <v>233</v>
      </c>
      <c r="D205" s="168" t="s">
        <v>184</v>
      </c>
      <c r="E205" s="169" t="s">
        <v>449</v>
      </c>
      <c r="F205" s="170" t="s">
        <v>450</v>
      </c>
      <c r="G205" s="171" t="s">
        <v>272</v>
      </c>
      <c r="H205" s="172">
        <v>29</v>
      </c>
      <c r="I205" s="173"/>
      <c r="J205" s="174">
        <f>ROUND(I205*H205,2)</f>
        <v>0</v>
      </c>
      <c r="K205" s="170" t="s">
        <v>187</v>
      </c>
      <c r="L205" s="35"/>
      <c r="M205" s="175" t="s">
        <v>1</v>
      </c>
      <c r="N205" s="176" t="s">
        <v>45</v>
      </c>
      <c r="O205" s="57"/>
      <c r="P205" s="177">
        <f>O205*H205</f>
        <v>0</v>
      </c>
      <c r="Q205" s="177">
        <v>0.35743999999999998</v>
      </c>
      <c r="R205" s="177">
        <f>Q205*H205</f>
        <v>10.36576</v>
      </c>
      <c r="S205" s="177">
        <v>0</v>
      </c>
      <c r="T205" s="178">
        <f>S205*H205</f>
        <v>0</v>
      </c>
      <c r="AR205" s="14" t="s">
        <v>188</v>
      </c>
      <c r="AT205" s="14" t="s">
        <v>184</v>
      </c>
      <c r="AU205" s="14" t="s">
        <v>83</v>
      </c>
      <c r="AY205" s="14" t="s">
        <v>182</v>
      </c>
      <c r="BE205" s="179">
        <f>IF(N205="základní",J205,0)</f>
        <v>0</v>
      </c>
      <c r="BF205" s="179">
        <f>IF(N205="snížená",J205,0)</f>
        <v>0</v>
      </c>
      <c r="BG205" s="179">
        <f>IF(N205="zákl. přenesená",J205,0)</f>
        <v>0</v>
      </c>
      <c r="BH205" s="179">
        <f>IF(N205="sníž. přenesená",J205,0)</f>
        <v>0</v>
      </c>
      <c r="BI205" s="179">
        <f>IF(N205="nulová",J205,0)</f>
        <v>0</v>
      </c>
      <c r="BJ205" s="14" t="s">
        <v>21</v>
      </c>
      <c r="BK205" s="179">
        <f>ROUND(I205*H205,2)</f>
        <v>0</v>
      </c>
      <c r="BL205" s="14" t="s">
        <v>188</v>
      </c>
      <c r="BM205" s="14" t="s">
        <v>451</v>
      </c>
    </row>
    <row r="206" spans="2:65" s="11" customFormat="1" ht="11.25">
      <c r="B206" s="180"/>
      <c r="C206" s="181"/>
      <c r="D206" s="182" t="s">
        <v>190</v>
      </c>
      <c r="E206" s="183" t="s">
        <v>1</v>
      </c>
      <c r="F206" s="184" t="s">
        <v>452</v>
      </c>
      <c r="G206" s="181"/>
      <c r="H206" s="185">
        <v>29</v>
      </c>
      <c r="I206" s="186"/>
      <c r="J206" s="181"/>
      <c r="K206" s="181"/>
      <c r="L206" s="187"/>
      <c r="M206" s="188"/>
      <c r="N206" s="189"/>
      <c r="O206" s="189"/>
      <c r="P206" s="189"/>
      <c r="Q206" s="189"/>
      <c r="R206" s="189"/>
      <c r="S206" s="189"/>
      <c r="T206" s="190"/>
      <c r="AT206" s="191" t="s">
        <v>190</v>
      </c>
      <c r="AU206" s="191" t="s">
        <v>83</v>
      </c>
      <c r="AV206" s="11" t="s">
        <v>83</v>
      </c>
      <c r="AW206" s="11" t="s">
        <v>36</v>
      </c>
      <c r="AX206" s="11" t="s">
        <v>21</v>
      </c>
      <c r="AY206" s="191" t="s">
        <v>182</v>
      </c>
    </row>
    <row r="207" spans="2:65" s="1" customFormat="1" ht="16.5" customHeight="1">
      <c r="B207" s="31"/>
      <c r="C207" s="192" t="s">
        <v>453</v>
      </c>
      <c r="D207" s="192" t="s">
        <v>240</v>
      </c>
      <c r="E207" s="193" t="s">
        <v>454</v>
      </c>
      <c r="F207" s="194" t="s">
        <v>455</v>
      </c>
      <c r="G207" s="195" t="s">
        <v>272</v>
      </c>
      <c r="H207" s="196">
        <v>29</v>
      </c>
      <c r="I207" s="197"/>
      <c r="J207" s="198">
        <f>ROUND(I207*H207,2)</f>
        <v>0</v>
      </c>
      <c r="K207" s="194" t="s">
        <v>187</v>
      </c>
      <c r="L207" s="199"/>
      <c r="M207" s="200" t="s">
        <v>1</v>
      </c>
      <c r="N207" s="201" t="s">
        <v>45</v>
      </c>
      <c r="O207" s="57"/>
      <c r="P207" s="177">
        <f>O207*H207</f>
        <v>0</v>
      </c>
      <c r="Q207" s="177">
        <v>5.6599999999999998E-2</v>
      </c>
      <c r="R207" s="177">
        <f>Q207*H207</f>
        <v>1.6414</v>
      </c>
      <c r="S207" s="177">
        <v>0</v>
      </c>
      <c r="T207" s="178">
        <f>S207*H207</f>
        <v>0</v>
      </c>
      <c r="AR207" s="14" t="s">
        <v>218</v>
      </c>
      <c r="AT207" s="14" t="s">
        <v>240</v>
      </c>
      <c r="AU207" s="14" t="s">
        <v>83</v>
      </c>
      <c r="AY207" s="14" t="s">
        <v>182</v>
      </c>
      <c r="BE207" s="179">
        <f>IF(N207="základní",J207,0)</f>
        <v>0</v>
      </c>
      <c r="BF207" s="179">
        <f>IF(N207="snížená",J207,0)</f>
        <v>0</v>
      </c>
      <c r="BG207" s="179">
        <f>IF(N207="zákl. přenesená",J207,0)</f>
        <v>0</v>
      </c>
      <c r="BH207" s="179">
        <f>IF(N207="sníž. přenesená",J207,0)</f>
        <v>0</v>
      </c>
      <c r="BI207" s="179">
        <f>IF(N207="nulová",J207,0)</f>
        <v>0</v>
      </c>
      <c r="BJ207" s="14" t="s">
        <v>21</v>
      </c>
      <c r="BK207" s="179">
        <f>ROUND(I207*H207,2)</f>
        <v>0</v>
      </c>
      <c r="BL207" s="14" t="s">
        <v>188</v>
      </c>
      <c r="BM207" s="14" t="s">
        <v>456</v>
      </c>
    </row>
    <row r="208" spans="2:65" s="1" customFormat="1" ht="16.5" customHeight="1">
      <c r="B208" s="31"/>
      <c r="C208" s="168" t="s">
        <v>457</v>
      </c>
      <c r="D208" s="168" t="s">
        <v>184</v>
      </c>
      <c r="E208" s="169" t="s">
        <v>458</v>
      </c>
      <c r="F208" s="170" t="s">
        <v>459</v>
      </c>
      <c r="G208" s="171" t="s">
        <v>272</v>
      </c>
      <c r="H208" s="172">
        <v>10</v>
      </c>
      <c r="I208" s="173"/>
      <c r="J208" s="174">
        <f>ROUND(I208*H208,2)</f>
        <v>0</v>
      </c>
      <c r="K208" s="170" t="s">
        <v>187</v>
      </c>
      <c r="L208" s="35"/>
      <c r="M208" s="175" t="s">
        <v>1</v>
      </c>
      <c r="N208" s="176" t="s">
        <v>45</v>
      </c>
      <c r="O208" s="57"/>
      <c r="P208" s="177">
        <f>O208*H208</f>
        <v>0</v>
      </c>
      <c r="Q208" s="177">
        <v>1.8E-3</v>
      </c>
      <c r="R208" s="177">
        <f>Q208*H208</f>
        <v>1.7999999999999999E-2</v>
      </c>
      <c r="S208" s="177">
        <v>0</v>
      </c>
      <c r="T208" s="178">
        <f>S208*H208</f>
        <v>0</v>
      </c>
      <c r="AR208" s="14" t="s">
        <v>188</v>
      </c>
      <c r="AT208" s="14" t="s">
        <v>184</v>
      </c>
      <c r="AU208" s="14" t="s">
        <v>83</v>
      </c>
      <c r="AY208" s="14" t="s">
        <v>182</v>
      </c>
      <c r="BE208" s="179">
        <f>IF(N208="základní",J208,0)</f>
        <v>0</v>
      </c>
      <c r="BF208" s="179">
        <f>IF(N208="snížená",J208,0)</f>
        <v>0</v>
      </c>
      <c r="BG208" s="179">
        <f>IF(N208="zákl. přenesená",J208,0)</f>
        <v>0</v>
      </c>
      <c r="BH208" s="179">
        <f>IF(N208="sníž. přenesená",J208,0)</f>
        <v>0</v>
      </c>
      <c r="BI208" s="179">
        <f>IF(N208="nulová",J208,0)</f>
        <v>0</v>
      </c>
      <c r="BJ208" s="14" t="s">
        <v>21</v>
      </c>
      <c r="BK208" s="179">
        <f>ROUND(I208*H208,2)</f>
        <v>0</v>
      </c>
      <c r="BL208" s="14" t="s">
        <v>188</v>
      </c>
      <c r="BM208" s="14" t="s">
        <v>460</v>
      </c>
    </row>
    <row r="209" spans="2:65" s="1" customFormat="1" ht="16.5" customHeight="1">
      <c r="B209" s="31"/>
      <c r="C209" s="192" t="s">
        <v>461</v>
      </c>
      <c r="D209" s="192" t="s">
        <v>240</v>
      </c>
      <c r="E209" s="193" t="s">
        <v>462</v>
      </c>
      <c r="F209" s="194" t="s">
        <v>463</v>
      </c>
      <c r="G209" s="195" t="s">
        <v>272</v>
      </c>
      <c r="H209" s="196">
        <v>10</v>
      </c>
      <c r="I209" s="197"/>
      <c r="J209" s="198">
        <f>ROUND(I209*H209,2)</f>
        <v>0</v>
      </c>
      <c r="K209" s="194" t="s">
        <v>187</v>
      </c>
      <c r="L209" s="199"/>
      <c r="M209" s="200" t="s">
        <v>1</v>
      </c>
      <c r="N209" s="201" t="s">
        <v>45</v>
      </c>
      <c r="O209" s="57"/>
      <c r="P209" s="177">
        <f>O209*H209</f>
        <v>0</v>
      </c>
      <c r="Q209" s="177">
        <v>0.03</v>
      </c>
      <c r="R209" s="177">
        <f>Q209*H209</f>
        <v>0.3</v>
      </c>
      <c r="S209" s="177">
        <v>0</v>
      </c>
      <c r="T209" s="178">
        <f>S209*H209</f>
        <v>0</v>
      </c>
      <c r="AR209" s="14" t="s">
        <v>218</v>
      </c>
      <c r="AT209" s="14" t="s">
        <v>240</v>
      </c>
      <c r="AU209" s="14" t="s">
        <v>83</v>
      </c>
      <c r="AY209" s="14" t="s">
        <v>182</v>
      </c>
      <c r="BE209" s="179">
        <f>IF(N209="základní",J209,0)</f>
        <v>0</v>
      </c>
      <c r="BF209" s="179">
        <f>IF(N209="snížená",J209,0)</f>
        <v>0</v>
      </c>
      <c r="BG209" s="179">
        <f>IF(N209="zákl. přenesená",J209,0)</f>
        <v>0</v>
      </c>
      <c r="BH209" s="179">
        <f>IF(N209="sníž. přenesená",J209,0)</f>
        <v>0</v>
      </c>
      <c r="BI209" s="179">
        <f>IF(N209="nulová",J209,0)</f>
        <v>0</v>
      </c>
      <c r="BJ209" s="14" t="s">
        <v>21</v>
      </c>
      <c r="BK209" s="179">
        <f>ROUND(I209*H209,2)</f>
        <v>0</v>
      </c>
      <c r="BL209" s="14" t="s">
        <v>188</v>
      </c>
      <c r="BM209" s="14" t="s">
        <v>464</v>
      </c>
    </row>
    <row r="210" spans="2:65" s="11" customFormat="1" ht="11.25">
      <c r="B210" s="180"/>
      <c r="C210" s="181"/>
      <c r="D210" s="182" t="s">
        <v>190</v>
      </c>
      <c r="E210" s="183" t="s">
        <v>1</v>
      </c>
      <c r="F210" s="184" t="s">
        <v>465</v>
      </c>
      <c r="G210" s="181"/>
      <c r="H210" s="185">
        <v>10</v>
      </c>
      <c r="I210" s="186"/>
      <c r="J210" s="181"/>
      <c r="K210" s="181"/>
      <c r="L210" s="187"/>
      <c r="M210" s="188"/>
      <c r="N210" s="189"/>
      <c r="O210" s="189"/>
      <c r="P210" s="189"/>
      <c r="Q210" s="189"/>
      <c r="R210" s="189"/>
      <c r="S210" s="189"/>
      <c r="T210" s="190"/>
      <c r="AT210" s="191" t="s">
        <v>190</v>
      </c>
      <c r="AU210" s="191" t="s">
        <v>83</v>
      </c>
      <c r="AV210" s="11" t="s">
        <v>83</v>
      </c>
      <c r="AW210" s="11" t="s">
        <v>36</v>
      </c>
      <c r="AX210" s="11" t="s">
        <v>21</v>
      </c>
      <c r="AY210" s="191" t="s">
        <v>182</v>
      </c>
    </row>
    <row r="211" spans="2:65" s="1" customFormat="1" ht="16.5" customHeight="1">
      <c r="B211" s="31"/>
      <c r="C211" s="192" t="s">
        <v>466</v>
      </c>
      <c r="D211" s="192" t="s">
        <v>240</v>
      </c>
      <c r="E211" s="193" t="s">
        <v>467</v>
      </c>
      <c r="F211" s="194" t="s">
        <v>468</v>
      </c>
      <c r="G211" s="195" t="s">
        <v>272</v>
      </c>
      <c r="H211" s="196">
        <v>1</v>
      </c>
      <c r="I211" s="197"/>
      <c r="J211" s="198">
        <f t="shared" ref="J211:J217" si="0">ROUND(I211*H211,2)</f>
        <v>0</v>
      </c>
      <c r="K211" s="194" t="s">
        <v>248</v>
      </c>
      <c r="L211" s="199"/>
      <c r="M211" s="200" t="s">
        <v>1</v>
      </c>
      <c r="N211" s="201" t="s">
        <v>45</v>
      </c>
      <c r="O211" s="57"/>
      <c r="P211" s="177">
        <f t="shared" ref="P211:P217" si="1">O211*H211</f>
        <v>0</v>
      </c>
      <c r="Q211" s="177">
        <v>0.1</v>
      </c>
      <c r="R211" s="177">
        <f t="shared" ref="R211:R217" si="2">Q211*H211</f>
        <v>0.1</v>
      </c>
      <c r="S211" s="177">
        <v>0</v>
      </c>
      <c r="T211" s="178">
        <f t="shared" ref="T211:T217" si="3">S211*H211</f>
        <v>0</v>
      </c>
      <c r="AR211" s="14" t="s">
        <v>218</v>
      </c>
      <c r="AT211" s="14" t="s">
        <v>240</v>
      </c>
      <c r="AU211" s="14" t="s">
        <v>83</v>
      </c>
      <c r="AY211" s="14" t="s">
        <v>182</v>
      </c>
      <c r="BE211" s="179">
        <f t="shared" ref="BE211:BE217" si="4">IF(N211="základní",J211,0)</f>
        <v>0</v>
      </c>
      <c r="BF211" s="179">
        <f t="shared" ref="BF211:BF217" si="5">IF(N211="snížená",J211,0)</f>
        <v>0</v>
      </c>
      <c r="BG211" s="179">
        <f t="shared" ref="BG211:BG217" si="6">IF(N211="zákl. přenesená",J211,0)</f>
        <v>0</v>
      </c>
      <c r="BH211" s="179">
        <f t="shared" ref="BH211:BH217" si="7">IF(N211="sníž. přenesená",J211,0)</f>
        <v>0</v>
      </c>
      <c r="BI211" s="179">
        <f t="shared" ref="BI211:BI217" si="8">IF(N211="nulová",J211,0)</f>
        <v>0</v>
      </c>
      <c r="BJ211" s="14" t="s">
        <v>21</v>
      </c>
      <c r="BK211" s="179">
        <f t="shared" ref="BK211:BK217" si="9">ROUND(I211*H211,2)</f>
        <v>0</v>
      </c>
      <c r="BL211" s="14" t="s">
        <v>188</v>
      </c>
      <c r="BM211" s="14" t="s">
        <v>469</v>
      </c>
    </row>
    <row r="212" spans="2:65" s="1" customFormat="1" ht="16.5" customHeight="1">
      <c r="B212" s="31"/>
      <c r="C212" s="192" t="s">
        <v>470</v>
      </c>
      <c r="D212" s="192" t="s">
        <v>240</v>
      </c>
      <c r="E212" s="193" t="s">
        <v>471</v>
      </c>
      <c r="F212" s="194" t="s">
        <v>472</v>
      </c>
      <c r="G212" s="195" t="s">
        <v>272</v>
      </c>
      <c r="H212" s="196">
        <v>1</v>
      </c>
      <c r="I212" s="197"/>
      <c r="J212" s="198">
        <f t="shared" si="0"/>
        <v>0</v>
      </c>
      <c r="K212" s="194" t="s">
        <v>248</v>
      </c>
      <c r="L212" s="199"/>
      <c r="M212" s="200" t="s">
        <v>1</v>
      </c>
      <c r="N212" s="201" t="s">
        <v>45</v>
      </c>
      <c r="O212" s="57"/>
      <c r="P212" s="177">
        <f t="shared" si="1"/>
        <v>0</v>
      </c>
      <c r="Q212" s="177">
        <v>0.1</v>
      </c>
      <c r="R212" s="177">
        <f t="shared" si="2"/>
        <v>0.1</v>
      </c>
      <c r="S212" s="177">
        <v>0</v>
      </c>
      <c r="T212" s="178">
        <f t="shared" si="3"/>
        <v>0</v>
      </c>
      <c r="AR212" s="14" t="s">
        <v>218</v>
      </c>
      <c r="AT212" s="14" t="s">
        <v>240</v>
      </c>
      <c r="AU212" s="14" t="s">
        <v>83</v>
      </c>
      <c r="AY212" s="14" t="s">
        <v>182</v>
      </c>
      <c r="BE212" s="179">
        <f t="shared" si="4"/>
        <v>0</v>
      </c>
      <c r="BF212" s="179">
        <f t="shared" si="5"/>
        <v>0</v>
      </c>
      <c r="BG212" s="179">
        <f t="shared" si="6"/>
        <v>0</v>
      </c>
      <c r="BH212" s="179">
        <f t="shared" si="7"/>
        <v>0</v>
      </c>
      <c r="BI212" s="179">
        <f t="shared" si="8"/>
        <v>0</v>
      </c>
      <c r="BJ212" s="14" t="s">
        <v>21</v>
      </c>
      <c r="BK212" s="179">
        <f t="shared" si="9"/>
        <v>0</v>
      </c>
      <c r="BL212" s="14" t="s">
        <v>188</v>
      </c>
      <c r="BM212" s="14" t="s">
        <v>473</v>
      </c>
    </row>
    <row r="213" spans="2:65" s="1" customFormat="1" ht="16.5" customHeight="1">
      <c r="B213" s="31"/>
      <c r="C213" s="192" t="s">
        <v>474</v>
      </c>
      <c r="D213" s="192" t="s">
        <v>240</v>
      </c>
      <c r="E213" s="193" t="s">
        <v>475</v>
      </c>
      <c r="F213" s="194" t="s">
        <v>476</v>
      </c>
      <c r="G213" s="195" t="s">
        <v>272</v>
      </c>
      <c r="H213" s="196">
        <v>1</v>
      </c>
      <c r="I213" s="197"/>
      <c r="J213" s="198">
        <f t="shared" si="0"/>
        <v>0</v>
      </c>
      <c r="K213" s="194" t="s">
        <v>248</v>
      </c>
      <c r="L213" s="199"/>
      <c r="M213" s="200" t="s">
        <v>1</v>
      </c>
      <c r="N213" s="201" t="s">
        <v>45</v>
      </c>
      <c r="O213" s="57"/>
      <c r="P213" s="177">
        <f t="shared" si="1"/>
        <v>0</v>
      </c>
      <c r="Q213" s="177">
        <v>0.1</v>
      </c>
      <c r="R213" s="177">
        <f t="shared" si="2"/>
        <v>0.1</v>
      </c>
      <c r="S213" s="177">
        <v>0</v>
      </c>
      <c r="T213" s="178">
        <f t="shared" si="3"/>
        <v>0</v>
      </c>
      <c r="AR213" s="14" t="s">
        <v>218</v>
      </c>
      <c r="AT213" s="14" t="s">
        <v>240</v>
      </c>
      <c r="AU213" s="14" t="s">
        <v>83</v>
      </c>
      <c r="AY213" s="14" t="s">
        <v>182</v>
      </c>
      <c r="BE213" s="179">
        <f t="shared" si="4"/>
        <v>0</v>
      </c>
      <c r="BF213" s="179">
        <f t="shared" si="5"/>
        <v>0</v>
      </c>
      <c r="BG213" s="179">
        <f t="shared" si="6"/>
        <v>0</v>
      </c>
      <c r="BH213" s="179">
        <f t="shared" si="7"/>
        <v>0</v>
      </c>
      <c r="BI213" s="179">
        <f t="shared" si="8"/>
        <v>0</v>
      </c>
      <c r="BJ213" s="14" t="s">
        <v>21</v>
      </c>
      <c r="BK213" s="179">
        <f t="shared" si="9"/>
        <v>0</v>
      </c>
      <c r="BL213" s="14" t="s">
        <v>188</v>
      </c>
      <c r="BM213" s="14" t="s">
        <v>477</v>
      </c>
    </row>
    <row r="214" spans="2:65" s="1" customFormat="1" ht="16.5" customHeight="1">
      <c r="B214" s="31"/>
      <c r="C214" s="192" t="s">
        <v>478</v>
      </c>
      <c r="D214" s="192" t="s">
        <v>240</v>
      </c>
      <c r="E214" s="193" t="s">
        <v>479</v>
      </c>
      <c r="F214" s="194" t="s">
        <v>480</v>
      </c>
      <c r="G214" s="195" t="s">
        <v>272</v>
      </c>
      <c r="H214" s="196">
        <v>5</v>
      </c>
      <c r="I214" s="197"/>
      <c r="J214" s="198">
        <f t="shared" si="0"/>
        <v>0</v>
      </c>
      <c r="K214" s="194" t="s">
        <v>248</v>
      </c>
      <c r="L214" s="199"/>
      <c r="M214" s="200" t="s">
        <v>1</v>
      </c>
      <c r="N214" s="201" t="s">
        <v>45</v>
      </c>
      <c r="O214" s="57"/>
      <c r="P214" s="177">
        <f t="shared" si="1"/>
        <v>0</v>
      </c>
      <c r="Q214" s="177">
        <v>0.02</v>
      </c>
      <c r="R214" s="177">
        <f t="shared" si="2"/>
        <v>0.1</v>
      </c>
      <c r="S214" s="177">
        <v>0</v>
      </c>
      <c r="T214" s="178">
        <f t="shared" si="3"/>
        <v>0</v>
      </c>
      <c r="AR214" s="14" t="s">
        <v>218</v>
      </c>
      <c r="AT214" s="14" t="s">
        <v>240</v>
      </c>
      <c r="AU214" s="14" t="s">
        <v>83</v>
      </c>
      <c r="AY214" s="14" t="s">
        <v>182</v>
      </c>
      <c r="BE214" s="179">
        <f t="shared" si="4"/>
        <v>0</v>
      </c>
      <c r="BF214" s="179">
        <f t="shared" si="5"/>
        <v>0</v>
      </c>
      <c r="BG214" s="179">
        <f t="shared" si="6"/>
        <v>0</v>
      </c>
      <c r="BH214" s="179">
        <f t="shared" si="7"/>
        <v>0</v>
      </c>
      <c r="BI214" s="179">
        <f t="shared" si="8"/>
        <v>0</v>
      </c>
      <c r="BJ214" s="14" t="s">
        <v>21</v>
      </c>
      <c r="BK214" s="179">
        <f t="shared" si="9"/>
        <v>0</v>
      </c>
      <c r="BL214" s="14" t="s">
        <v>188</v>
      </c>
      <c r="BM214" s="14" t="s">
        <v>481</v>
      </c>
    </row>
    <row r="215" spans="2:65" s="1" customFormat="1" ht="16.5" customHeight="1">
      <c r="B215" s="31"/>
      <c r="C215" s="192" t="s">
        <v>482</v>
      </c>
      <c r="D215" s="192" t="s">
        <v>240</v>
      </c>
      <c r="E215" s="193" t="s">
        <v>483</v>
      </c>
      <c r="F215" s="194" t="s">
        <v>484</v>
      </c>
      <c r="G215" s="195" t="s">
        <v>272</v>
      </c>
      <c r="H215" s="196">
        <v>1</v>
      </c>
      <c r="I215" s="197"/>
      <c r="J215" s="198">
        <f t="shared" si="0"/>
        <v>0</v>
      </c>
      <c r="K215" s="194" t="s">
        <v>248</v>
      </c>
      <c r="L215" s="199"/>
      <c r="M215" s="200" t="s">
        <v>1</v>
      </c>
      <c r="N215" s="201" t="s">
        <v>45</v>
      </c>
      <c r="O215" s="57"/>
      <c r="P215" s="177">
        <f t="shared" si="1"/>
        <v>0</v>
      </c>
      <c r="Q215" s="177">
        <v>0.02</v>
      </c>
      <c r="R215" s="177">
        <f t="shared" si="2"/>
        <v>0.02</v>
      </c>
      <c r="S215" s="177">
        <v>0</v>
      </c>
      <c r="T215" s="178">
        <f t="shared" si="3"/>
        <v>0</v>
      </c>
      <c r="AR215" s="14" t="s">
        <v>218</v>
      </c>
      <c r="AT215" s="14" t="s">
        <v>240</v>
      </c>
      <c r="AU215" s="14" t="s">
        <v>83</v>
      </c>
      <c r="AY215" s="14" t="s">
        <v>182</v>
      </c>
      <c r="BE215" s="179">
        <f t="shared" si="4"/>
        <v>0</v>
      </c>
      <c r="BF215" s="179">
        <f t="shared" si="5"/>
        <v>0</v>
      </c>
      <c r="BG215" s="179">
        <f t="shared" si="6"/>
        <v>0</v>
      </c>
      <c r="BH215" s="179">
        <f t="shared" si="7"/>
        <v>0</v>
      </c>
      <c r="BI215" s="179">
        <f t="shared" si="8"/>
        <v>0</v>
      </c>
      <c r="BJ215" s="14" t="s">
        <v>21</v>
      </c>
      <c r="BK215" s="179">
        <f t="shared" si="9"/>
        <v>0</v>
      </c>
      <c r="BL215" s="14" t="s">
        <v>188</v>
      </c>
      <c r="BM215" s="14" t="s">
        <v>485</v>
      </c>
    </row>
    <row r="216" spans="2:65" s="1" customFormat="1" ht="16.5" customHeight="1">
      <c r="B216" s="31"/>
      <c r="C216" s="192" t="s">
        <v>486</v>
      </c>
      <c r="D216" s="192" t="s">
        <v>240</v>
      </c>
      <c r="E216" s="193" t="s">
        <v>487</v>
      </c>
      <c r="F216" s="194" t="s">
        <v>488</v>
      </c>
      <c r="G216" s="195" t="s">
        <v>272</v>
      </c>
      <c r="H216" s="196">
        <v>1</v>
      </c>
      <c r="I216" s="197"/>
      <c r="J216" s="198">
        <f t="shared" si="0"/>
        <v>0</v>
      </c>
      <c r="K216" s="194" t="s">
        <v>248</v>
      </c>
      <c r="L216" s="199"/>
      <c r="M216" s="200" t="s">
        <v>1</v>
      </c>
      <c r="N216" s="201" t="s">
        <v>45</v>
      </c>
      <c r="O216" s="57"/>
      <c r="P216" s="177">
        <f t="shared" si="1"/>
        <v>0</v>
      </c>
      <c r="Q216" s="177">
        <v>0.02</v>
      </c>
      <c r="R216" s="177">
        <f t="shared" si="2"/>
        <v>0.02</v>
      </c>
      <c r="S216" s="177">
        <v>0</v>
      </c>
      <c r="T216" s="178">
        <f t="shared" si="3"/>
        <v>0</v>
      </c>
      <c r="AR216" s="14" t="s">
        <v>218</v>
      </c>
      <c r="AT216" s="14" t="s">
        <v>240</v>
      </c>
      <c r="AU216" s="14" t="s">
        <v>83</v>
      </c>
      <c r="AY216" s="14" t="s">
        <v>182</v>
      </c>
      <c r="BE216" s="179">
        <f t="shared" si="4"/>
        <v>0</v>
      </c>
      <c r="BF216" s="179">
        <f t="shared" si="5"/>
        <v>0</v>
      </c>
      <c r="BG216" s="179">
        <f t="shared" si="6"/>
        <v>0</v>
      </c>
      <c r="BH216" s="179">
        <f t="shared" si="7"/>
        <v>0</v>
      </c>
      <c r="BI216" s="179">
        <f t="shared" si="8"/>
        <v>0</v>
      </c>
      <c r="BJ216" s="14" t="s">
        <v>21</v>
      </c>
      <c r="BK216" s="179">
        <f t="shared" si="9"/>
        <v>0</v>
      </c>
      <c r="BL216" s="14" t="s">
        <v>188</v>
      </c>
      <c r="BM216" s="14" t="s">
        <v>489</v>
      </c>
    </row>
    <row r="217" spans="2:65" s="1" customFormat="1" ht="16.5" customHeight="1">
      <c r="B217" s="31"/>
      <c r="C217" s="192" t="s">
        <v>490</v>
      </c>
      <c r="D217" s="192" t="s">
        <v>240</v>
      </c>
      <c r="E217" s="193" t="s">
        <v>491</v>
      </c>
      <c r="F217" s="194" t="s">
        <v>492</v>
      </c>
      <c r="G217" s="195" t="s">
        <v>272</v>
      </c>
      <c r="H217" s="196">
        <v>2</v>
      </c>
      <c r="I217" s="197"/>
      <c r="J217" s="198">
        <f t="shared" si="0"/>
        <v>0</v>
      </c>
      <c r="K217" s="194" t="s">
        <v>248</v>
      </c>
      <c r="L217" s="199"/>
      <c r="M217" s="200" t="s">
        <v>1</v>
      </c>
      <c r="N217" s="201" t="s">
        <v>45</v>
      </c>
      <c r="O217" s="57"/>
      <c r="P217" s="177">
        <f t="shared" si="1"/>
        <v>0</v>
      </c>
      <c r="Q217" s="177">
        <v>2E-3</v>
      </c>
      <c r="R217" s="177">
        <f t="shared" si="2"/>
        <v>4.0000000000000001E-3</v>
      </c>
      <c r="S217" s="177">
        <v>0</v>
      </c>
      <c r="T217" s="178">
        <f t="shared" si="3"/>
        <v>0</v>
      </c>
      <c r="AR217" s="14" t="s">
        <v>218</v>
      </c>
      <c r="AT217" s="14" t="s">
        <v>240</v>
      </c>
      <c r="AU217" s="14" t="s">
        <v>83</v>
      </c>
      <c r="AY217" s="14" t="s">
        <v>182</v>
      </c>
      <c r="BE217" s="179">
        <f t="shared" si="4"/>
        <v>0</v>
      </c>
      <c r="BF217" s="179">
        <f t="shared" si="5"/>
        <v>0</v>
      </c>
      <c r="BG217" s="179">
        <f t="shared" si="6"/>
        <v>0</v>
      </c>
      <c r="BH217" s="179">
        <f t="shared" si="7"/>
        <v>0</v>
      </c>
      <c r="BI217" s="179">
        <f t="shared" si="8"/>
        <v>0</v>
      </c>
      <c r="BJ217" s="14" t="s">
        <v>21</v>
      </c>
      <c r="BK217" s="179">
        <f t="shared" si="9"/>
        <v>0</v>
      </c>
      <c r="BL217" s="14" t="s">
        <v>188</v>
      </c>
      <c r="BM217" s="14" t="s">
        <v>493</v>
      </c>
    </row>
    <row r="218" spans="2:65" s="10" customFormat="1" ht="20.85" customHeight="1">
      <c r="B218" s="152"/>
      <c r="C218" s="153"/>
      <c r="D218" s="154" t="s">
        <v>73</v>
      </c>
      <c r="E218" s="166" t="s">
        <v>494</v>
      </c>
      <c r="F218" s="166" t="s">
        <v>495</v>
      </c>
      <c r="G218" s="153"/>
      <c r="H218" s="153"/>
      <c r="I218" s="156"/>
      <c r="J218" s="167">
        <f>BK218</f>
        <v>0</v>
      </c>
      <c r="K218" s="153"/>
      <c r="L218" s="158"/>
      <c r="M218" s="159"/>
      <c r="N218" s="160"/>
      <c r="O218" s="160"/>
      <c r="P218" s="161">
        <f>SUM(P219:P220)</f>
        <v>0</v>
      </c>
      <c r="Q218" s="160"/>
      <c r="R218" s="161">
        <f>SUM(R219:R220)</f>
        <v>0</v>
      </c>
      <c r="S218" s="160"/>
      <c r="T218" s="162">
        <f>SUM(T219:T220)</f>
        <v>0</v>
      </c>
      <c r="AR218" s="163" t="s">
        <v>21</v>
      </c>
      <c r="AT218" s="164" t="s">
        <v>73</v>
      </c>
      <c r="AU218" s="164" t="s">
        <v>83</v>
      </c>
      <c r="AY218" s="163" t="s">
        <v>182</v>
      </c>
      <c r="BK218" s="165">
        <f>SUM(BK219:BK220)</f>
        <v>0</v>
      </c>
    </row>
    <row r="219" spans="2:65" s="1" customFormat="1" ht="16.5" customHeight="1">
      <c r="B219" s="31"/>
      <c r="C219" s="168" t="s">
        <v>496</v>
      </c>
      <c r="D219" s="168" t="s">
        <v>184</v>
      </c>
      <c r="E219" s="169" t="s">
        <v>497</v>
      </c>
      <c r="F219" s="170" t="s">
        <v>498</v>
      </c>
      <c r="G219" s="171" t="s">
        <v>225</v>
      </c>
      <c r="H219" s="172">
        <v>13.545999999999999</v>
      </c>
      <c r="I219" s="173"/>
      <c r="J219" s="174">
        <f>ROUND(I219*H219,2)</f>
        <v>0</v>
      </c>
      <c r="K219" s="170" t="s">
        <v>187</v>
      </c>
      <c r="L219" s="35"/>
      <c r="M219" s="175" t="s">
        <v>1</v>
      </c>
      <c r="N219" s="176" t="s">
        <v>45</v>
      </c>
      <c r="O219" s="57"/>
      <c r="P219" s="177">
        <f>O219*H219</f>
        <v>0</v>
      </c>
      <c r="Q219" s="177">
        <v>0</v>
      </c>
      <c r="R219" s="177">
        <f>Q219*H219</f>
        <v>0</v>
      </c>
      <c r="S219" s="177">
        <v>0</v>
      </c>
      <c r="T219" s="178">
        <f>S219*H219</f>
        <v>0</v>
      </c>
      <c r="AR219" s="14" t="s">
        <v>188</v>
      </c>
      <c r="AT219" s="14" t="s">
        <v>184</v>
      </c>
      <c r="AU219" s="14" t="s">
        <v>88</v>
      </c>
      <c r="AY219" s="14" t="s">
        <v>182</v>
      </c>
      <c r="BE219" s="179">
        <f>IF(N219="základní",J219,0)</f>
        <v>0</v>
      </c>
      <c r="BF219" s="179">
        <f>IF(N219="snížená",J219,0)</f>
        <v>0</v>
      </c>
      <c r="BG219" s="179">
        <f>IF(N219="zákl. přenesená",J219,0)</f>
        <v>0</v>
      </c>
      <c r="BH219" s="179">
        <f>IF(N219="sníž. přenesená",J219,0)</f>
        <v>0</v>
      </c>
      <c r="BI219" s="179">
        <f>IF(N219="nulová",J219,0)</f>
        <v>0</v>
      </c>
      <c r="BJ219" s="14" t="s">
        <v>21</v>
      </c>
      <c r="BK219" s="179">
        <f>ROUND(I219*H219,2)</f>
        <v>0</v>
      </c>
      <c r="BL219" s="14" t="s">
        <v>188</v>
      </c>
      <c r="BM219" s="14" t="s">
        <v>499</v>
      </c>
    </row>
    <row r="220" spans="2:65" s="1" customFormat="1" ht="16.5" customHeight="1">
      <c r="B220" s="31"/>
      <c r="C220" s="168" t="s">
        <v>500</v>
      </c>
      <c r="D220" s="168" t="s">
        <v>184</v>
      </c>
      <c r="E220" s="169" t="s">
        <v>501</v>
      </c>
      <c r="F220" s="170" t="s">
        <v>502</v>
      </c>
      <c r="G220" s="171" t="s">
        <v>225</v>
      </c>
      <c r="H220" s="172">
        <v>13.545999999999999</v>
      </c>
      <c r="I220" s="173"/>
      <c r="J220" s="174">
        <f>ROUND(I220*H220,2)</f>
        <v>0</v>
      </c>
      <c r="K220" s="170" t="s">
        <v>187</v>
      </c>
      <c r="L220" s="35"/>
      <c r="M220" s="213" t="s">
        <v>1</v>
      </c>
      <c r="N220" s="214" t="s">
        <v>45</v>
      </c>
      <c r="O220" s="215"/>
      <c r="P220" s="216">
        <f>O220*H220</f>
        <v>0</v>
      </c>
      <c r="Q220" s="216">
        <v>0</v>
      </c>
      <c r="R220" s="216">
        <f>Q220*H220</f>
        <v>0</v>
      </c>
      <c r="S220" s="216">
        <v>0</v>
      </c>
      <c r="T220" s="217">
        <f>S220*H220</f>
        <v>0</v>
      </c>
      <c r="AR220" s="14" t="s">
        <v>188</v>
      </c>
      <c r="AT220" s="14" t="s">
        <v>184</v>
      </c>
      <c r="AU220" s="14" t="s">
        <v>88</v>
      </c>
      <c r="AY220" s="14" t="s">
        <v>182</v>
      </c>
      <c r="BE220" s="179">
        <f>IF(N220="základní",J220,0)</f>
        <v>0</v>
      </c>
      <c r="BF220" s="179">
        <f>IF(N220="snížená",J220,0)</f>
        <v>0</v>
      </c>
      <c r="BG220" s="179">
        <f>IF(N220="zákl. přenesená",J220,0)</f>
        <v>0</v>
      </c>
      <c r="BH220" s="179">
        <f>IF(N220="sníž. přenesená",J220,0)</f>
        <v>0</v>
      </c>
      <c r="BI220" s="179">
        <f>IF(N220="nulová",J220,0)</f>
        <v>0</v>
      </c>
      <c r="BJ220" s="14" t="s">
        <v>21</v>
      </c>
      <c r="BK220" s="179">
        <f>ROUND(I220*H220,2)</f>
        <v>0</v>
      </c>
      <c r="BL220" s="14" t="s">
        <v>188</v>
      </c>
      <c r="BM220" s="14" t="s">
        <v>503</v>
      </c>
    </row>
    <row r="221" spans="2:65" s="1" customFormat="1" ht="6.95" customHeight="1">
      <c r="B221" s="43"/>
      <c r="C221" s="44"/>
      <c r="D221" s="44"/>
      <c r="E221" s="44"/>
      <c r="F221" s="44"/>
      <c r="G221" s="44"/>
      <c r="H221" s="44"/>
      <c r="I221" s="119"/>
      <c r="J221" s="44"/>
      <c r="K221" s="44"/>
      <c r="L221" s="35"/>
    </row>
  </sheetData>
  <sheetProtection algorithmName="SHA-512" hashValue="5Ca2/T++bao16R+toPRDCrMFM17AC3scc03ff7JMhKRT80S63ypUl8b7K0l1i1uLRLP00KkUKuGQgKdyu6zNmA==" saltValue="rac3sT8s5OWzhm9ePc+JklR0sP4vNbrbEm2Wx1alDHOwF+uZgSRYAjYobYLh6LmFLxEhPkBh7FjzUWdoauxhvA==" spinCount="100000" sheet="1" objects="1" scenarios="1" formatColumns="0" formatRows="0" autoFilter="0"/>
  <autoFilter ref="C86:K22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D.3 - Zpevněné plochy a m...</vt:lpstr>
      <vt:lpstr>'D.3 - Zpevněné plochy a m...'!Názvy_tisku</vt:lpstr>
      <vt:lpstr>'Rekapitulace stavby'!Názvy_tisku</vt:lpstr>
      <vt:lpstr>'D.3 - Zpevněné plochy a m...'!Oblast_tisku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Požárová</dc:creator>
  <cp:lastModifiedBy>w0133mar</cp:lastModifiedBy>
  <dcterms:created xsi:type="dcterms:W3CDTF">2019-10-14T09:13:28Z</dcterms:created>
  <dcterms:modified xsi:type="dcterms:W3CDTF">2019-10-14T10:37:56Z</dcterms:modified>
</cp:coreProperties>
</file>