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650" windowHeight="11100" activeTab="1"/>
  </bookViews>
  <sheets>
    <sheet name="Rekapitulace stavby" sheetId="1" r:id="rId1"/>
    <sheet name="1-1 - Bytová jednotka č.1..." sheetId="2" r:id="rId2"/>
    <sheet name="Pokyny pro vyplnění" sheetId="3" r:id="rId3"/>
  </sheets>
  <definedNames>
    <definedName name="_xlnm._FilterDatabase" localSheetId="1" hidden="1">'1-1 - Bytová jednotka č.1...'!$C$101:$K$415</definedName>
    <definedName name="_xlnm.Print_Area" localSheetId="1">'1-1 - Bytová jednotka č.1...'!$C$4:$J$36,'1-1 - Bytová jednotka č.1...'!$C$42:$J$83,'1-1 - Bytová jednotka č.1...'!$C$89:$K$415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'1-1 - Bytová jednotka č.1...'!$101:$101</definedName>
  </definedNames>
  <calcPr calcId="162913"/>
</workbook>
</file>

<file path=xl/sharedStrings.xml><?xml version="1.0" encoding="utf-8"?>
<sst xmlns="http://schemas.openxmlformats.org/spreadsheetml/2006/main" count="4477" uniqueCount="1105">
  <si>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</si>
  <si>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</si>
  <si>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</si>
  <si>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</si>
  <si>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</si>
  <si>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</si>
  <si>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</si>
  <si>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</si>
  <si>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</si>
  <si>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</si>
  <si>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</si>
  <si>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</si>
  <si>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</si>
  <si>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</si>
  <si>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</si>
  <si>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</si>
  <si>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</si>
  <si>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</si>
  <si>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</si>
  <si>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</si>
  <si>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</si>
  <si>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</si>
  <si>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</si>
  <si>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</si>
  <si>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</si>
  <si>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</si>
  <si>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</si>
  <si>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</si>
  <si>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</si>
  <si>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</si>
  <si>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</si>
  <si>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</si>
  <si>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</si>
  <si>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</si>
  <si>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</si>
  <si>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</si>
  <si>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</si>
  <si>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</si>
  <si>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</si>
  <si>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</si>
  <si>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</si>
  <si>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</si>
  <si>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</si>
  <si>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</si>
  <si>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</si>
  <si>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</si>
  <si>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</si>
  <si>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</si>
  <si>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</si>
  <si>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</si>
  <si>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</si>
  <si>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</si>
  <si>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</si>
  <si>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</si>
  <si>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</si>
  <si>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</si>
  <si>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</si>
  <si>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</si>
  <si>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</si>
  <si>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</si>
  <si>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</si>
  <si>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</si>
  <si>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</si>
  <si>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</si>
  <si>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</si>
  <si>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</si>
  <si>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</si>
  <si>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</si>
  <si>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</si>
  <si>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</si>
  <si>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</si>
  <si>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</si>
  <si>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</si>
  <si>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</si>
  <si>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</si>
  <si>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</si>
  <si>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1-1</t>
  </si>
  <si>
    <t>STA</t>
  </si>
  <si>
    <t>1</t>
  </si>
  <si>
    <t>{77e920b4-4f5d-4c45-928b-f6b88f87c177}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</si>
  <si>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</si>
  <si>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</si>
  <si>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</si>
  <si>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</si>
  <si>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</si>
  <si>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</si>
  <si>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</si>
  <si>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</si>
  <si>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</si>
  <si>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</si>
  <si>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</si>
  <si>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</si>
  <si>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</si>
  <si>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</si>
  <si>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</si>
  <si>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</si>
  <si>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</si>
  <si>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</si>
  <si>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</si>
  <si>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</si>
  <si>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</si>
  <si>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</si>
  <si>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</si>
  <si>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</si>
  <si>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</si>
  <si>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</si>
  <si>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</si>
  <si>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</si>
  <si>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</si>
  <si>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</si>
  <si>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</si>
  <si>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</si>
  <si>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</si>
  <si>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</si>
  <si>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</si>
  <si>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</si>
  <si>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</si>
  <si>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</si>
  <si>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</si>
  <si>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</si>
  <si>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</si>
  <si>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</si>
  <si>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</si>
  <si>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</si>
  <si>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</si>
  <si>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</si>
  <si>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</si>
  <si>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</si>
  <si>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</si>
  <si>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</si>
  <si>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</si>
  <si>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</si>
  <si>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</si>
  <si>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</si>
  <si>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</si>
  <si>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</si>
  <si>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</si>
  <si>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</si>
  <si>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</si>
  <si>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</si>
  <si>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</si>
  <si>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</si>
  <si>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</si>
  <si>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2</t>
  </si>
  <si>
    <t>824917872</t>
  </si>
  <si>
    <t>VV</t>
  </si>
  <si>
    <t>1,6*0,8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</si>
  <si>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</si>
  <si>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</si>
  <si>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</si>
  <si>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</si>
  <si>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-1168154709</t>
  </si>
  <si>
    <t>611142001</t>
  </si>
  <si>
    <t>Potažení vnitřních ploch pletivem  v ploše nebo pruzích, na plném podkladu sklovláknitým vtlačením do tmelu stropů</t>
  </si>
  <si>
    <t>277509513</t>
  </si>
  <si>
    <t>611311131</t>
  </si>
  <si>
    <t>Potažení vnitřních ploch štukem tloušťky do 3 mm vodorovných konstrukcí stropů rovných</t>
  </si>
  <si>
    <t>-1104637881</t>
  </si>
  <si>
    <t>5</t>
  </si>
  <si>
    <t>611321111</t>
  </si>
  <si>
    <t>Omítka vápenocementová vnitřních ploch  nanášená ručně jednovrstvá, tloušťky do 10 mm hrubá zatřená vodorovných konstrukcí stropů rovných</t>
  </si>
  <si>
    <t>610097610</t>
  </si>
  <si>
    <t>612131121</t>
  </si>
  <si>
    <t>Podkladní a spojovací vrstva vnitřních omítaných ploch  penetrace akrylát-silikonová nanášená ručně stěn</t>
  </si>
  <si>
    <t>-859918520</t>
  </si>
  <si>
    <t>7</t>
  </si>
  <si>
    <t>612142001</t>
  </si>
  <si>
    <t>Potažení vnitřních ploch pletivem  v ploše nebo pruzích, na plném podkladu sklovláknitým vtlačením do tmelu stěn</t>
  </si>
  <si>
    <t>282105157</t>
  </si>
  <si>
    <t>8</t>
  </si>
  <si>
    <t>612311131</t>
  </si>
  <si>
    <t>Potažení vnitřních ploch štukem tloušťky do 3 mm svislých konstrukcí stěn</t>
  </si>
  <si>
    <t>231691481</t>
  </si>
  <si>
    <t>(0,08+1,035+0,065+0,065+2,465+1,77+0,08)*0,6</t>
  </si>
  <si>
    <t>9</t>
  </si>
  <si>
    <t>612321111</t>
  </si>
  <si>
    <t>Omítka vápenocementová vnitřních ploch  nanášená ručně jednovrstvá, tloušťky do 10 mm hrubá zatřená svislých konstrukcí stěn</t>
  </si>
  <si>
    <t>-2052260497</t>
  </si>
  <si>
    <t>(0,08+1,035+0,065+0,065+2,465+1,77+0,08)*2,6</t>
  </si>
  <si>
    <t>10</t>
  </si>
  <si>
    <t>619991001</t>
  </si>
  <si>
    <t>Zakrytí vnitřních ploch před znečištěním  včetně pozdějšího odkrytí podlah fólií přilepenou lepící páskou</t>
  </si>
  <si>
    <t>-2104363751</t>
  </si>
  <si>
    <t>3,5*5</t>
  </si>
  <si>
    <t>11</t>
  </si>
  <si>
    <t>619991011</t>
  </si>
  <si>
    <t>Zakrytí vnitřních ploch před znečištěním  včetně pozdějšího odkrytí konstrukcí a prvků obalením fólií a přelepením páskou</t>
  </si>
  <si>
    <t>1275908214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</si>
  <si>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</si>
  <si>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</si>
  <si>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</si>
  <si>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</si>
  <si>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</si>
  <si>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1062278748</t>
  </si>
  <si>
    <t>0,9+4,31</t>
  </si>
  <si>
    <t>13</t>
  </si>
  <si>
    <t>642944121</t>
  </si>
  <si>
    <t>Osazení ocelových dveřních zárubní lisovaných nebo z úhelníků dodatečně  s vybetonováním prahu, plochy do 2,5 m2</t>
  </si>
  <si>
    <t>kus</t>
  </si>
  <si>
    <t>1929989080</t>
  </si>
  <si>
    <t>14</t>
  </si>
  <si>
    <t>M</t>
  </si>
  <si>
    <t>55331521</t>
  </si>
  <si>
    <t>zárubeň ocelová pro sádrokarton 100 700 L/P</t>
  </si>
  <si>
    <t>1698186964</t>
  </si>
  <si>
    <t>Ostatní konstrukce a práce, bourání</t>
  </si>
  <si>
    <t>784111001</t>
  </si>
  <si>
    <t>Oprášení (ometení) podkladu v místnostech výšky do 3,80 m</t>
  </si>
  <si>
    <t>16</t>
  </si>
  <si>
    <t>1862381740</t>
  </si>
  <si>
    <t>konstrukce po vybouraném jádru:</t>
  </si>
  <si>
    <t>(1,160+1,750+0,78+1,85)*2,6</t>
  </si>
  <si>
    <t>strop:</t>
  </si>
  <si>
    <t>0,87*1,160</t>
  </si>
  <si>
    <t>(1,75+0,78)*1,85</t>
  </si>
  <si>
    <t>Součet</t>
  </si>
  <si>
    <t>784111011</t>
  </si>
  <si>
    <t>Obroušení podkladu omítky v místnostech výšky do 3,80 m</t>
  </si>
  <si>
    <t>499193183</t>
  </si>
  <si>
    <t>lehké obroušení stávajícího panelu - příprava pro novou omítku:</t>
  </si>
  <si>
    <t>26,094</t>
  </si>
  <si>
    <t>17</t>
  </si>
  <si>
    <t>952901111</t>
  </si>
  <si>
    <t>Vyčištění budov nebo objektů před předáním do užívání  budov bytové nebo občanské výstavby, světlé výšky podlaží do 4 m</t>
  </si>
  <si>
    <t>-1034359329</t>
  </si>
  <si>
    <t>3,4*5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</si>
  <si>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</si>
  <si>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</si>
  <si>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</si>
  <si>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</si>
  <si>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-1995521789</t>
  </si>
  <si>
    <t>(2,62+1,85+1,85+1,71+0,87+1,14+0,78)*2,6</t>
  </si>
  <si>
    <t>19</t>
  </si>
  <si>
    <t>965046111</t>
  </si>
  <si>
    <t>Broušení stávajících betonových podlah úběr do 3 mm</t>
  </si>
  <si>
    <t>245955199</t>
  </si>
  <si>
    <t>(0,065+2,465)*(1,77+0,08)</t>
  </si>
  <si>
    <t>(0,87+0,065)*(0,08+1,035+0,065)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</si>
  <si>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</si>
  <si>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</si>
  <si>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</si>
  <si>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</si>
  <si>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</si>
  <si>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</si>
  <si>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1899172302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</si>
  <si>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</si>
  <si>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</si>
  <si>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-1985383514</t>
  </si>
  <si>
    <t>3,049*50 'Přepočtené koeficientem množství</t>
  </si>
  <si>
    <t>22</t>
  </si>
  <si>
    <t>997013501</t>
  </si>
  <si>
    <t>Odvoz suti a vybouraných hmot na skládku nebo meziskládku  se složením, na vzdálenost do 1 km</t>
  </si>
  <si>
    <t>-218636503</t>
  </si>
  <si>
    <t>23</t>
  </si>
  <si>
    <t>997013509</t>
  </si>
  <si>
    <t>Odvoz suti a vybouraných hmot na skládku nebo meziskládku  se složením, na vzdálenost Příplatek k ceně za každý další i započatý 1 km přes 1 km</t>
  </si>
  <si>
    <t>552642650</t>
  </si>
  <si>
    <t>3,049*9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</si>
  <si>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</si>
  <si>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</si>
  <si>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</si>
  <si>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-1470929703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</si>
  <si>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</si>
  <si>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</si>
  <si>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</si>
  <si>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</si>
  <si>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</si>
  <si>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1640633331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</si>
  <si>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</si>
  <si>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</si>
  <si>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</si>
  <si>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1640190355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</si>
  <si>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</si>
  <si>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</si>
  <si>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</si>
  <si>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-1955727950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</si>
  <si>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</si>
  <si>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</si>
  <si>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</si>
  <si>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</si>
  <si>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</si>
  <si>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</si>
  <si>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</si>
  <si>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308949056</t>
  </si>
  <si>
    <t>0,855*1,035</t>
  </si>
  <si>
    <t>2,465*1,77</t>
  </si>
  <si>
    <t>29</t>
  </si>
  <si>
    <t>711192201</t>
  </si>
  <si>
    <t>Provedení izolace proti zemní vlhkosti hydroizolační stěrkou na ploše svislé S dvouvrstvá na betonu</t>
  </si>
  <si>
    <t>1708203349</t>
  </si>
  <si>
    <t>(0,855+1,035*2)*0,2</t>
  </si>
  <si>
    <t>(0,67+1,6+0,7)*2</t>
  </si>
  <si>
    <t>(0,2+0,7+0,47+1,77+2,465-0,7+1,1)*0,2</t>
  </si>
  <si>
    <t>pod vanou:</t>
  </si>
  <si>
    <t>30</t>
  </si>
  <si>
    <t>24617150</t>
  </si>
  <si>
    <t>hmota nátěrová hydroizolační elastická na beton nebo omítku</t>
  </si>
  <si>
    <t>kg</t>
  </si>
  <si>
    <t>32</t>
  </si>
  <si>
    <t>1489218685</t>
  </si>
  <si>
    <t>spotřeba 3kg/m2, tl. 2mm</t>
  </si>
  <si>
    <t>(5,248+9,006)*3</t>
  </si>
  <si>
    <t>31</t>
  </si>
  <si>
    <t>711199095</t>
  </si>
  <si>
    <t>Příplatek k cenám provedení izolace proti zemní vlhkosti za plochu do 10 m2  natěradly za studena nebo za horka</t>
  </si>
  <si>
    <t>1182393052</t>
  </si>
  <si>
    <t>5,248+9,006</t>
  </si>
  <si>
    <t>711199101</t>
  </si>
  <si>
    <t>Provedení izolace proti zemní vlhkosti hydroizolační stěrkou doplňků vodotěsné těsnící pásky pro dilatační a styčné spáry</t>
  </si>
  <si>
    <t>m</t>
  </si>
  <si>
    <t>-1582002327</t>
  </si>
  <si>
    <t>1,35+0,855+1,35</t>
  </si>
  <si>
    <t>1,77+2,465+1,77+2,465-0,7</t>
  </si>
  <si>
    <t>1,6+0,5</t>
  </si>
  <si>
    <t>0,2*4</t>
  </si>
  <si>
    <t>33</t>
  </si>
  <si>
    <t>711199102</t>
  </si>
  <si>
    <t>Provedení izolace proti zemní vlhkosti hydroizolační stěrkou doplňků vodotěsné těsnící pásky pro vnější a vnitřní roh</t>
  </si>
  <si>
    <t>1135570432</t>
  </si>
  <si>
    <t>34</t>
  </si>
  <si>
    <t>28355020</t>
  </si>
  <si>
    <t>páska pružná těsnící š 80mm</t>
  </si>
  <si>
    <t>-795207743</t>
  </si>
  <si>
    <t>15,025*1,1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</si>
  <si>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</si>
  <si>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</si>
  <si>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</si>
  <si>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1010807443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</si>
  <si>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</si>
  <si>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</si>
  <si>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</si>
  <si>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-947499297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</si>
  <si>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</si>
  <si>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</si>
  <si>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</si>
  <si>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</si>
  <si>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</si>
  <si>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1912467102</t>
  </si>
  <si>
    <t>38</t>
  </si>
  <si>
    <t>721173706</t>
  </si>
  <si>
    <t>Potrubí z plastových trub polyetylenové svařované odpadní (svislé) DN 100</t>
  </si>
  <si>
    <t>1801744904</t>
  </si>
  <si>
    <t>39</t>
  </si>
  <si>
    <t>721173722</t>
  </si>
  <si>
    <t>Potrubí z plastových trub polyetylenové svařované připojovací DN 40</t>
  </si>
  <si>
    <t>744248452</t>
  </si>
  <si>
    <t>40</t>
  </si>
  <si>
    <t>721173724</t>
  </si>
  <si>
    <t>Potrubí z plastových trub polyetylenové svařované připojovací DN 70</t>
  </si>
  <si>
    <t>-506948730</t>
  </si>
  <si>
    <t>41</t>
  </si>
  <si>
    <t>721220801</t>
  </si>
  <si>
    <t>Demontáž zápachových uzávěrek  do DN 70</t>
  </si>
  <si>
    <t>-1790895361</t>
  </si>
  <si>
    <t>vana,umyvadlo,pračka:</t>
  </si>
  <si>
    <t>42</t>
  </si>
  <si>
    <t>721290111</t>
  </si>
  <si>
    <t>Zkouška těsnosti kanalizace  v objektech vodou do DN 125</t>
  </si>
  <si>
    <t>-1195685853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</si>
  <si>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</si>
  <si>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</si>
  <si>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</si>
  <si>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-760812494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</si>
  <si>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</si>
  <si>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</si>
  <si>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</si>
  <si>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-134826981</t>
  </si>
  <si>
    <t>722</t>
  </si>
  <si>
    <t>Zdravotechnika - vnitřní vodovod</t>
  </si>
  <si>
    <t>45</t>
  </si>
  <si>
    <t>722170801</t>
  </si>
  <si>
    <t>Demontáž rozvodů vody z plastů  do Ø 25 mm</t>
  </si>
  <si>
    <t>-1742924553</t>
  </si>
  <si>
    <t>46</t>
  </si>
  <si>
    <t>722176113</t>
  </si>
  <si>
    <t>Montáž potrubí z plastových trub  svařovaných polyfuzně D přes 20 do 25 mm</t>
  </si>
  <si>
    <t>-1235665955</t>
  </si>
  <si>
    <t>47</t>
  </si>
  <si>
    <t>28615150</t>
  </si>
  <si>
    <t>trubka vodovodní tlaková PPR řada PN 20 D 16mm dl 4m</t>
  </si>
  <si>
    <t>513953979</t>
  </si>
  <si>
    <t>48</t>
  </si>
  <si>
    <t>28615152</t>
  </si>
  <si>
    <t>trubka vodovodní tlaková PPR řada PN 20 D 20mm dl 4m</t>
  </si>
  <si>
    <t>-1459459076</t>
  </si>
  <si>
    <t>49</t>
  </si>
  <si>
    <t>28615153</t>
  </si>
  <si>
    <t>trubka vodovodní tlaková PPR řada PN 20 D 25mm dl 4m</t>
  </si>
  <si>
    <t>290198172</t>
  </si>
  <si>
    <t>722179191</t>
  </si>
  <si>
    <t>Příplatek k ceně rozvody vody z plastů  za práce malého rozsahu na zakázce do 20 m rozvodu</t>
  </si>
  <si>
    <t>soubor</t>
  </si>
  <si>
    <t>-663706382</t>
  </si>
  <si>
    <t>51</t>
  </si>
  <si>
    <t>722179192</t>
  </si>
  <si>
    <t>Příplatek k ceně rozvody vody z plastů  za práce malého rozsahu na zakázce při průměru trubek do 32 mm, do 15 svarů</t>
  </si>
  <si>
    <t>-1219376046</t>
  </si>
  <si>
    <t>52</t>
  </si>
  <si>
    <t>722290215</t>
  </si>
  <si>
    <t>Zkoušky, proplach a desinfekce vodovodního potrubí  zkoušky těsnosti vodovodního potrubí hrdlového nebo přírubového do DN 100</t>
  </si>
  <si>
    <t>-1193198033</t>
  </si>
  <si>
    <t>53</t>
  </si>
  <si>
    <t>722290234</t>
  </si>
  <si>
    <t>Zkoušky, proplach a desinfekce vodovodního potrubí  proplach a desinfekce vodovodního potrubí do DN 80</t>
  </si>
  <si>
    <t>776237077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</si>
  <si>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</si>
  <si>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</si>
  <si>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</si>
  <si>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1369944420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</si>
  <si>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</si>
  <si>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</si>
  <si>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</si>
  <si>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-580454914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</si>
  <si>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</si>
  <si>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</si>
  <si>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</si>
  <si>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</si>
  <si>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</si>
  <si>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2012369275</t>
  </si>
  <si>
    <t>57</t>
  </si>
  <si>
    <t>723150402</t>
  </si>
  <si>
    <t>Potrubí z ocelových trubek hladkých  chráničky z ušlechtilé oceli spojované lisováním DN 15</t>
  </si>
  <si>
    <t>-459790851</t>
  </si>
  <si>
    <t>chránička:</t>
  </si>
  <si>
    <t>58</t>
  </si>
  <si>
    <t>723181002</t>
  </si>
  <si>
    <t>Potrubí z měděných trubek měkkých, spojovaných lisováním DN 15</t>
  </si>
  <si>
    <t>1341377294</t>
  </si>
  <si>
    <t>59</t>
  </si>
  <si>
    <t>723190105</t>
  </si>
  <si>
    <t>Přípojky plynovodní ke spotřebičům z hadic nerezových vnitřní závit G 1/2 FF, délky 100 cm</t>
  </si>
  <si>
    <t>462296862</t>
  </si>
  <si>
    <t>60</t>
  </si>
  <si>
    <t>723190901</t>
  </si>
  <si>
    <t>Opravy plynovodního potrubí  uzavření nebo otevření potrubí</t>
  </si>
  <si>
    <t>1081915988</t>
  </si>
  <si>
    <t>61</t>
  </si>
  <si>
    <t>723190907</t>
  </si>
  <si>
    <t>Opravy plynovodního potrubí  odvzdušnění a napuštění potrubí</t>
  </si>
  <si>
    <t>1804719615</t>
  </si>
  <si>
    <t>62</t>
  </si>
  <si>
    <t>723190909</t>
  </si>
  <si>
    <t>Opravy plynovodního potrubí  neúřední zkouška těsnosti dosavadního potrubí</t>
  </si>
  <si>
    <t>-1762897508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</si>
  <si>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</si>
  <si>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</si>
  <si>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</si>
  <si>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-614164981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</si>
  <si>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</si>
  <si>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</si>
  <si>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</si>
  <si>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75910868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</si>
  <si>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</si>
  <si>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</si>
  <si>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</si>
  <si>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</si>
  <si>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</si>
  <si>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84709926</t>
  </si>
  <si>
    <t>66</t>
  </si>
  <si>
    <t>725112001</t>
  </si>
  <si>
    <t>Zařízení záchodů klozety keramické standardní samostatně stojící s hlubokým splachováním odpad vodorovný</t>
  </si>
  <si>
    <t>-1568431641</t>
  </si>
  <si>
    <t>67</t>
  </si>
  <si>
    <t>725210821</t>
  </si>
  <si>
    <t>Demontáž umyvadel  bez výtokových armatur umyvadel</t>
  </si>
  <si>
    <t>-2115671357</t>
  </si>
  <si>
    <t>68</t>
  </si>
  <si>
    <t>725211602</t>
  </si>
  <si>
    <t>Umyvadla keramická bez výtokových armatur se zápachovou uzávěrkou připevněná na stěnu šrouby bílá bez sloupu nebo krytu na sifon 550 mm</t>
  </si>
  <si>
    <t>465762730</t>
  </si>
  <si>
    <t>69</t>
  </si>
  <si>
    <t>725220841</t>
  </si>
  <si>
    <t>Demontáž van  ocelových rohových</t>
  </si>
  <si>
    <t>926674968</t>
  </si>
  <si>
    <t>70</t>
  </si>
  <si>
    <t>725222116</t>
  </si>
  <si>
    <t>Vany bez výtokových armatur akrylátové se zápachovou uzávěrkou klasické 1700x700 mm</t>
  </si>
  <si>
    <t>-1865252808</t>
  </si>
  <si>
    <t>71</t>
  </si>
  <si>
    <t>725810811</t>
  </si>
  <si>
    <t>Demontáž výtokových ventilů  nástěnných</t>
  </si>
  <si>
    <t>626502085</t>
  </si>
  <si>
    <t>72</t>
  </si>
  <si>
    <t>725811115</t>
  </si>
  <si>
    <t>Ventily nástěnné s pevným výtokem G 1/2 x 80 mm</t>
  </si>
  <si>
    <t>483362177</t>
  </si>
  <si>
    <t>73</t>
  </si>
  <si>
    <t>725820801</t>
  </si>
  <si>
    <t>Demontáž baterií  nástěnných do G 3/4</t>
  </si>
  <si>
    <t>1536103396</t>
  </si>
  <si>
    <t>74</t>
  </si>
  <si>
    <t>725822611</t>
  </si>
  <si>
    <t>Baterie umyvadlové stojánkové pákové bez výpusti</t>
  </si>
  <si>
    <t>-61729521</t>
  </si>
  <si>
    <t>75</t>
  </si>
  <si>
    <t>725831313</t>
  </si>
  <si>
    <t>Baterie vanové nástěnné pákové s příslušenstvím a pohyblivým držákem</t>
  </si>
  <si>
    <t>-875586811</t>
  </si>
  <si>
    <t>76</t>
  </si>
  <si>
    <t>725865501</t>
  </si>
  <si>
    <t>Zápachové uzávěrky zařizovacích předmětů odpadní soupravy se zápachovou uzávěrkou DN 40/50</t>
  </si>
  <si>
    <t>1278297014</t>
  </si>
  <si>
    <t>77</t>
  </si>
  <si>
    <t>725869101</t>
  </si>
  <si>
    <t>Zápachové uzávěrky zařizovacích předmětů montáž zápachových uzávěrek umyvadlových do DN 40</t>
  </si>
  <si>
    <t>-1952638982</t>
  </si>
  <si>
    <t>78</t>
  </si>
  <si>
    <t>55161837</t>
  </si>
  <si>
    <t>uzávěrka zápachová pro pračku a myčku nástěnná PP-bílá DN 40</t>
  </si>
  <si>
    <t>1571288594</t>
  </si>
  <si>
    <t>79</t>
  </si>
  <si>
    <t>ZUU</t>
  </si>
  <si>
    <t>Zápachová uzávěra - sifon pro umyvadla, provedení chrom</t>
  </si>
  <si>
    <t>1817436395</t>
  </si>
  <si>
    <t>80</t>
  </si>
  <si>
    <t>725980123</t>
  </si>
  <si>
    <t>Dvířka  30/30</t>
  </si>
  <si>
    <t>1729843059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</si>
  <si>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</si>
  <si>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</si>
  <si>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</si>
  <si>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-2087957749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</si>
  <si>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</si>
  <si>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</si>
  <si>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</si>
  <si>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-753866058</t>
  </si>
  <si>
    <t>83</t>
  </si>
  <si>
    <t>OIM</t>
  </si>
  <si>
    <t>Ostatní instalační materiál nutný pro dopojení zařizovacích předmětů (pancéřové hadičky, těsnění atd...)</t>
  </si>
  <si>
    <t>kpl</t>
  </si>
  <si>
    <t>1564843161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</si>
  <si>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</si>
  <si>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</si>
  <si>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</si>
  <si>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</si>
  <si>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</si>
  <si>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-1766712077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</si>
  <si>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</si>
  <si>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</si>
  <si>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</si>
  <si>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-791956646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</si>
  <si>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</si>
  <si>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</si>
  <si>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</si>
  <si>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71153195</t>
  </si>
  <si>
    <t>741</t>
  </si>
  <si>
    <t>Elektroinstalace - silnoproud</t>
  </si>
  <si>
    <t>87</t>
  </si>
  <si>
    <t>741112001</t>
  </si>
  <si>
    <t>Montáž krabic elektroinstalačních bez napojení na trubky a lišty, demontáže a montáže víčka a přístroje protahovacích nebo odbočných zapuštěných plastových kruhových</t>
  </si>
  <si>
    <t>-1877302331</t>
  </si>
  <si>
    <t>88</t>
  </si>
  <si>
    <t>34571515</t>
  </si>
  <si>
    <t>krabice přístrojová instalační 400 V, 142x71x45mm do dutých stěn</t>
  </si>
  <si>
    <t>-225325461</t>
  </si>
  <si>
    <t>89</t>
  </si>
  <si>
    <t>741120001</t>
  </si>
  <si>
    <t>Montáž vodičů izolovaných měděných bez ukončení uložených pod omítku plných a laněných (CY), průřezu žíly 0,35 až 6 mm2</t>
  </si>
  <si>
    <t>-403825995</t>
  </si>
  <si>
    <t>90</t>
  </si>
  <si>
    <t>34111036</t>
  </si>
  <si>
    <t>kabel silový s Cu jádrem 1 kV 3x2,5mm2</t>
  </si>
  <si>
    <t>-723553463</t>
  </si>
  <si>
    <t>91</t>
  </si>
  <si>
    <t>34111018</t>
  </si>
  <si>
    <t>kabel silový s Cu jádrem 1 kV 2x6mm2</t>
  </si>
  <si>
    <t>-1203619159</t>
  </si>
  <si>
    <t>92</t>
  </si>
  <si>
    <t>741210001</t>
  </si>
  <si>
    <t>Montáž rozvodnic oceloplechových nebo plastových bez zapojení vodičů běžných, hmotnosti do 20 kg</t>
  </si>
  <si>
    <t>-1604001167</t>
  </si>
  <si>
    <t>93</t>
  </si>
  <si>
    <t>35713850</t>
  </si>
  <si>
    <t>rozvodnice elektroměrové s jedním 1 fázovým místem bez požární úpravy</t>
  </si>
  <si>
    <t>265317131</t>
  </si>
  <si>
    <t>94</t>
  </si>
  <si>
    <t>741310001</t>
  </si>
  <si>
    <t>Montáž spínačů jedno nebo dvoupólových nástěnných se zapojením vodičů, pro prostředí normální vypínačů, řazení 1-jednopólových</t>
  </si>
  <si>
    <t>-59082867</t>
  </si>
  <si>
    <t>95</t>
  </si>
  <si>
    <t>34535799</t>
  </si>
  <si>
    <t>ovladač zapínací tlačítkový 10A 3553-80289 velkoplošný</t>
  </si>
  <si>
    <t>156966527</t>
  </si>
  <si>
    <t>96</t>
  </si>
  <si>
    <t>741313001</t>
  </si>
  <si>
    <t>Montáž zásuvek domovních se zapojením vodičů bezšroubové připojení polozapuštěných nebo zapuštěných 10/16 A, provedení 2P + PE</t>
  </si>
  <si>
    <t>-175351887</t>
  </si>
  <si>
    <t>97</t>
  </si>
  <si>
    <t>35811077</t>
  </si>
  <si>
    <t>zásuvka nepropustná nástěnná 16A 220 V 3pólová</t>
  </si>
  <si>
    <t>-215730007</t>
  </si>
  <si>
    <t>98</t>
  </si>
  <si>
    <t>741370002</t>
  </si>
  <si>
    <t>Montáž svítidel žárovkových se zapojením vodičů bytových nebo společenských místností stropních přisazených 1 zdroj se sklem</t>
  </si>
  <si>
    <t>274139262</t>
  </si>
  <si>
    <t>99</t>
  </si>
  <si>
    <t>34821275</t>
  </si>
  <si>
    <t>svítidlo bytové žárovkové IP 42, max. 60 W E27</t>
  </si>
  <si>
    <t>32915973</t>
  </si>
  <si>
    <t>100</t>
  </si>
  <si>
    <t>34111030</t>
  </si>
  <si>
    <t>kabel silový s Cu jádrem 1 kV 3x1,5mm2</t>
  </si>
  <si>
    <t>978975709</t>
  </si>
  <si>
    <t>101</t>
  </si>
  <si>
    <t>741810001</t>
  </si>
  <si>
    <t>Zkoušky a prohlídky elektrických rozvodů a zařízení celková prohlídka a vyhotovení revizní zprávy pro objem montážních prací do 100 tis. Kč</t>
  </si>
  <si>
    <t>664313915</t>
  </si>
  <si>
    <t>102</t>
  </si>
  <si>
    <t>998741103</t>
  </si>
  <si>
    <t>Přesun hmot pro silnoproud stanovený z hmotnosti přesunovaného materiálu vodorovná dopravní vzdálenost do 50 m v objektech výšky přes 12 do 24 m</t>
  </si>
  <si>
    <t>1281879716</t>
  </si>
  <si>
    <t>103</t>
  </si>
  <si>
    <t>998741181</t>
  </si>
  <si>
    <t>Přesun hmot pro silnoproud stanovený z hmotnosti přesunovaného materiálu Příplatek k ceně za přesun prováděný bez použití mechanizace pro jakoukoliv výšku objektu</t>
  </si>
  <si>
    <t>277416539</t>
  </si>
  <si>
    <t>751</t>
  </si>
  <si>
    <t>Vzduchotechnika</t>
  </si>
  <si>
    <t>104</t>
  </si>
  <si>
    <t>751111012</t>
  </si>
  <si>
    <t>Montáž ventilátoru axiálního nízkotlakého  nástěnného základního, průměru přes 100 do 200 mm</t>
  </si>
  <si>
    <t>436391691</t>
  </si>
  <si>
    <t>105</t>
  </si>
  <si>
    <t>V</t>
  </si>
  <si>
    <t>Axiální ventilátor max. 20x20cm, pr. 125 mm</t>
  </si>
  <si>
    <t>1713147695</t>
  </si>
  <si>
    <t>106</t>
  </si>
  <si>
    <t>751111811</t>
  </si>
  <si>
    <t>Demontáž ventilátoru axiálního nízkotlakého kruhové potrubí, průměru do 200 mm</t>
  </si>
  <si>
    <t>-1296532522</t>
  </si>
  <si>
    <t>107</t>
  </si>
  <si>
    <t>998751102</t>
  </si>
  <si>
    <t>Přesun hmot pro vzduchotechniku stanovený z hmotnosti přesunovaného materiálu vodorovná dopravní vzdálenost do 100 m v objektech výšky přes 12 do 24 m</t>
  </si>
  <si>
    <t>-678310980</t>
  </si>
  <si>
    <t>108</t>
  </si>
  <si>
    <t>998751181</t>
  </si>
  <si>
    <t>Přesun hmot pro vzduchotechniku stanovený z hmotnosti přesunovaného materiálu Příplatek k cenám za přesun prováděný bez použití mechanizace pro jakoukoliv výšku objektu</t>
  </si>
  <si>
    <t>97421822</t>
  </si>
  <si>
    <t>763</t>
  </si>
  <si>
    <t>Konstrukce suché výstavby</t>
  </si>
  <si>
    <t>109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</si>
  <si>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</si>
  <si>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</si>
  <si>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1230865627</t>
  </si>
  <si>
    <t>1,035*2,6</t>
  </si>
  <si>
    <t>(0,855+0,08)*2,6</t>
  </si>
  <si>
    <t>2,465*2,6</t>
  </si>
  <si>
    <t>110</t>
  </si>
  <si>
    <t>763111718</t>
  </si>
  <si>
    <t>Příčka ze sádrokartonových desek  ostatní konstrukce a práce na příčkách ze sádrokartonových desek úprava styku příčky a podhledu separační páskou se silikonem</t>
  </si>
  <si>
    <t>-72157114</t>
  </si>
  <si>
    <t>(0,85+1,035)*2</t>
  </si>
  <si>
    <t>(2,465+1,77)*2</t>
  </si>
  <si>
    <t>2,6*8</t>
  </si>
  <si>
    <t>111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</si>
  <si>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</si>
  <si>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</si>
  <si>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873590755</t>
  </si>
  <si>
    <t>2,6*5</t>
  </si>
  <si>
    <t>0,5</t>
  </si>
  <si>
    <t>112</t>
  </si>
  <si>
    <t>763111751</t>
  </si>
  <si>
    <t>Příčka ze sádrokartonových desek  Příplatek k cenám za plochu do 6 m2 jednotlivě</t>
  </si>
  <si>
    <t>-738088930</t>
  </si>
  <si>
    <t>11,531+5,824</t>
  </si>
  <si>
    <t>113</t>
  </si>
  <si>
    <t>763111762</t>
  </si>
  <si>
    <t>Příčka ze sádrokartonových desek  Příplatek k cenám za zahuštění profilů u příček s nosnou konstrukcí z jednoduchých profilů na vzdálenost 41 cm</t>
  </si>
  <si>
    <t>-2125099204</t>
  </si>
  <si>
    <t>114</t>
  </si>
  <si>
    <t>763111771</t>
  </si>
  <si>
    <t>Příčka ze sádrokartonových desek  Příplatek k cenám za rovinnost kvality speciální tmelení kvality Q3</t>
  </si>
  <si>
    <t>-1254605526</t>
  </si>
  <si>
    <t>11,531*2</t>
  </si>
  <si>
    <t>4,173+4,004</t>
  </si>
  <si>
    <t>5,824</t>
  </si>
  <si>
    <t>115</t>
  </si>
  <si>
    <t>763121435</t>
  </si>
  <si>
    <t>Stěna předsazená ze sádrokartonových desek s nosnou konstrukcí z ocelových profilů CW, UW jednoduše opláštěná deskou standardní A tl. 15 mm, bez TI, EI 15 stěna tl. 65 mm, profil 50</t>
  </si>
  <si>
    <t>-1749337719</t>
  </si>
  <si>
    <t>předstěna:</t>
  </si>
  <si>
    <t>(1,77+0,47)*2,6</t>
  </si>
  <si>
    <t>116</t>
  </si>
  <si>
    <t>763164166</t>
  </si>
  <si>
    <t>Obklad ze sádrokartonových desek konstrukcí dřevěných včetně ochranných úhelníků ve tvaru L rozvinuté šíře přes 0,8 m, opláštěný deskou protipožární impregnovanou H2DF, tl. 15 mm</t>
  </si>
  <si>
    <t>-2134854604</t>
  </si>
  <si>
    <t>obklad stávající stoupací šachty:</t>
  </si>
  <si>
    <t>(0,87+0,065+0,67)*2,6</t>
  </si>
  <si>
    <t>117</t>
  </si>
  <si>
    <t>763164266</t>
  </si>
  <si>
    <t>Obklad ze sádrokartonových desek konstrukcí dřevěných včetně ochranných úhelníků ve tvaru U rozvinuté šíře přes 1,2 m, opláštěný deskou protipožární impregnovanou H2DF, tl. 15 mm</t>
  </si>
  <si>
    <t>-1441086468</t>
  </si>
  <si>
    <t>(0,67+0,67+0,2)*2,6</t>
  </si>
  <si>
    <t>118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</si>
  <si>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</si>
  <si>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</si>
  <si>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646482418</t>
  </si>
  <si>
    <t>119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</si>
  <si>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</si>
  <si>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</si>
  <si>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-473451541</t>
  </si>
  <si>
    <t>766</t>
  </si>
  <si>
    <t>Konstrukce truhlářské</t>
  </si>
  <si>
    <t>120</t>
  </si>
  <si>
    <t>766421812</t>
  </si>
  <si>
    <t>Demontáž obložení podhledů  panely, plochy přes 1,5 m2</t>
  </si>
  <si>
    <t>-349842077</t>
  </si>
  <si>
    <t>demontáž obložení stropu umakartem:</t>
  </si>
  <si>
    <t>1,14*0,87</t>
  </si>
  <si>
    <t>1,71*1,85</t>
  </si>
  <si>
    <t>121</t>
  </si>
  <si>
    <t>766660001</t>
  </si>
  <si>
    <t>Montáž dveřních křídel dřevěných nebo plastových  otevíravých do ocelové zárubně povrchově upravených jednokřídlových, šířky do 800 mm</t>
  </si>
  <si>
    <t>1777043022</t>
  </si>
  <si>
    <t>122</t>
  </si>
  <si>
    <t>61162854</t>
  </si>
  <si>
    <t>dveře vnitřní foliované plné 1křídlové 70x197 cm</t>
  </si>
  <si>
    <t>203966318</t>
  </si>
  <si>
    <t>123</t>
  </si>
  <si>
    <t>54914610</t>
  </si>
  <si>
    <t>kování vrchní dveřní klika včetně rozet a montážního materiálu R BB nerez PK</t>
  </si>
  <si>
    <t>-1967387435</t>
  </si>
  <si>
    <t>124</t>
  </si>
  <si>
    <t>766660722</t>
  </si>
  <si>
    <t>Montáž dveřních doplňků dveřního kování zámku</t>
  </si>
  <si>
    <t>2134896791</t>
  </si>
  <si>
    <t>125</t>
  </si>
  <si>
    <t>54925015</t>
  </si>
  <si>
    <t>zámek stavební zadlabací dozický 02-03 L Zn</t>
  </si>
  <si>
    <t>-481264465</t>
  </si>
  <si>
    <t>126</t>
  </si>
  <si>
    <t>766695212</t>
  </si>
  <si>
    <t>Montáž ostatních truhlářských konstrukcí  prahů dveří jednokřídlových, šířky do 100 mm</t>
  </si>
  <si>
    <t>1860609167</t>
  </si>
  <si>
    <t>127</t>
  </si>
  <si>
    <t>61187416</t>
  </si>
  <si>
    <t>práh dveřní dřevěný bukový tl 2cm dl 92cm š 10cm</t>
  </si>
  <si>
    <t>-606793109</t>
  </si>
  <si>
    <t>128</t>
  </si>
  <si>
    <t>998766103</t>
  </si>
  <si>
    <t>Přesun hmot pro konstrukce truhlářské stanovený z hmotnosti přesunovaného materiálu vodorovná dopravní vzdálenost do 50 m v objektech výšky přes 12 do 24 m</t>
  </si>
  <si>
    <t>-47545655</t>
  </si>
  <si>
    <t>129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</si>
  <si>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</si>
  <si>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</si>
  <si>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-1801224051</t>
  </si>
  <si>
    <t>130</t>
  </si>
  <si>
    <t>DV</t>
  </si>
  <si>
    <t>Dodávka a osazení laminátových dvířek za wc vč. úchytek a začištění</t>
  </si>
  <si>
    <t>259629823</t>
  </si>
  <si>
    <t>131</t>
  </si>
  <si>
    <t>UP</t>
  </si>
  <si>
    <t>Dodatečná úprava dveřních prahů vzhledem k výškovým rozdílům podlah</t>
  </si>
  <si>
    <t>317196393</t>
  </si>
  <si>
    <t>771</t>
  </si>
  <si>
    <t>Podlahy z dlaždic</t>
  </si>
  <si>
    <t>132</t>
  </si>
  <si>
    <t>771571113</t>
  </si>
  <si>
    <t>Montáž podlah z dlaždic keramických  kladených do malty režných nebo glazovaných hladkých přes 9 do 12 ks/ m2</t>
  </si>
  <si>
    <t>2112606908</t>
  </si>
  <si>
    <t>2,46*1,77</t>
  </si>
  <si>
    <t>133</t>
  </si>
  <si>
    <t>771591111</t>
  </si>
  <si>
    <t>Podlahy - ostatní práce  penetrace podkladu</t>
  </si>
  <si>
    <t>1221981044</t>
  </si>
  <si>
    <t>134</t>
  </si>
  <si>
    <t>59761408</t>
  </si>
  <si>
    <t>dlaždice keramické slinuté neglazované mrazuvzdorné barevná přes 9 do 12 ks/m2</t>
  </si>
  <si>
    <t>-797357461</t>
  </si>
  <si>
    <t>5,239*1,1 'Přepočtené koeficientem množství</t>
  </si>
  <si>
    <t>135</t>
  </si>
  <si>
    <t>998771103</t>
  </si>
  <si>
    <t>Přesun hmot pro podlahy z dlaždic stanovený z hmotnosti přesunovaného materiálu vodorovná dopravní vzdálenost do 50 m v objektech výšky přes 12 do 24 m</t>
  </si>
  <si>
    <t>-225490409</t>
  </si>
  <si>
    <t>136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</si>
  <si>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</si>
  <si>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</si>
  <si>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-1785993803</t>
  </si>
  <si>
    <t>776</t>
  </si>
  <si>
    <t>Podlahy povlakové</t>
  </si>
  <si>
    <t>137</t>
  </si>
  <si>
    <t>776201812</t>
  </si>
  <si>
    <t>Demontáž povlakových podlahovin lepených ručně s podložkou</t>
  </si>
  <si>
    <t>709461970</t>
  </si>
  <si>
    <t>demontáž nášlapné vrstvy z pvc:</t>
  </si>
  <si>
    <t>1,85*0,78</t>
  </si>
  <si>
    <t>140</t>
  </si>
  <si>
    <t>998776103</t>
  </si>
  <si>
    <t>Přesun hmot pro podlahy povlakové  stanovený z hmotnosti přesunovaného materiálu vodorovná dopravní vzdálenost do 50 m v objektech výšky přes 12 do 24 m</t>
  </si>
  <si>
    <t>-1537146341</t>
  </si>
  <si>
    <t>141</t>
  </si>
  <si>
    <t>998776181</t>
  </si>
  <si>
    <t>Přesun hmot pro podlahy povlakové  stanovený z hmotnosti přesunovaného materiálu Příplatek k cenám za přesun prováděný bez použití mechanizace pro jakoukoliv výšku objektu</t>
  </si>
  <si>
    <t>-463898686</t>
  </si>
  <si>
    <t>781</t>
  </si>
  <si>
    <t>Dokončovací práce - obklady</t>
  </si>
  <si>
    <t>142</t>
  </si>
  <si>
    <t>781413212</t>
  </si>
  <si>
    <t>Montáž obkladů vnitřních stěn z obkladaček a dekorů (listel) pórovinových  lepených standardním lepidlem z dekorů, výšky přes 65 do 75 mm</t>
  </si>
  <si>
    <t>-1969979197</t>
  </si>
  <si>
    <t>(0,855+1,02)*2</t>
  </si>
  <si>
    <t>0,67+0,13+0,67</t>
  </si>
  <si>
    <t>143</t>
  </si>
  <si>
    <t>L</t>
  </si>
  <si>
    <t>Listela - dekorovaný obklad</t>
  </si>
  <si>
    <t>-704376880</t>
  </si>
  <si>
    <t>13,69/0,4*1,1</t>
  </si>
  <si>
    <t>144</t>
  </si>
  <si>
    <t>781471113</t>
  </si>
  <si>
    <t>Montáž obkladů vnitřních stěn z dlaždic keramických  kladených do malty režných nebo glazovaných hladkých přes 12 do 19 ks/m2</t>
  </si>
  <si>
    <t>-979516370</t>
  </si>
  <si>
    <t>(2,46+1,77)*2*2</t>
  </si>
  <si>
    <t>0,6*0,3</t>
  </si>
  <si>
    <t>(0,855+1,035)*2*2</t>
  </si>
  <si>
    <t>(0,67+0,67+0,3)*2</t>
  </si>
  <si>
    <t>145</t>
  </si>
  <si>
    <t>59761155</t>
  </si>
  <si>
    <t>dlaždice keramické koupelnové(barevné) přes 19 do 25 ks/m2</t>
  </si>
  <si>
    <t>37442910</t>
  </si>
  <si>
    <t>27,94*1,1</t>
  </si>
  <si>
    <t>146</t>
  </si>
  <si>
    <t>781495111</t>
  </si>
  <si>
    <t>Ostatní prvky  ostatní práce penetrace podkladu</t>
  </si>
  <si>
    <t>-627950194</t>
  </si>
  <si>
    <t>147</t>
  </si>
  <si>
    <t>998781103</t>
  </si>
  <si>
    <t>Přesun hmot pro obklady keramické  stanovený z hmotnosti přesunovaného materiálu vodorovná dopravní vzdálenost do 50 m v objektech výšky přes 12 do 24 m</t>
  </si>
  <si>
    <t>692841318</t>
  </si>
  <si>
    <t>148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</si>
  <si>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</si>
  <si>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</si>
  <si>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-786407890</t>
  </si>
  <si>
    <t>149</t>
  </si>
  <si>
    <t>Z</t>
  </si>
  <si>
    <t>Dodávka a montáž zrcadla na zeď</t>
  </si>
  <si>
    <t>101656980</t>
  </si>
  <si>
    <t>783</t>
  </si>
  <si>
    <t>Dokončovací práce - nátěry</t>
  </si>
  <si>
    <t>150</t>
  </si>
  <si>
    <t>783301313</t>
  </si>
  <si>
    <t>Příprava podkladu zámečnických konstrukcí před provedením nátěru odmaštění odmašťovačem ředidlovým</t>
  </si>
  <si>
    <t>-1175777200</t>
  </si>
  <si>
    <t>151</t>
  </si>
  <si>
    <t>783314101</t>
  </si>
  <si>
    <t>Základní nátěr zámečnických konstrukcí jednonásobný syntetický</t>
  </si>
  <si>
    <t>1175811602</t>
  </si>
  <si>
    <t>zárubně:</t>
  </si>
  <si>
    <t>(2*2+0,9)*2*0,5</t>
  </si>
  <si>
    <t>152</t>
  </si>
  <si>
    <t>783317101</t>
  </si>
  <si>
    <t>Krycí nátěr (email) zámečnických konstrukcí jednonásobný syntetický standardní</t>
  </si>
  <si>
    <t>-572154163</t>
  </si>
  <si>
    <t>784</t>
  </si>
  <si>
    <t>Dokončovací práce - malby a tapety</t>
  </si>
  <si>
    <t>153</t>
  </si>
  <si>
    <t>-1086517874</t>
  </si>
  <si>
    <t>1,035*0,855</t>
  </si>
  <si>
    <t>stěny:</t>
  </si>
  <si>
    <t>(2,465+1,77)*2*0,6</t>
  </si>
  <si>
    <t>(1,035+0,855)*2*0,6</t>
  </si>
  <si>
    <t>(0,67+0,5+0,67)*0,6</t>
  </si>
  <si>
    <t>chodba:</t>
  </si>
  <si>
    <t>3,4*2,6</t>
  </si>
  <si>
    <t>(2,6*2+3,4)*1</t>
  </si>
  <si>
    <t>154</t>
  </si>
  <si>
    <t>784121001</t>
  </si>
  <si>
    <t>Oškrabání malby v místnostech výšky do 3,80 m</t>
  </si>
  <si>
    <t>1222333641</t>
  </si>
  <si>
    <t>strop komory:</t>
  </si>
  <si>
    <t>0,78*1,85</t>
  </si>
  <si>
    <t>155</t>
  </si>
  <si>
    <t>784181111</t>
  </si>
  <si>
    <t>Penetrace podkladu jednonásobná základní silikátová v místnostech výšky do 3,80 m</t>
  </si>
  <si>
    <t>1878791923</t>
  </si>
  <si>
    <t>156</t>
  </si>
  <si>
    <t>784321001</t>
  </si>
  <si>
    <t>Malby silikátové jednonásobné, bílé v místnostech výšky do 3,80 m</t>
  </si>
  <si>
    <t>-1350024760</t>
  </si>
  <si>
    <t>HZS</t>
  </si>
  <si>
    <t>Hodinové zúčtovací sazby</t>
  </si>
  <si>
    <t>157</t>
  </si>
  <si>
    <t>HZS1292</t>
  </si>
  <si>
    <t>Hodinové zúčtovací sazby profesí HSV  zemní a pomocné práce stavební dělník</t>
  </si>
  <si>
    <t>hod</t>
  </si>
  <si>
    <t>512</t>
  </si>
  <si>
    <t>576789869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</si>
  <si>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</si>
  <si>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</si>
  <si>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</si>
  <si>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</si>
  <si>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</si>
  <si>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</si>
  <si>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158</t>
  </si>
  <si>
    <t>HZS2212</t>
  </si>
  <si>
    <t>Hodinové zúčtovací sazby profesí PSV  provádění stavebních instalací instalatér odborný</t>
  </si>
  <si>
    <t>-1654838146</t>
  </si>
  <si>
    <t>Ostatní drobné nepecifikované práce související s rozvody vody a kanalizace bytového jádra:</t>
  </si>
  <si>
    <t>159</t>
  </si>
  <si>
    <t>HZS3111</t>
  </si>
  <si>
    <t>Hodinové zúčtovací sazby montáží technologických zařízení  při externích montážích montér potrubí</t>
  </si>
  <si>
    <t>-356324322</t>
  </si>
  <si>
    <t>dopojení nového ventilátoru na stávající potrubí:</t>
  </si>
  <si>
    <t>160</t>
  </si>
  <si>
    <t>HZS4212</t>
  </si>
  <si>
    <t>Hodinové zúčtovací sazby ostatních profesí  revizní a kontrolní činnost revizní technik specialista</t>
  </si>
  <si>
    <t>-1767597086</t>
  </si>
  <si>
    <t>revize plynu:</t>
  </si>
  <si>
    <t>VRN</t>
  </si>
  <si>
    <t>Vedlejší rozpočtové náklady</t>
  </si>
  <si>
    <t>VRN3</t>
  </si>
  <si>
    <t>Zařízení staveniště</t>
  </si>
  <si>
    <t>161</t>
  </si>
  <si>
    <t>030001000</t>
  </si>
  <si>
    <t>1024</t>
  </si>
  <si>
    <t>146063711</t>
  </si>
  <si>
    <t>VRN7</t>
  </si>
  <si>
    <t>Provozní vlivy</t>
  </si>
  <si>
    <t>162</t>
  </si>
  <si>
    <t>070001000</t>
  </si>
  <si>
    <t>-480754487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</si>
  <si>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</si>
  <si>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</si>
  <si>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</si>
  <si>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</si>
  <si>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</si>
  <si>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</si>
  <si>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</si>
  <si>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</si>
  <si>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</si>
  <si>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</si>
  <si>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</si>
  <si>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</si>
  <si>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</si>
  <si>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</si>
  <si>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</si>
  <si>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</si>
  <si>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</si>
  <si>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</si>
  <si>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</si>
  <si>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</si>
  <si>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</si>
  <si>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</si>
  <si>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</si>
  <si>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</si>
  <si>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</si>
  <si>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</si>
  <si>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</si>
  <si>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</si>
  <si>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</si>
  <si>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</si>
  <si>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</si>
  <si>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</si>
  <si>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</si>
  <si>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</si>
  <si>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</si>
  <si>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</si>
  <si>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</si>
  <si>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</si>
  <si>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</si>
  <si>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</si>
  <si>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</si>
  <si>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</si>
  <si>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</si>
  <si>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</si>
  <si>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</si>
  <si>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</si>
  <si>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</si>
  <si>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</si>
  <si>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</si>
  <si>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</si>
  <si>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</si>
  <si>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</si>
  <si>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</si>
  <si>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</si>
  <si>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</si>
  <si>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</si>
  <si>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</si>
  <si>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</si>
  <si>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</si>
  <si>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</si>
  <si>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</si>
  <si>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</si>
  <si>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</si>
  <si>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</si>
  <si>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</si>
  <si>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</si>
  <si>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</si>
  <si>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</si>
  <si>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</si>
  <si>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</si>
  <si>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</si>
  <si>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</si>
  <si>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</si>
  <si>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</si>
  <si>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</si>
  <si>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</si>
  <si>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</si>
  <si>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</si>
  <si>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</si>
  <si>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</si>
  <si>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</si>
  <si>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</si>
  <si>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</si>
  <si>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</si>
  <si>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</si>
  <si>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</si>
  <si>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</si>
  <si>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</si>
  <si>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</si>
  <si>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</si>
  <si>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</si>
  <si>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</si>
  <si>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</si>
  <si>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</si>
  <si>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</si>
  <si>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</si>
  <si>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</si>
  <si>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</si>
  <si>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</si>
  <si>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</si>
  <si>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</si>
  <si>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</si>
  <si>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</si>
  <si>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</si>
  <si>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</si>
  <si>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</si>
  <si>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</si>
  <si>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</si>
  <si>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</si>
  <si>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</si>
  <si>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</si>
  <si>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</si>
  <si>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</si>
  <si>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</si>
  <si>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</si>
  <si>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</si>
  <si>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</si>
  <si>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</si>
  <si>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</si>
  <si>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</si>
  <si>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</si>
  <si>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</si>
  <si>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</si>
  <si>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</si>
  <si>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</si>
  <si>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</si>
  <si>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</si>
  <si>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</si>
  <si>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</si>
  <si>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</si>
  <si>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</si>
  <si>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</si>
  <si>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</si>
  <si>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</si>
  <si>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</si>
  <si>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</si>
  <si>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</si>
  <si>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</si>
  <si>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</si>
  <si>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</si>
  <si>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</si>
  <si>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</si>
  <si>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</si>
  <si>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</si>
  <si>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</si>
  <si>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</si>
  <si>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</si>
  <si>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</si>
  <si>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</si>
  <si>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</si>
  <si>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</si>
  <si>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</si>
  <si>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</si>
  <si>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</si>
  <si>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</si>
  <si>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</si>
  <si>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</si>
  <si>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</si>
  <si>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</si>
  <si>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</si>
  <si>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</si>
  <si>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</si>
  <si>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</si>
  <si>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</si>
  <si>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</si>
  <si>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</si>
  <si>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</si>
  <si>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</si>
  <si>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</si>
  <si>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</si>
  <si>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</si>
  <si>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</si>
  <si>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</si>
  <si>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</si>
  <si>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</si>
  <si>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</si>
  <si>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</si>
  <si>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</si>
  <si>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</si>
  <si>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</si>
  <si>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</si>
  <si>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</si>
  <si>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</si>
  <si>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B. Četyny 930/2, byt č. 5</t>
  </si>
  <si>
    <t>Bytová jednotka č. 5 - 2.varianta</t>
  </si>
  <si>
    <t>1-1 - Bytová jednotka č.5 - 2.varianta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</si>
</sst>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160" activePane="bottomLeft" state="frozen"/>
      <selection pane="bottomLeft" activeCell="J52" sqref="J52:AF5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 t="s">
        <v>1102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28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30</v>
      </c>
      <c r="AO13" s="28"/>
      <c r="AP13" s="28"/>
      <c r="AQ13" s="30"/>
      <c r="BE13" s="299"/>
      <c r="BS13" s="23" t="s">
        <v>9</v>
      </c>
    </row>
    <row r="14" spans="2:71" ht="15">
      <c r="B14" s="27"/>
      <c r="C14" s="28"/>
      <c r="D14" s="28"/>
      <c r="E14" s="310" t="s">
        <v>30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6" t="s">
        <v>28</v>
      </c>
      <c r="AL14" s="28"/>
      <c r="AM14" s="28"/>
      <c r="AN14" s="38" t="s">
        <v>30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32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28</v>
      </c>
      <c r="AL17" s="28"/>
      <c r="AM17" s="28"/>
      <c r="AN17" s="34" t="s">
        <v>34</v>
      </c>
      <c r="AO17" s="28"/>
      <c r="AP17" s="28"/>
      <c r="AQ17" s="30"/>
      <c r="BE17" s="299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12" t="s">
        <v>5</v>
      </c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3">
        <f>ROUND(AG51,2)</f>
        <v>0</v>
      </c>
      <c r="AL23" s="314"/>
      <c r="AM23" s="314"/>
      <c r="AN23" s="314"/>
      <c r="AO23" s="314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5" t="s">
        <v>38</v>
      </c>
      <c r="M25" s="315"/>
      <c r="N25" s="315"/>
      <c r="O25" s="315"/>
      <c r="P25" s="41"/>
      <c r="Q25" s="41"/>
      <c r="R25" s="41"/>
      <c r="S25" s="41"/>
      <c r="T25" s="41"/>
      <c r="U25" s="41"/>
      <c r="V25" s="41"/>
      <c r="W25" s="315" t="s">
        <v>39</v>
      </c>
      <c r="X25" s="315"/>
      <c r="Y25" s="315"/>
      <c r="Z25" s="315"/>
      <c r="AA25" s="315"/>
      <c r="AB25" s="315"/>
      <c r="AC25" s="315"/>
      <c r="AD25" s="315"/>
      <c r="AE25" s="315"/>
      <c r="AF25" s="41"/>
      <c r="AG25" s="41"/>
      <c r="AH25" s="41"/>
      <c r="AI25" s="41"/>
      <c r="AJ25" s="41"/>
      <c r="AK25" s="315" t="s">
        <v>40</v>
      </c>
      <c r="AL25" s="315"/>
      <c r="AM25" s="315"/>
      <c r="AN25" s="315"/>
      <c r="AO25" s="315"/>
      <c r="AP25" s="41"/>
      <c r="AQ25" s="44"/>
      <c r="BE25" s="299"/>
    </row>
    <row r="26" spans="2:57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16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16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16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16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16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02" t="s">
        <v>49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50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P1911/1</v>
      </c>
      <c r="AR41" s="61"/>
    </row>
    <row r="42" spans="2:44" s="4" customFormat="1" ht="36.95" customHeight="1">
      <c r="B42" s="63"/>
      <c r="C42" s="64" t="s">
        <v>19</v>
      </c>
      <c r="L42" s="331" t="s">
        <v>1102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22</v>
      </c>
      <c r="L44" s="65" t="str">
        <f>IF(K8="","",K8)</f>
        <v xml:space="preserve"> </v>
      </c>
      <c r="AI44" s="62" t="s">
        <v>24</v>
      </c>
      <c r="AM44" s="333" t="str">
        <f>IF(AN8="","",AN8)</f>
        <v>20. 8. 2019</v>
      </c>
      <c r="AN44" s="333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26</v>
      </c>
      <c r="L46" s="3" t="str">
        <f>IF(E11="","",E11)</f>
        <v xml:space="preserve"> </v>
      </c>
      <c r="AI46" s="62" t="s">
        <v>31</v>
      </c>
      <c r="AM46" s="325" t="str">
        <f>IF(E17="","",E17)</f>
        <v>Ing. Vladimír Slonka</v>
      </c>
      <c r="AN46" s="325"/>
      <c r="AO46" s="325"/>
      <c r="AP46" s="325"/>
      <c r="AR46" s="40"/>
      <c r="AS46" s="317" t="s">
        <v>51</v>
      </c>
      <c r="AT46" s="318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29</v>
      </c>
      <c r="L47" s="3" t="str">
        <f>IF(E14="Vyplň údaj","",E14)</f>
        <v/>
      </c>
      <c r="AR47" s="40"/>
      <c r="AS47" s="319"/>
      <c r="AT47" s="320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9"/>
      <c r="AT48" s="320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1" t="s">
        <v>52</v>
      </c>
      <c r="D49" s="322"/>
      <c r="E49" s="322"/>
      <c r="F49" s="322"/>
      <c r="G49" s="322"/>
      <c r="H49" s="70"/>
      <c r="I49" s="323" t="s">
        <v>53</v>
      </c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4" t="s">
        <v>54</v>
      </c>
      <c r="AH49" s="322"/>
      <c r="AI49" s="322"/>
      <c r="AJ49" s="322"/>
      <c r="AK49" s="322"/>
      <c r="AL49" s="322"/>
      <c r="AM49" s="322"/>
      <c r="AN49" s="323" t="s">
        <v>55</v>
      </c>
      <c r="AO49" s="322"/>
      <c r="AP49" s="322"/>
      <c r="AQ49" s="71" t="s">
        <v>56</v>
      </c>
      <c r="AR49" s="40"/>
      <c r="AS49" s="72" t="s">
        <v>57</v>
      </c>
      <c r="AT49" s="73" t="s">
        <v>58</v>
      </c>
      <c r="AU49" s="73" t="s">
        <v>59</v>
      </c>
      <c r="AV49" s="73" t="s">
        <v>60</v>
      </c>
      <c r="AW49" s="73" t="s">
        <v>61</v>
      </c>
      <c r="AX49" s="73" t="s">
        <v>62</v>
      </c>
      <c r="AY49" s="73" t="s">
        <v>63</v>
      </c>
      <c r="AZ49" s="73" t="s">
        <v>64</v>
      </c>
      <c r="BA49" s="73" t="s">
        <v>65</v>
      </c>
      <c r="BB49" s="73" t="s">
        <v>66</v>
      </c>
      <c r="BC49" s="73" t="s">
        <v>67</v>
      </c>
      <c r="BD49" s="74" t="s">
        <v>68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69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7">
        <f>ROUND(AG52,2)</f>
        <v>0</v>
      </c>
      <c r="AH51" s="327"/>
      <c r="AI51" s="327"/>
      <c r="AJ51" s="327"/>
      <c r="AK51" s="327"/>
      <c r="AL51" s="327"/>
      <c r="AM51" s="327"/>
      <c r="AN51" s="328">
        <f>SUM(AG51,AT51)</f>
        <v>0</v>
      </c>
      <c r="AO51" s="328"/>
      <c r="AP51" s="328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70</v>
      </c>
      <c r="BT51" s="64" t="s">
        <v>71</v>
      </c>
      <c r="BU51" s="83" t="s">
        <v>72</v>
      </c>
      <c r="BV51" s="64" t="s">
        <v>73</v>
      </c>
      <c r="BW51" s="64" t="s">
        <v>7</v>
      </c>
      <c r="BX51" s="64" t="s">
        <v>74</v>
      </c>
      <c r="CL51" s="64" t="s">
        <v>5</v>
      </c>
    </row>
    <row r="52" spans="1:91" s="5" customFormat="1" ht="16.5" customHeight="1">
      <c r="A52" s="84" t="s">
        <v>75</v>
      </c>
      <c r="B52" s="85"/>
      <c r="C52" s="86"/>
      <c r="D52" s="326" t="s">
        <v>76</v>
      </c>
      <c r="E52" s="326"/>
      <c r="F52" s="326"/>
      <c r="G52" s="326"/>
      <c r="H52" s="326"/>
      <c r="I52" s="87"/>
      <c r="J52" s="326" t="s">
        <v>1103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9">
        <f>'1-1 - Bytová jednotka č.1...'!J27</f>
        <v>0</v>
      </c>
      <c r="AH52" s="330"/>
      <c r="AI52" s="330"/>
      <c r="AJ52" s="330"/>
      <c r="AK52" s="330"/>
      <c r="AL52" s="330"/>
      <c r="AM52" s="330"/>
      <c r="AN52" s="329">
        <f>SUM(AG52,AT52)</f>
        <v>0</v>
      </c>
      <c r="AO52" s="330"/>
      <c r="AP52" s="330"/>
      <c r="AQ52" s="88" t="s">
        <v>77</v>
      </c>
      <c r="AR52" s="85"/>
      <c r="AS52" s="89">
        <v>0</v>
      </c>
      <c r="AT52" s="90">
        <f>ROUND(SUM(AV52:AW52),2)</f>
        <v>0</v>
      </c>
      <c r="AU52" s="91">
        <f>'1-1 - Bytová jednotka č.1...'!P102</f>
        <v>0</v>
      </c>
      <c r="AV52" s="90">
        <f>'1-1 - Bytová jednotka č.1...'!J30</f>
        <v>0</v>
      </c>
      <c r="AW52" s="90">
        <f>'1-1 - Bytová jednotka č.1...'!J31</f>
        <v>0</v>
      </c>
      <c r="AX52" s="90">
        <f>'1-1 - Bytová jednotka č.1...'!J32</f>
        <v>0</v>
      </c>
      <c r="AY52" s="90">
        <f>'1-1 - Bytová jednotka č.1...'!J33</f>
        <v>0</v>
      </c>
      <c r="AZ52" s="90">
        <f>'1-1 - Bytová jednotka č.1...'!F30</f>
        <v>0</v>
      </c>
      <c r="BA52" s="90">
        <f>'1-1 - Bytová jednotka č.1...'!F31</f>
        <v>0</v>
      </c>
      <c r="BB52" s="90">
        <f>'1-1 - Bytová jednotka č.1...'!F32</f>
        <v>0</v>
      </c>
      <c r="BC52" s="90">
        <f>'1-1 - Bytová jednotka č.1...'!F33</f>
        <v>0</v>
      </c>
      <c r="BD52" s="92">
        <f>'1-1 - Bytová jednotka č.1...'!F34</f>
        <v>0</v>
      </c>
      <c r="BT52" s="93" t="s">
        <v>78</v>
      </c>
      <c r="BV52" s="93" t="s">
        <v>73</v>
      </c>
      <c r="BW52" s="93" t="s">
        <v>79</v>
      </c>
      <c r="BX52" s="93" t="s">
        <v>7</v>
      </c>
      <c r="CL52" s="93" t="s">
        <v>5</v>
      </c>
      <c r="CM52" s="93" t="s">
        <v>78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AS46:AT48"/>
    <mergeCell ref="C49:G49"/>
    <mergeCell ref="I49:AF49"/>
    <mergeCell ref="AG49:AM49"/>
    <mergeCell ref="AN49:AP49"/>
    <mergeCell ref="AM46:AP46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1-1 - Bytová jednotka č.1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6"/>
  <sheetViews>
    <sheetView showGridLines="0" tabSelected="1" workbookViewId="0" topLeftCell="F1">
      <pane ySplit="1" topLeftCell="A332" activePane="bottomLeft" state="frozen"/>
      <selection pane="bottomLeft" activeCell="J364" sqref="J36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80</v>
      </c>
      <c r="G1" s="339" t="s">
        <v>81</v>
      </c>
      <c r="H1" s="339"/>
      <c r="I1" s="98"/>
      <c r="J1" s="97" t="s">
        <v>82</v>
      </c>
      <c r="K1" s="96" t="s">
        <v>83</v>
      </c>
      <c r="L1" s="97" t="s">
        <v>84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79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78</v>
      </c>
    </row>
    <row r="4" spans="2:46" ht="36.95" customHeight="1">
      <c r="B4" s="27"/>
      <c r="C4" s="28"/>
      <c r="D4" s="29" t="s">
        <v>85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B. Četyny 930/2, byt č. 5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86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1104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2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2" t="s">
        <v>24</v>
      </c>
      <c r="J12" s="103" t="str">
        <f>'Rekapitulace stavby'!AN8</f>
        <v>20. 8. 2019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2" t="s">
        <v>27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28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29</v>
      </c>
      <c r="E17" s="41"/>
      <c r="F17" s="41"/>
      <c r="G17" s="41"/>
      <c r="H17" s="41"/>
      <c r="I17" s="102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28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2" t="s">
        <v>27</v>
      </c>
      <c r="J20" s="34" t="s">
        <v>32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02" t="s">
        <v>28</v>
      </c>
      <c r="J21" s="34" t="s">
        <v>34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12" t="s">
        <v>5</v>
      </c>
      <c r="F24" s="312"/>
      <c r="G24" s="312"/>
      <c r="H24" s="312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37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2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3">
        <f>ROUND(SUM(BE102:BE415),2)</f>
        <v>0</v>
      </c>
      <c r="G30" s="41"/>
      <c r="H30" s="41"/>
      <c r="I30" s="114">
        <v>0.21</v>
      </c>
      <c r="J30" s="113">
        <f>ROUND(ROUND((SUM(BE102:BE415)),2)*I30,2)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3">
        <f>ROUND(SUM(BF102:BF415),2)</f>
        <v>0</v>
      </c>
      <c r="G31" s="41"/>
      <c r="H31" s="41"/>
      <c r="I31" s="114">
        <v>0.15</v>
      </c>
      <c r="J31" s="113">
        <f>ROUND(ROUND((SUM(BF102:BF415)),2)*I31,2)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3">
        <f>ROUND(SUM(BG102:BG415),2)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13">
        <f>ROUND(SUM(BH102:BH415),2)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13">
        <f>ROUND(SUM(BI102:BI415),2)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47</v>
      </c>
      <c r="E36" s="70"/>
      <c r="F36" s="70"/>
      <c r="G36" s="117" t="s">
        <v>48</v>
      </c>
      <c r="H36" s="118" t="s">
        <v>49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87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B. Četyny 930/2, byt č. 5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86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1-1 - Bytová jednotka č.5 - 2.varianta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2" t="s">
        <v>24</v>
      </c>
      <c r="J49" s="103" t="str">
        <f>IF(J12="","",J12)</f>
        <v>20. 8. 2019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 xml:space="preserve"> </v>
      </c>
      <c r="G51" s="41"/>
      <c r="H51" s="41"/>
      <c r="I51" s="102" t="s">
        <v>31</v>
      </c>
      <c r="J51" s="312" t="str">
        <f>E21</f>
        <v>Ing. Vladimír Slonka</v>
      </c>
      <c r="K51" s="44"/>
    </row>
    <row r="52" spans="2:11" s="1" customFormat="1" ht="14.45" customHeight="1">
      <c r="B52" s="40"/>
      <c r="C52" s="36" t="s">
        <v>29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88</v>
      </c>
      <c r="D54" s="115"/>
      <c r="E54" s="115"/>
      <c r="F54" s="115"/>
      <c r="G54" s="115"/>
      <c r="H54" s="115"/>
      <c r="I54" s="126"/>
      <c r="J54" s="127" t="s">
        <v>89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90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91</v>
      </c>
    </row>
    <row r="57" spans="2:11" s="7" customFormat="1" ht="24.95" customHeight="1">
      <c r="B57" s="130"/>
      <c r="C57" s="131"/>
      <c r="D57" s="132" t="s">
        <v>92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93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94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95</v>
      </c>
      <c r="E60" s="140"/>
      <c r="F60" s="140"/>
      <c r="G60" s="140"/>
      <c r="H60" s="140"/>
      <c r="I60" s="141"/>
      <c r="J60" s="142">
        <f>J127</f>
        <v>0</v>
      </c>
      <c r="K60" s="143"/>
    </row>
    <row r="61" spans="2:11" s="8" customFormat="1" ht="19.9" customHeight="1">
      <c r="B61" s="137"/>
      <c r="C61" s="138"/>
      <c r="D61" s="139" t="s">
        <v>96</v>
      </c>
      <c r="E61" s="140"/>
      <c r="F61" s="140"/>
      <c r="G61" s="140"/>
      <c r="H61" s="140"/>
      <c r="I61" s="141"/>
      <c r="J61" s="142">
        <f>J149</f>
        <v>0</v>
      </c>
      <c r="K61" s="143"/>
    </row>
    <row r="62" spans="2:11" s="8" customFormat="1" ht="19.9" customHeight="1">
      <c r="B62" s="137"/>
      <c r="C62" s="138"/>
      <c r="D62" s="139" t="s">
        <v>97</v>
      </c>
      <c r="E62" s="140"/>
      <c r="F62" s="140"/>
      <c r="G62" s="140"/>
      <c r="H62" s="140"/>
      <c r="I62" s="141"/>
      <c r="J62" s="142">
        <f>J157</f>
        <v>0</v>
      </c>
      <c r="K62" s="143"/>
    </row>
    <row r="63" spans="2:11" s="7" customFormat="1" ht="24.95" customHeight="1">
      <c r="B63" s="130"/>
      <c r="C63" s="131"/>
      <c r="D63" s="132" t="s">
        <v>98</v>
      </c>
      <c r="E63" s="133"/>
      <c r="F63" s="133"/>
      <c r="G63" s="133"/>
      <c r="H63" s="133"/>
      <c r="I63" s="134"/>
      <c r="J63" s="135">
        <f>J161</f>
        <v>0</v>
      </c>
      <c r="K63" s="136"/>
    </row>
    <row r="64" spans="2:11" s="8" customFormat="1" ht="19.9" customHeight="1">
      <c r="B64" s="137"/>
      <c r="C64" s="138"/>
      <c r="D64" s="139" t="s">
        <v>99</v>
      </c>
      <c r="E64" s="140"/>
      <c r="F64" s="140"/>
      <c r="G64" s="140"/>
      <c r="H64" s="140"/>
      <c r="I64" s="141"/>
      <c r="J64" s="142">
        <f>J162</f>
        <v>0</v>
      </c>
      <c r="K64" s="143"/>
    </row>
    <row r="65" spans="2:11" s="8" customFormat="1" ht="19.9" customHeight="1">
      <c r="B65" s="137"/>
      <c r="C65" s="138"/>
      <c r="D65" s="139" t="s">
        <v>100</v>
      </c>
      <c r="E65" s="140"/>
      <c r="F65" s="140"/>
      <c r="G65" s="140"/>
      <c r="H65" s="140"/>
      <c r="I65" s="141"/>
      <c r="J65" s="142">
        <f>J191</f>
        <v>0</v>
      </c>
      <c r="K65" s="143"/>
    </row>
    <row r="66" spans="2:11" s="8" customFormat="1" ht="19.9" customHeight="1">
      <c r="B66" s="137"/>
      <c r="C66" s="138"/>
      <c r="D66" s="139" t="s">
        <v>101</v>
      </c>
      <c r="E66" s="140"/>
      <c r="F66" s="140"/>
      <c r="G66" s="140"/>
      <c r="H66" s="140"/>
      <c r="I66" s="141"/>
      <c r="J66" s="142">
        <f>J202</f>
        <v>0</v>
      </c>
      <c r="K66" s="143"/>
    </row>
    <row r="67" spans="2:11" s="8" customFormat="1" ht="19.9" customHeight="1">
      <c r="B67" s="137"/>
      <c r="C67" s="138"/>
      <c r="D67" s="139" t="s">
        <v>102</v>
      </c>
      <c r="E67" s="140"/>
      <c r="F67" s="140"/>
      <c r="G67" s="140"/>
      <c r="H67" s="140"/>
      <c r="I67" s="141"/>
      <c r="J67" s="142">
        <f>J214</f>
        <v>0</v>
      </c>
      <c r="K67" s="143"/>
    </row>
    <row r="68" spans="2:11" s="8" customFormat="1" ht="19.9" customHeight="1">
      <c r="B68" s="137"/>
      <c r="C68" s="138"/>
      <c r="D68" s="139" t="s">
        <v>103</v>
      </c>
      <c r="E68" s="140"/>
      <c r="F68" s="140"/>
      <c r="G68" s="140"/>
      <c r="H68" s="140"/>
      <c r="I68" s="141"/>
      <c r="J68" s="142">
        <f>J226</f>
        <v>0</v>
      </c>
      <c r="K68" s="143"/>
    </row>
    <row r="69" spans="2:11" s="8" customFormat="1" ht="19.9" customHeight="1">
      <c r="B69" s="137"/>
      <c r="C69" s="138"/>
      <c r="D69" s="139" t="s">
        <v>104</v>
      </c>
      <c r="E69" s="140"/>
      <c r="F69" s="140"/>
      <c r="G69" s="140"/>
      <c r="H69" s="140"/>
      <c r="I69" s="141"/>
      <c r="J69" s="142">
        <f>J246</f>
        <v>0</v>
      </c>
      <c r="K69" s="143"/>
    </row>
    <row r="70" spans="2:11" s="8" customFormat="1" ht="19.9" customHeight="1">
      <c r="B70" s="137"/>
      <c r="C70" s="138"/>
      <c r="D70" s="139" t="s">
        <v>105</v>
      </c>
      <c r="E70" s="140"/>
      <c r="F70" s="140"/>
      <c r="G70" s="140"/>
      <c r="H70" s="140"/>
      <c r="I70" s="141"/>
      <c r="J70" s="142">
        <f>J250</f>
        <v>0</v>
      </c>
      <c r="K70" s="143"/>
    </row>
    <row r="71" spans="2:11" s="8" customFormat="1" ht="19.9" customHeight="1">
      <c r="B71" s="137"/>
      <c r="C71" s="138"/>
      <c r="D71" s="139" t="s">
        <v>106</v>
      </c>
      <c r="E71" s="140"/>
      <c r="F71" s="140"/>
      <c r="G71" s="140"/>
      <c r="H71" s="140"/>
      <c r="I71" s="141"/>
      <c r="J71" s="142">
        <f>J268</f>
        <v>0</v>
      </c>
      <c r="K71" s="143"/>
    </row>
    <row r="72" spans="2:11" s="8" customFormat="1" ht="19.9" customHeight="1">
      <c r="B72" s="137"/>
      <c r="C72" s="138"/>
      <c r="D72" s="139" t="s">
        <v>107</v>
      </c>
      <c r="E72" s="140"/>
      <c r="F72" s="140"/>
      <c r="G72" s="140"/>
      <c r="H72" s="140"/>
      <c r="I72" s="141"/>
      <c r="J72" s="142">
        <f>J274</f>
        <v>0</v>
      </c>
      <c r="K72" s="143"/>
    </row>
    <row r="73" spans="2:11" s="8" customFormat="1" ht="19.9" customHeight="1">
      <c r="B73" s="137"/>
      <c r="C73" s="138"/>
      <c r="D73" s="139" t="s">
        <v>108</v>
      </c>
      <c r="E73" s="140"/>
      <c r="F73" s="140"/>
      <c r="G73" s="140"/>
      <c r="H73" s="140"/>
      <c r="I73" s="141"/>
      <c r="J73" s="142">
        <f>J308</f>
        <v>0</v>
      </c>
      <c r="K73" s="143"/>
    </row>
    <row r="74" spans="2:11" s="8" customFormat="1" ht="19.9" customHeight="1">
      <c r="B74" s="137"/>
      <c r="C74" s="138"/>
      <c r="D74" s="139" t="s">
        <v>109</v>
      </c>
      <c r="E74" s="140"/>
      <c r="F74" s="140"/>
      <c r="G74" s="140"/>
      <c r="H74" s="140"/>
      <c r="I74" s="141"/>
      <c r="J74" s="142">
        <f>J325</f>
        <v>0</v>
      </c>
      <c r="K74" s="143"/>
    </row>
    <row r="75" spans="2:11" s="8" customFormat="1" ht="19.9" customHeight="1">
      <c r="B75" s="137"/>
      <c r="C75" s="138"/>
      <c r="D75" s="139" t="s">
        <v>110</v>
      </c>
      <c r="E75" s="140"/>
      <c r="F75" s="140"/>
      <c r="G75" s="140"/>
      <c r="H75" s="140"/>
      <c r="I75" s="141"/>
      <c r="J75" s="142">
        <f>J335</f>
        <v>0</v>
      </c>
      <c r="K75" s="143"/>
    </row>
    <row r="76" spans="2:11" s="8" customFormat="1" ht="19.9" customHeight="1">
      <c r="B76" s="137"/>
      <c r="C76" s="138"/>
      <c r="D76" s="139" t="s">
        <v>111</v>
      </c>
      <c r="E76" s="140"/>
      <c r="F76" s="140"/>
      <c r="G76" s="140"/>
      <c r="H76" s="140"/>
      <c r="I76" s="141"/>
      <c r="J76" s="142">
        <f>J344</f>
        <v>0</v>
      </c>
      <c r="K76" s="143"/>
    </row>
    <row r="77" spans="2:11" s="8" customFormat="1" ht="19.9" customHeight="1">
      <c r="B77" s="137"/>
      <c r="C77" s="138"/>
      <c r="D77" s="139" t="s">
        <v>112</v>
      </c>
      <c r="E77" s="140"/>
      <c r="F77" s="140"/>
      <c r="G77" s="140"/>
      <c r="H77" s="140"/>
      <c r="I77" s="141"/>
      <c r="J77" s="142">
        <f>J364</f>
        <v>0</v>
      </c>
      <c r="K77" s="143"/>
    </row>
    <row r="78" spans="2:11" s="8" customFormat="1" ht="19.9" customHeight="1">
      <c r="B78" s="137"/>
      <c r="C78" s="138"/>
      <c r="D78" s="139" t="s">
        <v>113</v>
      </c>
      <c r="E78" s="140"/>
      <c r="F78" s="140"/>
      <c r="G78" s="140"/>
      <c r="H78" s="140"/>
      <c r="I78" s="141"/>
      <c r="J78" s="142">
        <f>J370</f>
        <v>0</v>
      </c>
      <c r="K78" s="143"/>
    </row>
    <row r="79" spans="2:11" s="7" customFormat="1" ht="24.95" customHeight="1">
      <c r="B79" s="130"/>
      <c r="C79" s="131"/>
      <c r="D79" s="132" t="s">
        <v>114</v>
      </c>
      <c r="E79" s="133"/>
      <c r="F79" s="133"/>
      <c r="G79" s="133"/>
      <c r="H79" s="133"/>
      <c r="I79" s="134"/>
      <c r="J79" s="135">
        <f>J388</f>
        <v>0</v>
      </c>
      <c r="K79" s="136"/>
    </row>
    <row r="80" spans="2:11" s="7" customFormat="1" ht="24.95" customHeight="1">
      <c r="B80" s="130"/>
      <c r="C80" s="131"/>
      <c r="D80" s="132" t="s">
        <v>115</v>
      </c>
      <c r="E80" s="133"/>
      <c r="F80" s="133"/>
      <c r="G80" s="133"/>
      <c r="H80" s="133"/>
      <c r="I80" s="134"/>
      <c r="J80" s="135">
        <f>J411</f>
        <v>0</v>
      </c>
      <c r="K80" s="136"/>
    </row>
    <row r="81" spans="2:11" s="8" customFormat="1" ht="19.9" customHeight="1">
      <c r="B81" s="137"/>
      <c r="C81" s="138"/>
      <c r="D81" s="139" t="s">
        <v>116</v>
      </c>
      <c r="E81" s="140"/>
      <c r="F81" s="140"/>
      <c r="G81" s="140"/>
      <c r="H81" s="140"/>
      <c r="I81" s="141"/>
      <c r="J81" s="142">
        <f>J412</f>
        <v>0</v>
      </c>
      <c r="K81" s="143"/>
    </row>
    <row r="82" spans="2:11" s="8" customFormat="1" ht="19.9" customHeight="1">
      <c r="B82" s="137"/>
      <c r="C82" s="138"/>
      <c r="D82" s="139" t="s">
        <v>117</v>
      </c>
      <c r="E82" s="140"/>
      <c r="F82" s="140"/>
      <c r="G82" s="140"/>
      <c r="H82" s="140"/>
      <c r="I82" s="141"/>
      <c r="J82" s="142">
        <f>J414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118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B. Četyny 930/2, byt č. 5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86</v>
      </c>
      <c r="I93" s="144"/>
      <c r="L93" s="40"/>
    </row>
    <row r="94" spans="2:12" s="1" customFormat="1" ht="17.25" customHeight="1">
      <c r="B94" s="40"/>
      <c r="E94" s="331" t="str">
        <f>E9</f>
        <v>1-1 - Bytová jednotka č.5 - 2.varianta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22</v>
      </c>
      <c r="F96" s="145" t="str">
        <f>F12</f>
        <v xml:space="preserve"> </v>
      </c>
      <c r="I96" s="146" t="s">
        <v>24</v>
      </c>
      <c r="J96" s="66" t="str">
        <f>IF(J12="","",J12)</f>
        <v>20. 8. 2019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26</v>
      </c>
      <c r="F98" s="145" t="str">
        <f>E15</f>
        <v xml:space="preserve"> </v>
      </c>
      <c r="I98" s="146" t="s">
        <v>31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29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119</v>
      </c>
      <c r="D101" s="149" t="s">
        <v>56</v>
      </c>
      <c r="E101" s="149" t="s">
        <v>52</v>
      </c>
      <c r="F101" s="149" t="s">
        <v>120</v>
      </c>
      <c r="G101" s="149" t="s">
        <v>121</v>
      </c>
      <c r="H101" s="149" t="s">
        <v>122</v>
      </c>
      <c r="I101" s="150" t="s">
        <v>123</v>
      </c>
      <c r="J101" s="149" t="s">
        <v>89</v>
      </c>
      <c r="K101" s="151" t="s">
        <v>124</v>
      </c>
      <c r="L101" s="147"/>
      <c r="M101" s="72" t="s">
        <v>125</v>
      </c>
      <c r="N101" s="73" t="s">
        <v>41</v>
      </c>
      <c r="O101" s="73" t="s">
        <v>126</v>
      </c>
      <c r="P101" s="73" t="s">
        <v>127</v>
      </c>
      <c r="Q101" s="73" t="s">
        <v>128</v>
      </c>
      <c r="R101" s="73" t="s">
        <v>129</v>
      </c>
      <c r="S101" s="73" t="s">
        <v>130</v>
      </c>
      <c r="T101" s="74" t="s">
        <v>131</v>
      </c>
    </row>
    <row r="102" spans="2:63" s="1" customFormat="1" ht="29.25" customHeight="1">
      <c r="B102" s="40"/>
      <c r="C102" s="76" t="s">
        <v>90</v>
      </c>
      <c r="I102" s="144"/>
      <c r="J102" s="152">
        <f>BK102</f>
        <v>0</v>
      </c>
      <c r="L102" s="40"/>
      <c r="M102" s="75"/>
      <c r="N102" s="67"/>
      <c r="O102" s="67"/>
      <c r="P102" s="153">
        <f>P103+P161+P388+P411</f>
        <v>0</v>
      </c>
      <c r="Q102" s="67"/>
      <c r="R102" s="153">
        <f>R103+R161+R388+R411</f>
        <v>3.45572131</v>
      </c>
      <c r="S102" s="67"/>
      <c r="T102" s="154">
        <f>T103+T161+T388+T411</f>
        <v>3.04898383</v>
      </c>
      <c r="AT102" s="23" t="s">
        <v>70</v>
      </c>
      <c r="AU102" s="23" t="s">
        <v>91</v>
      </c>
      <c r="BK102" s="155">
        <f>BK103+BK161+BK388+BK411</f>
        <v>0</v>
      </c>
    </row>
    <row r="103" spans="2:63" s="10" customFormat="1" ht="37.35" customHeight="1">
      <c r="B103" s="156"/>
      <c r="D103" s="157" t="s">
        <v>70</v>
      </c>
      <c r="E103" s="158" t="s">
        <v>132</v>
      </c>
      <c r="F103" s="158" t="s">
        <v>133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P104+P107+P127+P149+P157</f>
        <v>0</v>
      </c>
      <c r="Q103" s="162"/>
      <c r="R103" s="163">
        <f>R104+R107+R127+R149+R157</f>
        <v>0.94731874</v>
      </c>
      <c r="S103" s="162"/>
      <c r="T103" s="164">
        <f>T104+T107+T127+T149+T157</f>
        <v>2.8171141</v>
      </c>
      <c r="AR103" s="157" t="s">
        <v>78</v>
      </c>
      <c r="AT103" s="165" t="s">
        <v>70</v>
      </c>
      <c r="AU103" s="165" t="s">
        <v>71</v>
      </c>
      <c r="AY103" s="157" t="s">
        <v>134</v>
      </c>
      <c r="BK103" s="166">
        <f>BK104+BK107+BK127+BK149+BK157</f>
        <v>0</v>
      </c>
    </row>
    <row r="104" spans="2:63" s="10" customFormat="1" ht="19.9" customHeight="1">
      <c r="B104" s="156"/>
      <c r="D104" s="157" t="s">
        <v>70</v>
      </c>
      <c r="E104" s="167" t="s">
        <v>135</v>
      </c>
      <c r="F104" s="167" t="s">
        <v>136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0.081984</v>
      </c>
      <c r="S104" s="162"/>
      <c r="T104" s="164">
        <f>SUM(T105:T106)</f>
        <v>0</v>
      </c>
      <c r="AR104" s="157" t="s">
        <v>78</v>
      </c>
      <c r="AT104" s="165" t="s">
        <v>70</v>
      </c>
      <c r="AU104" s="165" t="s">
        <v>78</v>
      </c>
      <c r="AY104" s="157" t="s">
        <v>134</v>
      </c>
      <c r="BK104" s="166">
        <f>SUM(BK105:BK106)</f>
        <v>0</v>
      </c>
    </row>
    <row r="105" spans="2:65" s="1" customFormat="1" ht="25.5" customHeight="1">
      <c r="B105" s="169"/>
      <c r="C105" s="170" t="s">
        <v>78</v>
      </c>
      <c r="D105" s="170" t="s">
        <v>137</v>
      </c>
      <c r="E105" s="171" t="s">
        <v>138</v>
      </c>
      <c r="F105" s="172" t="s">
        <v>139</v>
      </c>
      <c r="G105" s="173" t="s">
        <v>140</v>
      </c>
      <c r="H105" s="174">
        <v>1.28</v>
      </c>
      <c r="I105" s="175"/>
      <c r="J105" s="176">
        <f>ROUND(I105*H105,2)</f>
        <v>0</v>
      </c>
      <c r="K105" s="172" t="s">
        <v>141</v>
      </c>
      <c r="L105" s="40"/>
      <c r="M105" s="177" t="s">
        <v>5</v>
      </c>
      <c r="N105" s="178" t="s">
        <v>43</v>
      </c>
      <c r="O105" s="41"/>
      <c r="P105" s="179">
        <f>O105*H105</f>
        <v>0</v>
      </c>
      <c r="Q105" s="179">
        <v>0.06405</v>
      </c>
      <c r="R105" s="179">
        <f>Q105*H105</f>
        <v>0.081984</v>
      </c>
      <c r="S105" s="179">
        <v>0</v>
      </c>
      <c r="T105" s="180">
        <f>S105*H105</f>
        <v>0</v>
      </c>
      <c r="AR105" s="23" t="s">
        <v>142</v>
      </c>
      <c r="AT105" s="23" t="s">
        <v>137</v>
      </c>
      <c r="AU105" s="23" t="s">
        <v>143</v>
      </c>
      <c r="AY105" s="23" t="s">
        <v>134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143</v>
      </c>
      <c r="BK105" s="181">
        <f>ROUND(I105*H105,2)</f>
        <v>0</v>
      </c>
      <c r="BL105" s="23" t="s">
        <v>142</v>
      </c>
      <c r="BM105" s="23" t="s">
        <v>144</v>
      </c>
    </row>
    <row r="106" spans="2:51" s="11" customFormat="1" ht="13.5">
      <c r="B106" s="182"/>
      <c r="D106" s="183" t="s">
        <v>145</v>
      </c>
      <c r="E106" s="184" t="s">
        <v>5</v>
      </c>
      <c r="F106" s="185" t="s">
        <v>146</v>
      </c>
      <c r="H106" s="186">
        <v>1.28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145</v>
      </c>
      <c r="AU106" s="184" t="s">
        <v>143</v>
      </c>
      <c r="AV106" s="11" t="s">
        <v>143</v>
      </c>
      <c r="AW106" s="11" t="s">
        <v>35</v>
      </c>
      <c r="AX106" s="11" t="s">
        <v>78</v>
      </c>
      <c r="AY106" s="184" t="s">
        <v>134</v>
      </c>
    </row>
    <row r="107" spans="2:63" s="10" customFormat="1" ht="29.85" customHeight="1">
      <c r="B107" s="156"/>
      <c r="D107" s="157" t="s">
        <v>70</v>
      </c>
      <c r="E107" s="167" t="s">
        <v>147</v>
      </c>
      <c r="F107" s="167" t="s">
        <v>148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SUM(P108:P126)</f>
        <v>0</v>
      </c>
      <c r="Q107" s="162"/>
      <c r="R107" s="163">
        <f>SUM(R108:R126)</f>
        <v>0.86265474</v>
      </c>
      <c r="S107" s="162"/>
      <c r="T107" s="164">
        <f>SUM(T108:T126)</f>
        <v>0</v>
      </c>
      <c r="AR107" s="157" t="s">
        <v>78</v>
      </c>
      <c r="AT107" s="165" t="s">
        <v>70</v>
      </c>
      <c r="AU107" s="165" t="s">
        <v>78</v>
      </c>
      <c r="AY107" s="157" t="s">
        <v>134</v>
      </c>
      <c r="BK107" s="166">
        <f>SUM(BK108:BK126)</f>
        <v>0</v>
      </c>
    </row>
    <row r="108" spans="2:65" s="1" customFormat="1" ht="25.5" customHeight="1">
      <c r="B108" s="169"/>
      <c r="C108" s="170" t="s">
        <v>143</v>
      </c>
      <c r="D108" s="170" t="s">
        <v>137</v>
      </c>
      <c r="E108" s="171" t="s">
        <v>149</v>
      </c>
      <c r="F108" s="172" t="s">
        <v>150</v>
      </c>
      <c r="G108" s="173" t="s">
        <v>140</v>
      </c>
      <c r="H108" s="174">
        <v>5.21</v>
      </c>
      <c r="I108" s="175"/>
      <c r="J108" s="176">
        <f aca="true" t="shared" si="0" ref="J108:J114">ROUND(I108*H108,2)</f>
        <v>0</v>
      </c>
      <c r="K108" s="172" t="s">
        <v>141</v>
      </c>
      <c r="L108" s="40"/>
      <c r="M108" s="177" t="s">
        <v>5</v>
      </c>
      <c r="N108" s="178" t="s">
        <v>43</v>
      </c>
      <c r="O108" s="41"/>
      <c r="P108" s="179">
        <f aca="true" t="shared" si="1" ref="P108:P114">O108*H108</f>
        <v>0</v>
      </c>
      <c r="Q108" s="179">
        <v>0.00026</v>
      </c>
      <c r="R108" s="179">
        <f aca="true" t="shared" si="2" ref="R108:R114">Q108*H108</f>
        <v>0.0013545999999999999</v>
      </c>
      <c r="S108" s="179">
        <v>0</v>
      </c>
      <c r="T108" s="180">
        <f aca="true" t="shared" si="3" ref="T108:T114">S108*H108</f>
        <v>0</v>
      </c>
      <c r="AR108" s="23" t="s">
        <v>142</v>
      </c>
      <c r="AT108" s="23" t="s">
        <v>137</v>
      </c>
      <c r="AU108" s="23" t="s">
        <v>143</v>
      </c>
      <c r="AY108" s="23" t="s">
        <v>134</v>
      </c>
      <c r="BE108" s="181">
        <f aca="true" t="shared" si="4" ref="BE108:BE114">IF(N108="základní",J108,0)</f>
        <v>0</v>
      </c>
      <c r="BF108" s="181">
        <f aca="true" t="shared" si="5" ref="BF108:BF114">IF(N108="snížená",J108,0)</f>
        <v>0</v>
      </c>
      <c r="BG108" s="181">
        <f aca="true" t="shared" si="6" ref="BG108:BG114">IF(N108="zákl. přenesená",J108,0)</f>
        <v>0</v>
      </c>
      <c r="BH108" s="181">
        <f aca="true" t="shared" si="7" ref="BH108:BH114">IF(N108="sníž. přenesená",J108,0)</f>
        <v>0</v>
      </c>
      <c r="BI108" s="181">
        <f aca="true" t="shared" si="8" ref="BI108:BI114">IF(N108="nulová",J108,0)</f>
        <v>0</v>
      </c>
      <c r="BJ108" s="23" t="s">
        <v>143</v>
      </c>
      <c r="BK108" s="181">
        <f aca="true" t="shared" si="9" ref="BK108:BK114">ROUND(I108*H108,2)</f>
        <v>0</v>
      </c>
      <c r="BL108" s="23" t="s">
        <v>142</v>
      </c>
      <c r="BM108" s="23" t="s">
        <v>151</v>
      </c>
    </row>
    <row r="109" spans="2:65" s="1" customFormat="1" ht="25.5" customHeight="1">
      <c r="B109" s="169"/>
      <c r="C109" s="170" t="s">
        <v>135</v>
      </c>
      <c r="D109" s="170" t="s">
        <v>137</v>
      </c>
      <c r="E109" s="171" t="s">
        <v>152</v>
      </c>
      <c r="F109" s="172" t="s">
        <v>153</v>
      </c>
      <c r="G109" s="173" t="s">
        <v>140</v>
      </c>
      <c r="H109" s="174">
        <v>5.21</v>
      </c>
      <c r="I109" s="175"/>
      <c r="J109" s="176">
        <f t="shared" si="0"/>
        <v>0</v>
      </c>
      <c r="K109" s="172" t="s">
        <v>141</v>
      </c>
      <c r="L109" s="40"/>
      <c r="M109" s="177" t="s">
        <v>5</v>
      </c>
      <c r="N109" s="178" t="s">
        <v>43</v>
      </c>
      <c r="O109" s="41"/>
      <c r="P109" s="179">
        <f t="shared" si="1"/>
        <v>0</v>
      </c>
      <c r="Q109" s="179">
        <v>0.00438</v>
      </c>
      <c r="R109" s="179">
        <f t="shared" si="2"/>
        <v>0.0228198</v>
      </c>
      <c r="S109" s="179">
        <v>0</v>
      </c>
      <c r="T109" s="180">
        <f t="shared" si="3"/>
        <v>0</v>
      </c>
      <c r="AR109" s="23" t="s">
        <v>142</v>
      </c>
      <c r="AT109" s="23" t="s">
        <v>137</v>
      </c>
      <c r="AU109" s="23" t="s">
        <v>143</v>
      </c>
      <c r="AY109" s="23" t="s">
        <v>134</v>
      </c>
      <c r="BE109" s="181">
        <f t="shared" si="4"/>
        <v>0</v>
      </c>
      <c r="BF109" s="181">
        <f t="shared" si="5"/>
        <v>0</v>
      </c>
      <c r="BG109" s="181">
        <f t="shared" si="6"/>
        <v>0</v>
      </c>
      <c r="BH109" s="181">
        <f t="shared" si="7"/>
        <v>0</v>
      </c>
      <c r="BI109" s="181">
        <f t="shared" si="8"/>
        <v>0</v>
      </c>
      <c r="BJ109" s="23" t="s">
        <v>143</v>
      </c>
      <c r="BK109" s="181">
        <f t="shared" si="9"/>
        <v>0</v>
      </c>
      <c r="BL109" s="23" t="s">
        <v>142</v>
      </c>
      <c r="BM109" s="23" t="s">
        <v>154</v>
      </c>
    </row>
    <row r="110" spans="2:65" s="1" customFormat="1" ht="25.5" customHeight="1">
      <c r="B110" s="169"/>
      <c r="C110" s="170" t="s">
        <v>142</v>
      </c>
      <c r="D110" s="170" t="s">
        <v>137</v>
      </c>
      <c r="E110" s="171" t="s">
        <v>155</v>
      </c>
      <c r="F110" s="172" t="s">
        <v>156</v>
      </c>
      <c r="G110" s="173" t="s">
        <v>140</v>
      </c>
      <c r="H110" s="174">
        <v>5.21</v>
      </c>
      <c r="I110" s="175"/>
      <c r="J110" s="176">
        <f t="shared" si="0"/>
        <v>0</v>
      </c>
      <c r="K110" s="172" t="s">
        <v>141</v>
      </c>
      <c r="L110" s="40"/>
      <c r="M110" s="177" t="s">
        <v>5</v>
      </c>
      <c r="N110" s="178" t="s">
        <v>43</v>
      </c>
      <c r="O110" s="41"/>
      <c r="P110" s="179">
        <f t="shared" si="1"/>
        <v>0</v>
      </c>
      <c r="Q110" s="179">
        <v>0.003</v>
      </c>
      <c r="R110" s="179">
        <f t="shared" si="2"/>
        <v>0.01563</v>
      </c>
      <c r="S110" s="179">
        <v>0</v>
      </c>
      <c r="T110" s="180">
        <f t="shared" si="3"/>
        <v>0</v>
      </c>
      <c r="AR110" s="23" t="s">
        <v>142</v>
      </c>
      <c r="AT110" s="23" t="s">
        <v>137</v>
      </c>
      <c r="AU110" s="23" t="s">
        <v>143</v>
      </c>
      <c r="AY110" s="23" t="s">
        <v>134</v>
      </c>
      <c r="BE110" s="181">
        <f t="shared" si="4"/>
        <v>0</v>
      </c>
      <c r="BF110" s="181">
        <f t="shared" si="5"/>
        <v>0</v>
      </c>
      <c r="BG110" s="181">
        <f t="shared" si="6"/>
        <v>0</v>
      </c>
      <c r="BH110" s="181">
        <f t="shared" si="7"/>
        <v>0</v>
      </c>
      <c r="BI110" s="181">
        <f t="shared" si="8"/>
        <v>0</v>
      </c>
      <c r="BJ110" s="23" t="s">
        <v>143</v>
      </c>
      <c r="BK110" s="181">
        <f t="shared" si="9"/>
        <v>0</v>
      </c>
      <c r="BL110" s="23" t="s">
        <v>142</v>
      </c>
      <c r="BM110" s="23" t="s">
        <v>157</v>
      </c>
    </row>
    <row r="111" spans="2:65" s="1" customFormat="1" ht="25.5" customHeight="1">
      <c r="B111" s="169"/>
      <c r="C111" s="170" t="s">
        <v>158</v>
      </c>
      <c r="D111" s="170" t="s">
        <v>137</v>
      </c>
      <c r="E111" s="171" t="s">
        <v>159</v>
      </c>
      <c r="F111" s="172" t="s">
        <v>160</v>
      </c>
      <c r="G111" s="173" t="s">
        <v>140</v>
      </c>
      <c r="H111" s="174">
        <v>5.21</v>
      </c>
      <c r="I111" s="175"/>
      <c r="J111" s="176">
        <f t="shared" si="0"/>
        <v>0</v>
      </c>
      <c r="K111" s="172" t="s">
        <v>141</v>
      </c>
      <c r="L111" s="40"/>
      <c r="M111" s="177" t="s">
        <v>5</v>
      </c>
      <c r="N111" s="178" t="s">
        <v>43</v>
      </c>
      <c r="O111" s="41"/>
      <c r="P111" s="179">
        <f t="shared" si="1"/>
        <v>0</v>
      </c>
      <c r="Q111" s="179">
        <v>0.01575</v>
      </c>
      <c r="R111" s="179">
        <f t="shared" si="2"/>
        <v>0.0820575</v>
      </c>
      <c r="S111" s="179">
        <v>0</v>
      </c>
      <c r="T111" s="180">
        <f t="shared" si="3"/>
        <v>0</v>
      </c>
      <c r="AR111" s="23" t="s">
        <v>142</v>
      </c>
      <c r="AT111" s="23" t="s">
        <v>137</v>
      </c>
      <c r="AU111" s="23" t="s">
        <v>143</v>
      </c>
      <c r="AY111" s="23" t="s">
        <v>134</v>
      </c>
      <c r="BE111" s="181">
        <f t="shared" si="4"/>
        <v>0</v>
      </c>
      <c r="BF111" s="181">
        <f t="shared" si="5"/>
        <v>0</v>
      </c>
      <c r="BG111" s="181">
        <f t="shared" si="6"/>
        <v>0</v>
      </c>
      <c r="BH111" s="181">
        <f t="shared" si="7"/>
        <v>0</v>
      </c>
      <c r="BI111" s="181">
        <f t="shared" si="8"/>
        <v>0</v>
      </c>
      <c r="BJ111" s="23" t="s">
        <v>143</v>
      </c>
      <c r="BK111" s="181">
        <f t="shared" si="9"/>
        <v>0</v>
      </c>
      <c r="BL111" s="23" t="s">
        <v>142</v>
      </c>
      <c r="BM111" s="23" t="s">
        <v>161</v>
      </c>
    </row>
    <row r="112" spans="2:65" s="1" customFormat="1" ht="25.5" customHeight="1">
      <c r="B112" s="169"/>
      <c r="C112" s="170" t="s">
        <v>147</v>
      </c>
      <c r="D112" s="170" t="s">
        <v>137</v>
      </c>
      <c r="E112" s="171" t="s">
        <v>162</v>
      </c>
      <c r="F112" s="172" t="s">
        <v>163</v>
      </c>
      <c r="G112" s="173" t="s">
        <v>140</v>
      </c>
      <c r="H112" s="174">
        <v>14.456</v>
      </c>
      <c r="I112" s="175"/>
      <c r="J112" s="176">
        <f t="shared" si="0"/>
        <v>0</v>
      </c>
      <c r="K112" s="172" t="s">
        <v>141</v>
      </c>
      <c r="L112" s="40"/>
      <c r="M112" s="177" t="s">
        <v>5</v>
      </c>
      <c r="N112" s="178" t="s">
        <v>43</v>
      </c>
      <c r="O112" s="41"/>
      <c r="P112" s="179">
        <f t="shared" si="1"/>
        <v>0</v>
      </c>
      <c r="Q112" s="179">
        <v>0.00026</v>
      </c>
      <c r="R112" s="179">
        <f t="shared" si="2"/>
        <v>0.0037585599999999993</v>
      </c>
      <c r="S112" s="179">
        <v>0</v>
      </c>
      <c r="T112" s="180">
        <f t="shared" si="3"/>
        <v>0</v>
      </c>
      <c r="AR112" s="23" t="s">
        <v>142</v>
      </c>
      <c r="AT112" s="23" t="s">
        <v>137</v>
      </c>
      <c r="AU112" s="23" t="s">
        <v>143</v>
      </c>
      <c r="AY112" s="23" t="s">
        <v>134</v>
      </c>
      <c r="BE112" s="181">
        <f t="shared" si="4"/>
        <v>0</v>
      </c>
      <c r="BF112" s="181">
        <f t="shared" si="5"/>
        <v>0</v>
      </c>
      <c r="BG112" s="181">
        <f t="shared" si="6"/>
        <v>0</v>
      </c>
      <c r="BH112" s="181">
        <f t="shared" si="7"/>
        <v>0</v>
      </c>
      <c r="BI112" s="181">
        <f t="shared" si="8"/>
        <v>0</v>
      </c>
      <c r="BJ112" s="23" t="s">
        <v>143</v>
      </c>
      <c r="BK112" s="181">
        <f t="shared" si="9"/>
        <v>0</v>
      </c>
      <c r="BL112" s="23" t="s">
        <v>142</v>
      </c>
      <c r="BM112" s="23" t="s">
        <v>164</v>
      </c>
    </row>
    <row r="113" spans="2:65" s="1" customFormat="1" ht="25.5" customHeight="1">
      <c r="B113" s="169"/>
      <c r="C113" s="170" t="s">
        <v>165</v>
      </c>
      <c r="D113" s="170" t="s">
        <v>137</v>
      </c>
      <c r="E113" s="171" t="s">
        <v>166</v>
      </c>
      <c r="F113" s="172" t="s">
        <v>167</v>
      </c>
      <c r="G113" s="173" t="s">
        <v>140</v>
      </c>
      <c r="H113" s="174">
        <v>14.456</v>
      </c>
      <c r="I113" s="175"/>
      <c r="J113" s="176">
        <f t="shared" si="0"/>
        <v>0</v>
      </c>
      <c r="K113" s="172" t="s">
        <v>141</v>
      </c>
      <c r="L113" s="40"/>
      <c r="M113" s="177" t="s">
        <v>5</v>
      </c>
      <c r="N113" s="178" t="s">
        <v>43</v>
      </c>
      <c r="O113" s="41"/>
      <c r="P113" s="179">
        <f t="shared" si="1"/>
        <v>0</v>
      </c>
      <c r="Q113" s="179">
        <v>0.00438</v>
      </c>
      <c r="R113" s="179">
        <f t="shared" si="2"/>
        <v>0.06331728</v>
      </c>
      <c r="S113" s="179">
        <v>0</v>
      </c>
      <c r="T113" s="180">
        <f t="shared" si="3"/>
        <v>0</v>
      </c>
      <c r="AR113" s="23" t="s">
        <v>142</v>
      </c>
      <c r="AT113" s="23" t="s">
        <v>137</v>
      </c>
      <c r="AU113" s="23" t="s">
        <v>143</v>
      </c>
      <c r="AY113" s="23" t="s">
        <v>134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143</v>
      </c>
      <c r="BK113" s="181">
        <f t="shared" si="9"/>
        <v>0</v>
      </c>
      <c r="BL113" s="23" t="s">
        <v>142</v>
      </c>
      <c r="BM113" s="23" t="s">
        <v>168</v>
      </c>
    </row>
    <row r="114" spans="2:65" s="1" customFormat="1" ht="16.5" customHeight="1">
      <c r="B114" s="169"/>
      <c r="C114" s="170" t="s">
        <v>169</v>
      </c>
      <c r="D114" s="170" t="s">
        <v>137</v>
      </c>
      <c r="E114" s="171" t="s">
        <v>170</v>
      </c>
      <c r="F114" s="172" t="s">
        <v>171</v>
      </c>
      <c r="G114" s="173" t="s">
        <v>140</v>
      </c>
      <c r="H114" s="174">
        <v>3.336</v>
      </c>
      <c r="I114" s="175"/>
      <c r="J114" s="176">
        <f t="shared" si="0"/>
        <v>0</v>
      </c>
      <c r="K114" s="172" t="s">
        <v>141</v>
      </c>
      <c r="L114" s="40"/>
      <c r="M114" s="177" t="s">
        <v>5</v>
      </c>
      <c r="N114" s="178" t="s">
        <v>43</v>
      </c>
      <c r="O114" s="41"/>
      <c r="P114" s="179">
        <f t="shared" si="1"/>
        <v>0</v>
      </c>
      <c r="Q114" s="179">
        <v>0.003</v>
      </c>
      <c r="R114" s="179">
        <f t="shared" si="2"/>
        <v>0.010008</v>
      </c>
      <c r="S114" s="179">
        <v>0</v>
      </c>
      <c r="T114" s="180">
        <f t="shared" si="3"/>
        <v>0</v>
      </c>
      <c r="AR114" s="23" t="s">
        <v>142</v>
      </c>
      <c r="AT114" s="23" t="s">
        <v>137</v>
      </c>
      <c r="AU114" s="23" t="s">
        <v>143</v>
      </c>
      <c r="AY114" s="23" t="s">
        <v>134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143</v>
      </c>
      <c r="BK114" s="181">
        <f t="shared" si="9"/>
        <v>0</v>
      </c>
      <c r="BL114" s="23" t="s">
        <v>142</v>
      </c>
      <c r="BM114" s="23" t="s">
        <v>172</v>
      </c>
    </row>
    <row r="115" spans="2:51" s="11" customFormat="1" ht="13.5">
      <c r="B115" s="182"/>
      <c r="D115" s="183" t="s">
        <v>145</v>
      </c>
      <c r="E115" s="184" t="s">
        <v>5</v>
      </c>
      <c r="F115" s="185" t="s">
        <v>173</v>
      </c>
      <c r="H115" s="186">
        <v>3.336</v>
      </c>
      <c r="I115" s="187"/>
      <c r="L115" s="182"/>
      <c r="M115" s="188"/>
      <c r="N115" s="189"/>
      <c r="O115" s="189"/>
      <c r="P115" s="189"/>
      <c r="Q115" s="189"/>
      <c r="R115" s="189"/>
      <c r="S115" s="189"/>
      <c r="T115" s="190"/>
      <c r="AT115" s="184" t="s">
        <v>145</v>
      </c>
      <c r="AU115" s="184" t="s">
        <v>143</v>
      </c>
      <c r="AV115" s="11" t="s">
        <v>143</v>
      </c>
      <c r="AW115" s="11" t="s">
        <v>35</v>
      </c>
      <c r="AX115" s="11" t="s">
        <v>78</v>
      </c>
      <c r="AY115" s="184" t="s">
        <v>134</v>
      </c>
    </row>
    <row r="116" spans="2:65" s="1" customFormat="1" ht="25.5" customHeight="1">
      <c r="B116" s="169"/>
      <c r="C116" s="170" t="s">
        <v>174</v>
      </c>
      <c r="D116" s="170" t="s">
        <v>137</v>
      </c>
      <c r="E116" s="171" t="s">
        <v>175</v>
      </c>
      <c r="F116" s="172" t="s">
        <v>176</v>
      </c>
      <c r="G116" s="173" t="s">
        <v>140</v>
      </c>
      <c r="H116" s="174">
        <v>14.456</v>
      </c>
      <c r="I116" s="175"/>
      <c r="J116" s="176">
        <f>ROUND(I116*H116,2)</f>
        <v>0</v>
      </c>
      <c r="K116" s="172" t="s">
        <v>141</v>
      </c>
      <c r="L116" s="40"/>
      <c r="M116" s="177" t="s">
        <v>5</v>
      </c>
      <c r="N116" s="178" t="s">
        <v>43</v>
      </c>
      <c r="O116" s="41"/>
      <c r="P116" s="179">
        <f>O116*H116</f>
        <v>0</v>
      </c>
      <c r="Q116" s="179">
        <v>0.01575</v>
      </c>
      <c r="R116" s="179">
        <f>Q116*H116</f>
        <v>0.227682</v>
      </c>
      <c r="S116" s="179">
        <v>0</v>
      </c>
      <c r="T116" s="180">
        <f>S116*H116</f>
        <v>0</v>
      </c>
      <c r="AR116" s="23" t="s">
        <v>142</v>
      </c>
      <c r="AT116" s="23" t="s">
        <v>137</v>
      </c>
      <c r="AU116" s="23" t="s">
        <v>143</v>
      </c>
      <c r="AY116" s="23" t="s">
        <v>134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3" t="s">
        <v>143</v>
      </c>
      <c r="BK116" s="181">
        <f>ROUND(I116*H116,2)</f>
        <v>0</v>
      </c>
      <c r="BL116" s="23" t="s">
        <v>142</v>
      </c>
      <c r="BM116" s="23" t="s">
        <v>177</v>
      </c>
    </row>
    <row r="117" spans="2:51" s="11" customFormat="1" ht="13.5">
      <c r="B117" s="182"/>
      <c r="D117" s="183" t="s">
        <v>145</v>
      </c>
      <c r="E117" s="184" t="s">
        <v>5</v>
      </c>
      <c r="F117" s="185" t="s">
        <v>178</v>
      </c>
      <c r="H117" s="186">
        <v>14.456</v>
      </c>
      <c r="I117" s="187"/>
      <c r="L117" s="182"/>
      <c r="M117" s="188"/>
      <c r="N117" s="189"/>
      <c r="O117" s="189"/>
      <c r="P117" s="189"/>
      <c r="Q117" s="189"/>
      <c r="R117" s="189"/>
      <c r="S117" s="189"/>
      <c r="T117" s="190"/>
      <c r="AT117" s="184" t="s">
        <v>145</v>
      </c>
      <c r="AU117" s="184" t="s">
        <v>143</v>
      </c>
      <c r="AV117" s="11" t="s">
        <v>143</v>
      </c>
      <c r="AW117" s="11" t="s">
        <v>35</v>
      </c>
      <c r="AX117" s="11" t="s">
        <v>78</v>
      </c>
      <c r="AY117" s="184" t="s">
        <v>134</v>
      </c>
    </row>
    <row r="118" spans="2:65" s="1" customFormat="1" ht="25.5" customHeight="1">
      <c r="B118" s="169"/>
      <c r="C118" s="170" t="s">
        <v>179</v>
      </c>
      <c r="D118" s="170" t="s">
        <v>137</v>
      </c>
      <c r="E118" s="171" t="s">
        <v>180</v>
      </c>
      <c r="F118" s="172" t="s">
        <v>181</v>
      </c>
      <c r="G118" s="173" t="s">
        <v>140</v>
      </c>
      <c r="H118" s="174">
        <v>17.5</v>
      </c>
      <c r="I118" s="175"/>
      <c r="J118" s="176">
        <f>ROUND(I118*H118,2)</f>
        <v>0</v>
      </c>
      <c r="K118" s="172" t="s">
        <v>141</v>
      </c>
      <c r="L118" s="40"/>
      <c r="M118" s="177" t="s">
        <v>5</v>
      </c>
      <c r="N118" s="178" t="s">
        <v>43</v>
      </c>
      <c r="O118" s="41"/>
      <c r="P118" s="179">
        <f>O118*H118</f>
        <v>0</v>
      </c>
      <c r="Q118" s="179">
        <v>0</v>
      </c>
      <c r="R118" s="179">
        <f>Q118*H118</f>
        <v>0</v>
      </c>
      <c r="S118" s="179">
        <v>0</v>
      </c>
      <c r="T118" s="180">
        <f>S118*H118</f>
        <v>0</v>
      </c>
      <c r="AR118" s="23" t="s">
        <v>142</v>
      </c>
      <c r="AT118" s="23" t="s">
        <v>137</v>
      </c>
      <c r="AU118" s="23" t="s">
        <v>143</v>
      </c>
      <c r="AY118" s="23" t="s">
        <v>134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3" t="s">
        <v>143</v>
      </c>
      <c r="BK118" s="181">
        <f>ROUND(I118*H118,2)</f>
        <v>0</v>
      </c>
      <c r="BL118" s="23" t="s">
        <v>142</v>
      </c>
      <c r="BM118" s="23" t="s">
        <v>182</v>
      </c>
    </row>
    <row r="119" spans="2:51" s="11" customFormat="1" ht="13.5">
      <c r="B119" s="182"/>
      <c r="D119" s="183" t="s">
        <v>145</v>
      </c>
      <c r="E119" s="184" t="s">
        <v>5</v>
      </c>
      <c r="F119" s="185" t="s">
        <v>183</v>
      </c>
      <c r="H119" s="186">
        <v>17.5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145</v>
      </c>
      <c r="AU119" s="184" t="s">
        <v>143</v>
      </c>
      <c r="AV119" s="11" t="s">
        <v>143</v>
      </c>
      <c r="AW119" s="11" t="s">
        <v>35</v>
      </c>
      <c r="AX119" s="11" t="s">
        <v>78</v>
      </c>
      <c r="AY119" s="184" t="s">
        <v>134</v>
      </c>
    </row>
    <row r="120" spans="2:65" s="1" customFormat="1" ht="25.5" customHeight="1">
      <c r="B120" s="169"/>
      <c r="C120" s="170" t="s">
        <v>184</v>
      </c>
      <c r="D120" s="170" t="s">
        <v>137</v>
      </c>
      <c r="E120" s="171" t="s">
        <v>185</v>
      </c>
      <c r="F120" s="172" t="s">
        <v>186</v>
      </c>
      <c r="G120" s="173" t="s">
        <v>140</v>
      </c>
      <c r="H120" s="174">
        <v>50</v>
      </c>
      <c r="I120" s="175"/>
      <c r="J120" s="176">
        <f>ROUND(I120*H120,2)</f>
        <v>0</v>
      </c>
      <c r="K120" s="172" t="s">
        <v>141</v>
      </c>
      <c r="L120" s="40"/>
      <c r="M120" s="177" t="s">
        <v>5</v>
      </c>
      <c r="N120" s="178" t="s">
        <v>43</v>
      </c>
      <c r="O120" s="41"/>
      <c r="P120" s="179">
        <f>O120*H120</f>
        <v>0</v>
      </c>
      <c r="Q120" s="179">
        <v>0</v>
      </c>
      <c r="R120" s="179">
        <f>Q120*H120</f>
        <v>0</v>
      </c>
      <c r="S120" s="179">
        <v>0</v>
      </c>
      <c r="T120" s="180">
        <f>S120*H120</f>
        <v>0</v>
      </c>
      <c r="AR120" s="23" t="s">
        <v>142</v>
      </c>
      <c r="AT120" s="23" t="s">
        <v>137</v>
      </c>
      <c r="AU120" s="23" t="s">
        <v>143</v>
      </c>
      <c r="AY120" s="23" t="s">
        <v>134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3" t="s">
        <v>143</v>
      </c>
      <c r="BK120" s="181">
        <f>ROUND(I120*H120,2)</f>
        <v>0</v>
      </c>
      <c r="BL120" s="23" t="s">
        <v>142</v>
      </c>
      <c r="BM120" s="23" t="s">
        <v>187</v>
      </c>
    </row>
    <row r="121" spans="2:51" s="12" customFormat="1" ht="13.5">
      <c r="B121" s="191"/>
      <c r="D121" s="183" t="s">
        <v>145</v>
      </c>
      <c r="E121" s="192" t="s">
        <v>5</v>
      </c>
      <c r="F121" s="193" t="s">
        <v>188</v>
      </c>
      <c r="H121" s="192" t="s">
        <v>5</v>
      </c>
      <c r="I121" s="194"/>
      <c r="L121" s="191"/>
      <c r="M121" s="195"/>
      <c r="N121" s="196"/>
      <c r="O121" s="196"/>
      <c r="P121" s="196"/>
      <c r="Q121" s="196"/>
      <c r="R121" s="196"/>
      <c r="S121" s="196"/>
      <c r="T121" s="197"/>
      <c r="AT121" s="192" t="s">
        <v>145</v>
      </c>
      <c r="AU121" s="192" t="s">
        <v>143</v>
      </c>
      <c r="AV121" s="12" t="s">
        <v>78</v>
      </c>
      <c r="AW121" s="12" t="s">
        <v>35</v>
      </c>
      <c r="AX121" s="12" t="s">
        <v>71</v>
      </c>
      <c r="AY121" s="192" t="s">
        <v>134</v>
      </c>
    </row>
    <row r="122" spans="2:51" s="11" customFormat="1" ht="13.5">
      <c r="B122" s="182"/>
      <c r="D122" s="183" t="s">
        <v>145</v>
      </c>
      <c r="E122" s="184" t="s">
        <v>5</v>
      </c>
      <c r="F122" s="185" t="s">
        <v>189</v>
      </c>
      <c r="H122" s="186">
        <v>50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145</v>
      </c>
      <c r="AU122" s="184" t="s">
        <v>143</v>
      </c>
      <c r="AV122" s="11" t="s">
        <v>143</v>
      </c>
      <c r="AW122" s="11" t="s">
        <v>35</v>
      </c>
      <c r="AX122" s="11" t="s">
        <v>78</v>
      </c>
      <c r="AY122" s="184" t="s">
        <v>134</v>
      </c>
    </row>
    <row r="123" spans="2:65" s="1" customFormat="1" ht="25.5" customHeight="1">
      <c r="B123" s="169"/>
      <c r="C123" s="170" t="s">
        <v>190</v>
      </c>
      <c r="D123" s="170" t="s">
        <v>137</v>
      </c>
      <c r="E123" s="171" t="s">
        <v>191</v>
      </c>
      <c r="F123" s="172" t="s">
        <v>192</v>
      </c>
      <c r="G123" s="173" t="s">
        <v>140</v>
      </c>
      <c r="H123" s="174">
        <v>5.21</v>
      </c>
      <c r="I123" s="175"/>
      <c r="J123" s="176">
        <f>ROUND(I123*H123,2)</f>
        <v>0</v>
      </c>
      <c r="K123" s="172" t="s">
        <v>141</v>
      </c>
      <c r="L123" s="40"/>
      <c r="M123" s="177" t="s">
        <v>5</v>
      </c>
      <c r="N123" s="178" t="s">
        <v>43</v>
      </c>
      <c r="O123" s="41"/>
      <c r="P123" s="179">
        <f>O123*H123</f>
        <v>0</v>
      </c>
      <c r="Q123" s="179">
        <v>0.0567</v>
      </c>
      <c r="R123" s="179">
        <f>Q123*H123</f>
        <v>0.295407</v>
      </c>
      <c r="S123" s="179">
        <v>0</v>
      </c>
      <c r="T123" s="180">
        <f>S123*H123</f>
        <v>0</v>
      </c>
      <c r="AR123" s="23" t="s">
        <v>142</v>
      </c>
      <c r="AT123" s="23" t="s">
        <v>137</v>
      </c>
      <c r="AU123" s="23" t="s">
        <v>143</v>
      </c>
      <c r="AY123" s="23" t="s">
        <v>134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143</v>
      </c>
      <c r="BK123" s="181">
        <f>ROUND(I123*H123,2)</f>
        <v>0</v>
      </c>
      <c r="BL123" s="23" t="s">
        <v>142</v>
      </c>
      <c r="BM123" s="23" t="s">
        <v>193</v>
      </c>
    </row>
    <row r="124" spans="2:51" s="11" customFormat="1" ht="13.5">
      <c r="B124" s="182"/>
      <c r="D124" s="183" t="s">
        <v>145</v>
      </c>
      <c r="E124" s="184" t="s">
        <v>5</v>
      </c>
      <c r="F124" s="185" t="s">
        <v>194</v>
      </c>
      <c r="H124" s="186">
        <v>5.21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145</v>
      </c>
      <c r="AU124" s="184" t="s">
        <v>143</v>
      </c>
      <c r="AV124" s="11" t="s">
        <v>143</v>
      </c>
      <c r="AW124" s="11" t="s">
        <v>35</v>
      </c>
      <c r="AX124" s="11" t="s">
        <v>78</v>
      </c>
      <c r="AY124" s="184" t="s">
        <v>134</v>
      </c>
    </row>
    <row r="125" spans="2:65" s="1" customFormat="1" ht="25.5" customHeight="1">
      <c r="B125" s="169"/>
      <c r="C125" s="170" t="s">
        <v>195</v>
      </c>
      <c r="D125" s="170" t="s">
        <v>137</v>
      </c>
      <c r="E125" s="171" t="s">
        <v>196</v>
      </c>
      <c r="F125" s="172" t="s">
        <v>197</v>
      </c>
      <c r="G125" s="173" t="s">
        <v>198</v>
      </c>
      <c r="H125" s="174">
        <v>2</v>
      </c>
      <c r="I125" s="175"/>
      <c r="J125" s="176">
        <f>ROUND(I125*H125,2)</f>
        <v>0</v>
      </c>
      <c r="K125" s="172" t="s">
        <v>141</v>
      </c>
      <c r="L125" s="40"/>
      <c r="M125" s="177" t="s">
        <v>5</v>
      </c>
      <c r="N125" s="178" t="s">
        <v>43</v>
      </c>
      <c r="O125" s="41"/>
      <c r="P125" s="179">
        <f>O125*H125</f>
        <v>0</v>
      </c>
      <c r="Q125" s="179">
        <v>0.04684</v>
      </c>
      <c r="R125" s="179">
        <f>Q125*H125</f>
        <v>0.09368</v>
      </c>
      <c r="S125" s="179">
        <v>0</v>
      </c>
      <c r="T125" s="180">
        <f>S125*H125</f>
        <v>0</v>
      </c>
      <c r="AR125" s="23" t="s">
        <v>142</v>
      </c>
      <c r="AT125" s="23" t="s">
        <v>137</v>
      </c>
      <c r="AU125" s="23" t="s">
        <v>143</v>
      </c>
      <c r="AY125" s="23" t="s">
        <v>134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143</v>
      </c>
      <c r="BK125" s="181">
        <f>ROUND(I125*H125,2)</f>
        <v>0</v>
      </c>
      <c r="BL125" s="23" t="s">
        <v>142</v>
      </c>
      <c r="BM125" s="23" t="s">
        <v>199</v>
      </c>
    </row>
    <row r="126" spans="2:65" s="1" customFormat="1" ht="16.5" customHeight="1">
      <c r="B126" s="169"/>
      <c r="C126" s="198" t="s">
        <v>200</v>
      </c>
      <c r="D126" s="198" t="s">
        <v>201</v>
      </c>
      <c r="E126" s="199" t="s">
        <v>202</v>
      </c>
      <c r="F126" s="200" t="s">
        <v>203</v>
      </c>
      <c r="G126" s="201" t="s">
        <v>198</v>
      </c>
      <c r="H126" s="202">
        <v>2</v>
      </c>
      <c r="I126" s="203"/>
      <c r="J126" s="204">
        <f>ROUND(I126*H126,2)</f>
        <v>0</v>
      </c>
      <c r="K126" s="200" t="s">
        <v>141</v>
      </c>
      <c r="L126" s="205"/>
      <c r="M126" s="206" t="s">
        <v>5</v>
      </c>
      <c r="N126" s="207" t="s">
        <v>43</v>
      </c>
      <c r="O126" s="41"/>
      <c r="P126" s="179">
        <f>O126*H126</f>
        <v>0</v>
      </c>
      <c r="Q126" s="179">
        <v>0.02347</v>
      </c>
      <c r="R126" s="179">
        <f>Q126*H126</f>
        <v>0.04694</v>
      </c>
      <c r="S126" s="179">
        <v>0</v>
      </c>
      <c r="T126" s="180">
        <f>S126*H126</f>
        <v>0</v>
      </c>
      <c r="AR126" s="23" t="s">
        <v>169</v>
      </c>
      <c r="AT126" s="23" t="s">
        <v>201</v>
      </c>
      <c r="AU126" s="23" t="s">
        <v>143</v>
      </c>
      <c r="AY126" s="23" t="s">
        <v>134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3" t="s">
        <v>143</v>
      </c>
      <c r="BK126" s="181">
        <f>ROUND(I126*H126,2)</f>
        <v>0</v>
      </c>
      <c r="BL126" s="23" t="s">
        <v>142</v>
      </c>
      <c r="BM126" s="23" t="s">
        <v>204</v>
      </c>
    </row>
    <row r="127" spans="2:63" s="10" customFormat="1" ht="29.85" customHeight="1">
      <c r="B127" s="156"/>
      <c r="D127" s="157" t="s">
        <v>70</v>
      </c>
      <c r="E127" s="167" t="s">
        <v>174</v>
      </c>
      <c r="F127" s="167" t="s">
        <v>205</v>
      </c>
      <c r="I127" s="159"/>
      <c r="J127" s="168">
        <f>BK127</f>
        <v>0</v>
      </c>
      <c r="L127" s="156"/>
      <c r="M127" s="161"/>
      <c r="N127" s="162"/>
      <c r="O127" s="162"/>
      <c r="P127" s="163">
        <f>SUM(P128:P148)</f>
        <v>0</v>
      </c>
      <c r="Q127" s="162"/>
      <c r="R127" s="163">
        <f>SUM(R128:R148)</f>
        <v>0.00268</v>
      </c>
      <c r="S127" s="162"/>
      <c r="T127" s="164">
        <f>SUM(T128:T148)</f>
        <v>2.8171141</v>
      </c>
      <c r="AR127" s="157" t="s">
        <v>78</v>
      </c>
      <c r="AT127" s="165" t="s">
        <v>70</v>
      </c>
      <c r="AU127" s="165" t="s">
        <v>78</v>
      </c>
      <c r="AY127" s="157" t="s">
        <v>134</v>
      </c>
      <c r="BK127" s="166">
        <f>SUM(BK128:BK148)</f>
        <v>0</v>
      </c>
    </row>
    <row r="128" spans="2:65" s="1" customFormat="1" ht="16.5" customHeight="1">
      <c r="B128" s="169"/>
      <c r="C128" s="170" t="s">
        <v>11</v>
      </c>
      <c r="D128" s="170" t="s">
        <v>137</v>
      </c>
      <c r="E128" s="171" t="s">
        <v>206</v>
      </c>
      <c r="F128" s="172" t="s">
        <v>207</v>
      </c>
      <c r="G128" s="173" t="s">
        <v>140</v>
      </c>
      <c r="H128" s="174">
        <v>20.094</v>
      </c>
      <c r="I128" s="175"/>
      <c r="J128" s="176">
        <f>ROUND(I128*H128,2)</f>
        <v>0</v>
      </c>
      <c r="K128" s="172" t="s">
        <v>141</v>
      </c>
      <c r="L128" s="40"/>
      <c r="M128" s="177" t="s">
        <v>5</v>
      </c>
      <c r="N128" s="178" t="s">
        <v>43</v>
      </c>
      <c r="O128" s="41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AR128" s="23" t="s">
        <v>208</v>
      </c>
      <c r="AT128" s="23" t="s">
        <v>137</v>
      </c>
      <c r="AU128" s="23" t="s">
        <v>143</v>
      </c>
      <c r="AY128" s="23" t="s">
        <v>134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143</v>
      </c>
      <c r="BK128" s="181">
        <f>ROUND(I128*H128,2)</f>
        <v>0</v>
      </c>
      <c r="BL128" s="23" t="s">
        <v>208</v>
      </c>
      <c r="BM128" s="23" t="s">
        <v>209</v>
      </c>
    </row>
    <row r="129" spans="2:51" s="12" customFormat="1" ht="13.5">
      <c r="B129" s="191"/>
      <c r="D129" s="183" t="s">
        <v>145</v>
      </c>
      <c r="E129" s="192" t="s">
        <v>5</v>
      </c>
      <c r="F129" s="193" t="s">
        <v>210</v>
      </c>
      <c r="H129" s="192" t="s">
        <v>5</v>
      </c>
      <c r="I129" s="194"/>
      <c r="L129" s="191"/>
      <c r="M129" s="195"/>
      <c r="N129" s="196"/>
      <c r="O129" s="196"/>
      <c r="P129" s="196"/>
      <c r="Q129" s="196"/>
      <c r="R129" s="196"/>
      <c r="S129" s="196"/>
      <c r="T129" s="197"/>
      <c r="AT129" s="192" t="s">
        <v>145</v>
      </c>
      <c r="AU129" s="192" t="s">
        <v>143</v>
      </c>
      <c r="AV129" s="12" t="s">
        <v>78</v>
      </c>
      <c r="AW129" s="12" t="s">
        <v>35</v>
      </c>
      <c r="AX129" s="12" t="s">
        <v>71</v>
      </c>
      <c r="AY129" s="192" t="s">
        <v>134</v>
      </c>
    </row>
    <row r="130" spans="2:51" s="11" customFormat="1" ht="13.5">
      <c r="B130" s="182"/>
      <c r="D130" s="183" t="s">
        <v>145</v>
      </c>
      <c r="E130" s="184" t="s">
        <v>5</v>
      </c>
      <c r="F130" s="185" t="s">
        <v>211</v>
      </c>
      <c r="H130" s="186">
        <v>14.404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145</v>
      </c>
      <c r="AU130" s="184" t="s">
        <v>143</v>
      </c>
      <c r="AV130" s="11" t="s">
        <v>143</v>
      </c>
      <c r="AW130" s="11" t="s">
        <v>35</v>
      </c>
      <c r="AX130" s="11" t="s">
        <v>71</v>
      </c>
      <c r="AY130" s="184" t="s">
        <v>134</v>
      </c>
    </row>
    <row r="131" spans="2:51" s="12" customFormat="1" ht="13.5">
      <c r="B131" s="191"/>
      <c r="D131" s="183" t="s">
        <v>145</v>
      </c>
      <c r="E131" s="192" t="s">
        <v>5</v>
      </c>
      <c r="F131" s="193" t="s">
        <v>212</v>
      </c>
      <c r="H131" s="192" t="s">
        <v>5</v>
      </c>
      <c r="I131" s="194"/>
      <c r="L131" s="191"/>
      <c r="M131" s="195"/>
      <c r="N131" s="196"/>
      <c r="O131" s="196"/>
      <c r="P131" s="196"/>
      <c r="Q131" s="196"/>
      <c r="R131" s="196"/>
      <c r="S131" s="196"/>
      <c r="T131" s="197"/>
      <c r="AT131" s="192" t="s">
        <v>145</v>
      </c>
      <c r="AU131" s="192" t="s">
        <v>143</v>
      </c>
      <c r="AV131" s="12" t="s">
        <v>78</v>
      </c>
      <c r="AW131" s="12" t="s">
        <v>35</v>
      </c>
      <c r="AX131" s="12" t="s">
        <v>71</v>
      </c>
      <c r="AY131" s="192" t="s">
        <v>134</v>
      </c>
    </row>
    <row r="132" spans="2:51" s="11" customFormat="1" ht="13.5">
      <c r="B132" s="182"/>
      <c r="D132" s="183" t="s">
        <v>145</v>
      </c>
      <c r="E132" s="184" t="s">
        <v>5</v>
      </c>
      <c r="F132" s="185" t="s">
        <v>213</v>
      </c>
      <c r="H132" s="186">
        <v>1.009</v>
      </c>
      <c r="I132" s="187"/>
      <c r="L132" s="182"/>
      <c r="M132" s="188"/>
      <c r="N132" s="189"/>
      <c r="O132" s="189"/>
      <c r="P132" s="189"/>
      <c r="Q132" s="189"/>
      <c r="R132" s="189"/>
      <c r="S132" s="189"/>
      <c r="T132" s="190"/>
      <c r="AT132" s="184" t="s">
        <v>145</v>
      </c>
      <c r="AU132" s="184" t="s">
        <v>143</v>
      </c>
      <c r="AV132" s="11" t="s">
        <v>143</v>
      </c>
      <c r="AW132" s="11" t="s">
        <v>35</v>
      </c>
      <c r="AX132" s="11" t="s">
        <v>71</v>
      </c>
      <c r="AY132" s="184" t="s">
        <v>134</v>
      </c>
    </row>
    <row r="133" spans="2:51" s="11" customFormat="1" ht="13.5">
      <c r="B133" s="182"/>
      <c r="D133" s="183" t="s">
        <v>145</v>
      </c>
      <c r="E133" s="184" t="s">
        <v>5</v>
      </c>
      <c r="F133" s="185" t="s">
        <v>214</v>
      </c>
      <c r="H133" s="186">
        <v>4.681</v>
      </c>
      <c r="I133" s="187"/>
      <c r="L133" s="182"/>
      <c r="M133" s="188"/>
      <c r="N133" s="189"/>
      <c r="O133" s="189"/>
      <c r="P133" s="189"/>
      <c r="Q133" s="189"/>
      <c r="R133" s="189"/>
      <c r="S133" s="189"/>
      <c r="T133" s="190"/>
      <c r="AT133" s="184" t="s">
        <v>145</v>
      </c>
      <c r="AU133" s="184" t="s">
        <v>143</v>
      </c>
      <c r="AV133" s="11" t="s">
        <v>143</v>
      </c>
      <c r="AW133" s="11" t="s">
        <v>35</v>
      </c>
      <c r="AX133" s="11" t="s">
        <v>71</v>
      </c>
      <c r="AY133" s="184" t="s">
        <v>134</v>
      </c>
    </row>
    <row r="134" spans="2:51" s="13" customFormat="1" ht="13.5">
      <c r="B134" s="208"/>
      <c r="D134" s="183" t="s">
        <v>145</v>
      </c>
      <c r="E134" s="209" t="s">
        <v>5</v>
      </c>
      <c r="F134" s="210" t="s">
        <v>215</v>
      </c>
      <c r="H134" s="211">
        <v>20.094</v>
      </c>
      <c r="I134" s="212"/>
      <c r="L134" s="208"/>
      <c r="M134" s="213"/>
      <c r="N134" s="214"/>
      <c r="O134" s="214"/>
      <c r="P134" s="214"/>
      <c r="Q134" s="214"/>
      <c r="R134" s="214"/>
      <c r="S134" s="214"/>
      <c r="T134" s="215"/>
      <c r="AT134" s="209" t="s">
        <v>145</v>
      </c>
      <c r="AU134" s="209" t="s">
        <v>143</v>
      </c>
      <c r="AV134" s="13" t="s">
        <v>142</v>
      </c>
      <c r="AW134" s="13" t="s">
        <v>35</v>
      </c>
      <c r="AX134" s="13" t="s">
        <v>78</v>
      </c>
      <c r="AY134" s="209" t="s">
        <v>134</v>
      </c>
    </row>
    <row r="135" spans="2:65" s="1" customFormat="1" ht="16.5" customHeight="1">
      <c r="B135" s="169"/>
      <c r="C135" s="170" t="s">
        <v>208</v>
      </c>
      <c r="D135" s="170" t="s">
        <v>137</v>
      </c>
      <c r="E135" s="171" t="s">
        <v>216</v>
      </c>
      <c r="F135" s="172" t="s">
        <v>217</v>
      </c>
      <c r="G135" s="173" t="s">
        <v>140</v>
      </c>
      <c r="H135" s="174">
        <v>26.094</v>
      </c>
      <c r="I135" s="175"/>
      <c r="J135" s="176">
        <f>ROUND(I135*H135,2)</f>
        <v>0</v>
      </c>
      <c r="K135" s="172" t="s">
        <v>141</v>
      </c>
      <c r="L135" s="40"/>
      <c r="M135" s="177" t="s">
        <v>5</v>
      </c>
      <c r="N135" s="178" t="s">
        <v>43</v>
      </c>
      <c r="O135" s="41"/>
      <c r="P135" s="179">
        <f>O135*H135</f>
        <v>0</v>
      </c>
      <c r="Q135" s="179">
        <v>0</v>
      </c>
      <c r="R135" s="179">
        <f>Q135*H135</f>
        <v>0</v>
      </c>
      <c r="S135" s="179">
        <v>0.00015</v>
      </c>
      <c r="T135" s="180">
        <f>S135*H135</f>
        <v>0.0039141</v>
      </c>
      <c r="AR135" s="23" t="s">
        <v>208</v>
      </c>
      <c r="AT135" s="23" t="s">
        <v>137</v>
      </c>
      <c r="AU135" s="23" t="s">
        <v>143</v>
      </c>
      <c r="AY135" s="23" t="s">
        <v>134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143</v>
      </c>
      <c r="BK135" s="181">
        <f>ROUND(I135*H135,2)</f>
        <v>0</v>
      </c>
      <c r="BL135" s="23" t="s">
        <v>208</v>
      </c>
      <c r="BM135" s="23" t="s">
        <v>218</v>
      </c>
    </row>
    <row r="136" spans="2:51" s="12" customFormat="1" ht="13.5">
      <c r="B136" s="191"/>
      <c r="D136" s="183" t="s">
        <v>145</v>
      </c>
      <c r="E136" s="192" t="s">
        <v>5</v>
      </c>
      <c r="F136" s="193" t="s">
        <v>219</v>
      </c>
      <c r="H136" s="192" t="s">
        <v>5</v>
      </c>
      <c r="I136" s="194"/>
      <c r="L136" s="191"/>
      <c r="M136" s="195"/>
      <c r="N136" s="196"/>
      <c r="O136" s="196"/>
      <c r="P136" s="196"/>
      <c r="Q136" s="196"/>
      <c r="R136" s="196"/>
      <c r="S136" s="196"/>
      <c r="T136" s="197"/>
      <c r="AT136" s="192" t="s">
        <v>145</v>
      </c>
      <c r="AU136" s="192" t="s">
        <v>143</v>
      </c>
      <c r="AV136" s="12" t="s">
        <v>78</v>
      </c>
      <c r="AW136" s="12" t="s">
        <v>35</v>
      </c>
      <c r="AX136" s="12" t="s">
        <v>71</v>
      </c>
      <c r="AY136" s="192" t="s">
        <v>134</v>
      </c>
    </row>
    <row r="137" spans="2:51" s="11" customFormat="1" ht="13.5">
      <c r="B137" s="182"/>
      <c r="D137" s="183" t="s">
        <v>145</v>
      </c>
      <c r="E137" s="184" t="s">
        <v>5</v>
      </c>
      <c r="F137" s="185" t="s">
        <v>220</v>
      </c>
      <c r="H137" s="186">
        <v>26.094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145</v>
      </c>
      <c r="AU137" s="184" t="s">
        <v>143</v>
      </c>
      <c r="AV137" s="11" t="s">
        <v>143</v>
      </c>
      <c r="AW137" s="11" t="s">
        <v>35</v>
      </c>
      <c r="AX137" s="11" t="s">
        <v>78</v>
      </c>
      <c r="AY137" s="184" t="s">
        <v>134</v>
      </c>
    </row>
    <row r="138" spans="2:65" s="1" customFormat="1" ht="25.5" customHeight="1">
      <c r="B138" s="169"/>
      <c r="C138" s="170" t="s">
        <v>221</v>
      </c>
      <c r="D138" s="170" t="s">
        <v>137</v>
      </c>
      <c r="E138" s="171" t="s">
        <v>222</v>
      </c>
      <c r="F138" s="172" t="s">
        <v>223</v>
      </c>
      <c r="G138" s="173" t="s">
        <v>140</v>
      </c>
      <c r="H138" s="174">
        <v>67</v>
      </c>
      <c r="I138" s="175"/>
      <c r="J138" s="176">
        <f>ROUND(I138*H138,2)</f>
        <v>0</v>
      </c>
      <c r="K138" s="172" t="s">
        <v>141</v>
      </c>
      <c r="L138" s="40"/>
      <c r="M138" s="177" t="s">
        <v>5</v>
      </c>
      <c r="N138" s="178" t="s">
        <v>43</v>
      </c>
      <c r="O138" s="41"/>
      <c r="P138" s="179">
        <f>O138*H138</f>
        <v>0</v>
      </c>
      <c r="Q138" s="179">
        <v>4E-05</v>
      </c>
      <c r="R138" s="179">
        <f>Q138*H138</f>
        <v>0.00268</v>
      </c>
      <c r="S138" s="179">
        <v>0</v>
      </c>
      <c r="T138" s="180">
        <f>S138*H138</f>
        <v>0</v>
      </c>
      <c r="AR138" s="23" t="s">
        <v>142</v>
      </c>
      <c r="AT138" s="23" t="s">
        <v>137</v>
      </c>
      <c r="AU138" s="23" t="s">
        <v>143</v>
      </c>
      <c r="AY138" s="23" t="s">
        <v>134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23" t="s">
        <v>143</v>
      </c>
      <c r="BK138" s="181">
        <f>ROUND(I138*H138,2)</f>
        <v>0</v>
      </c>
      <c r="BL138" s="23" t="s">
        <v>142</v>
      </c>
      <c r="BM138" s="23" t="s">
        <v>224</v>
      </c>
    </row>
    <row r="139" spans="2:51" s="11" customFormat="1" ht="13.5">
      <c r="B139" s="182"/>
      <c r="D139" s="183" t="s">
        <v>145</v>
      </c>
      <c r="E139" s="184" t="s">
        <v>5</v>
      </c>
      <c r="F139" s="185" t="s">
        <v>225</v>
      </c>
      <c r="H139" s="186">
        <v>17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145</v>
      </c>
      <c r="AU139" s="184" t="s">
        <v>143</v>
      </c>
      <c r="AV139" s="11" t="s">
        <v>143</v>
      </c>
      <c r="AW139" s="11" t="s">
        <v>35</v>
      </c>
      <c r="AX139" s="11" t="s">
        <v>71</v>
      </c>
      <c r="AY139" s="184" t="s">
        <v>134</v>
      </c>
    </row>
    <row r="140" spans="2:51" s="12" customFormat="1" ht="13.5">
      <c r="B140" s="191"/>
      <c r="D140" s="183" t="s">
        <v>145</v>
      </c>
      <c r="E140" s="192" t="s">
        <v>5</v>
      </c>
      <c r="F140" s="193" t="s">
        <v>226</v>
      </c>
      <c r="H140" s="192" t="s">
        <v>5</v>
      </c>
      <c r="I140" s="194"/>
      <c r="L140" s="191"/>
      <c r="M140" s="195"/>
      <c r="N140" s="196"/>
      <c r="O140" s="196"/>
      <c r="P140" s="196"/>
      <c r="Q140" s="196"/>
      <c r="R140" s="196"/>
      <c r="S140" s="196"/>
      <c r="T140" s="197"/>
      <c r="AT140" s="192" t="s">
        <v>145</v>
      </c>
      <c r="AU140" s="192" t="s">
        <v>143</v>
      </c>
      <c r="AV140" s="12" t="s">
        <v>78</v>
      </c>
      <c r="AW140" s="12" t="s">
        <v>35</v>
      </c>
      <c r="AX140" s="12" t="s">
        <v>71</v>
      </c>
      <c r="AY140" s="192" t="s">
        <v>134</v>
      </c>
    </row>
    <row r="141" spans="2:51" s="11" customFormat="1" ht="13.5">
      <c r="B141" s="182"/>
      <c r="D141" s="183" t="s">
        <v>145</v>
      </c>
      <c r="E141" s="184" t="s">
        <v>5</v>
      </c>
      <c r="F141" s="185" t="s">
        <v>189</v>
      </c>
      <c r="H141" s="186">
        <v>50</v>
      </c>
      <c r="I141" s="187"/>
      <c r="L141" s="182"/>
      <c r="M141" s="188"/>
      <c r="N141" s="189"/>
      <c r="O141" s="189"/>
      <c r="P141" s="189"/>
      <c r="Q141" s="189"/>
      <c r="R141" s="189"/>
      <c r="S141" s="189"/>
      <c r="T141" s="190"/>
      <c r="AT141" s="184" t="s">
        <v>145</v>
      </c>
      <c r="AU141" s="184" t="s">
        <v>143</v>
      </c>
      <c r="AV141" s="11" t="s">
        <v>143</v>
      </c>
      <c r="AW141" s="11" t="s">
        <v>35</v>
      </c>
      <c r="AX141" s="11" t="s">
        <v>71</v>
      </c>
      <c r="AY141" s="184" t="s">
        <v>134</v>
      </c>
    </row>
    <row r="142" spans="2:51" s="13" customFormat="1" ht="13.5">
      <c r="B142" s="208"/>
      <c r="D142" s="183" t="s">
        <v>145</v>
      </c>
      <c r="E142" s="209" t="s">
        <v>5</v>
      </c>
      <c r="F142" s="210" t="s">
        <v>215</v>
      </c>
      <c r="H142" s="211">
        <v>67</v>
      </c>
      <c r="I142" s="212"/>
      <c r="L142" s="208"/>
      <c r="M142" s="213"/>
      <c r="N142" s="214"/>
      <c r="O142" s="214"/>
      <c r="P142" s="214"/>
      <c r="Q142" s="214"/>
      <c r="R142" s="214"/>
      <c r="S142" s="214"/>
      <c r="T142" s="215"/>
      <c r="AT142" s="209" t="s">
        <v>145</v>
      </c>
      <c r="AU142" s="209" t="s">
        <v>143</v>
      </c>
      <c r="AV142" s="13" t="s">
        <v>142</v>
      </c>
      <c r="AW142" s="13" t="s">
        <v>35</v>
      </c>
      <c r="AX142" s="13" t="s">
        <v>78</v>
      </c>
      <c r="AY142" s="209" t="s">
        <v>134</v>
      </c>
    </row>
    <row r="143" spans="2:65" s="1" customFormat="1" ht="38.25" customHeight="1">
      <c r="B143" s="169"/>
      <c r="C143" s="170" t="s">
        <v>227</v>
      </c>
      <c r="D143" s="170" t="s">
        <v>137</v>
      </c>
      <c r="E143" s="171" t="s">
        <v>228</v>
      </c>
      <c r="F143" s="172" t="s">
        <v>229</v>
      </c>
      <c r="G143" s="173" t="s">
        <v>140</v>
      </c>
      <c r="H143" s="174">
        <v>28.132</v>
      </c>
      <c r="I143" s="175"/>
      <c r="J143" s="176">
        <f>ROUND(I143*H143,2)</f>
        <v>0</v>
      </c>
      <c r="K143" s="172" t="s">
        <v>141</v>
      </c>
      <c r="L143" s="40"/>
      <c r="M143" s="177" t="s">
        <v>5</v>
      </c>
      <c r="N143" s="178" t="s">
        <v>43</v>
      </c>
      <c r="O143" s="41"/>
      <c r="P143" s="179">
        <f>O143*H143</f>
        <v>0</v>
      </c>
      <c r="Q143" s="179">
        <v>0</v>
      </c>
      <c r="R143" s="179">
        <f>Q143*H143</f>
        <v>0</v>
      </c>
      <c r="S143" s="179">
        <v>0.1</v>
      </c>
      <c r="T143" s="180">
        <f>S143*H143</f>
        <v>2.8132</v>
      </c>
      <c r="AR143" s="23" t="s">
        <v>142</v>
      </c>
      <c r="AT143" s="23" t="s">
        <v>137</v>
      </c>
      <c r="AU143" s="23" t="s">
        <v>143</v>
      </c>
      <c r="AY143" s="23" t="s">
        <v>134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23" t="s">
        <v>143</v>
      </c>
      <c r="BK143" s="181">
        <f>ROUND(I143*H143,2)</f>
        <v>0</v>
      </c>
      <c r="BL143" s="23" t="s">
        <v>142</v>
      </c>
      <c r="BM143" s="23" t="s">
        <v>230</v>
      </c>
    </row>
    <row r="144" spans="2:51" s="11" customFormat="1" ht="13.5">
      <c r="B144" s="182"/>
      <c r="D144" s="183" t="s">
        <v>145</v>
      </c>
      <c r="E144" s="184" t="s">
        <v>5</v>
      </c>
      <c r="F144" s="185" t="s">
        <v>231</v>
      </c>
      <c r="H144" s="186">
        <v>28.132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145</v>
      </c>
      <c r="AU144" s="184" t="s">
        <v>143</v>
      </c>
      <c r="AV144" s="11" t="s">
        <v>143</v>
      </c>
      <c r="AW144" s="11" t="s">
        <v>35</v>
      </c>
      <c r="AX144" s="11" t="s">
        <v>78</v>
      </c>
      <c r="AY144" s="184" t="s">
        <v>134</v>
      </c>
    </row>
    <row r="145" spans="2:65" s="1" customFormat="1" ht="16.5" customHeight="1">
      <c r="B145" s="169"/>
      <c r="C145" s="170" t="s">
        <v>232</v>
      </c>
      <c r="D145" s="170" t="s">
        <v>137</v>
      </c>
      <c r="E145" s="171" t="s">
        <v>233</v>
      </c>
      <c r="F145" s="172" t="s">
        <v>234</v>
      </c>
      <c r="G145" s="173" t="s">
        <v>140</v>
      </c>
      <c r="H145" s="174">
        <v>5.784</v>
      </c>
      <c r="I145" s="175"/>
      <c r="J145" s="176">
        <f>ROUND(I145*H145,2)</f>
        <v>0</v>
      </c>
      <c r="K145" s="172" t="s">
        <v>141</v>
      </c>
      <c r="L145" s="40"/>
      <c r="M145" s="177" t="s">
        <v>5</v>
      </c>
      <c r="N145" s="178" t="s">
        <v>43</v>
      </c>
      <c r="O145" s="41"/>
      <c r="P145" s="179">
        <f>O145*H145</f>
        <v>0</v>
      </c>
      <c r="Q145" s="179">
        <v>0</v>
      </c>
      <c r="R145" s="179">
        <f>Q145*H145</f>
        <v>0</v>
      </c>
      <c r="S145" s="179">
        <v>0</v>
      </c>
      <c r="T145" s="180">
        <f>S145*H145</f>
        <v>0</v>
      </c>
      <c r="AR145" s="23" t="s">
        <v>142</v>
      </c>
      <c r="AT145" s="23" t="s">
        <v>137</v>
      </c>
      <c r="AU145" s="23" t="s">
        <v>143</v>
      </c>
      <c r="AY145" s="23" t="s">
        <v>134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23" t="s">
        <v>143</v>
      </c>
      <c r="BK145" s="181">
        <f>ROUND(I145*H145,2)</f>
        <v>0</v>
      </c>
      <c r="BL145" s="23" t="s">
        <v>142</v>
      </c>
      <c r="BM145" s="23" t="s">
        <v>235</v>
      </c>
    </row>
    <row r="146" spans="2:51" s="11" customFormat="1" ht="13.5">
      <c r="B146" s="182"/>
      <c r="D146" s="183" t="s">
        <v>145</v>
      </c>
      <c r="E146" s="184" t="s">
        <v>5</v>
      </c>
      <c r="F146" s="185" t="s">
        <v>236</v>
      </c>
      <c r="H146" s="186">
        <v>4.681</v>
      </c>
      <c r="I146" s="187"/>
      <c r="L146" s="182"/>
      <c r="M146" s="188"/>
      <c r="N146" s="189"/>
      <c r="O146" s="189"/>
      <c r="P146" s="189"/>
      <c r="Q146" s="189"/>
      <c r="R146" s="189"/>
      <c r="S146" s="189"/>
      <c r="T146" s="190"/>
      <c r="AT146" s="184" t="s">
        <v>145</v>
      </c>
      <c r="AU146" s="184" t="s">
        <v>143</v>
      </c>
      <c r="AV146" s="11" t="s">
        <v>143</v>
      </c>
      <c r="AW146" s="11" t="s">
        <v>35</v>
      </c>
      <c r="AX146" s="11" t="s">
        <v>71</v>
      </c>
      <c r="AY146" s="184" t="s">
        <v>134</v>
      </c>
    </row>
    <row r="147" spans="2:51" s="11" customFormat="1" ht="13.5">
      <c r="B147" s="182"/>
      <c r="D147" s="183" t="s">
        <v>145</v>
      </c>
      <c r="E147" s="184" t="s">
        <v>5</v>
      </c>
      <c r="F147" s="185" t="s">
        <v>237</v>
      </c>
      <c r="H147" s="186">
        <v>1.103</v>
      </c>
      <c r="I147" s="187"/>
      <c r="L147" s="182"/>
      <c r="M147" s="188"/>
      <c r="N147" s="189"/>
      <c r="O147" s="189"/>
      <c r="P147" s="189"/>
      <c r="Q147" s="189"/>
      <c r="R147" s="189"/>
      <c r="S147" s="189"/>
      <c r="T147" s="190"/>
      <c r="AT147" s="184" t="s">
        <v>145</v>
      </c>
      <c r="AU147" s="184" t="s">
        <v>143</v>
      </c>
      <c r="AV147" s="11" t="s">
        <v>143</v>
      </c>
      <c r="AW147" s="11" t="s">
        <v>35</v>
      </c>
      <c r="AX147" s="11" t="s">
        <v>71</v>
      </c>
      <c r="AY147" s="184" t="s">
        <v>134</v>
      </c>
    </row>
    <row r="148" spans="2:51" s="13" customFormat="1" ht="13.5">
      <c r="B148" s="208"/>
      <c r="D148" s="183" t="s">
        <v>145</v>
      </c>
      <c r="E148" s="209" t="s">
        <v>5</v>
      </c>
      <c r="F148" s="210" t="s">
        <v>215</v>
      </c>
      <c r="H148" s="211">
        <v>5.784</v>
      </c>
      <c r="I148" s="212"/>
      <c r="L148" s="208"/>
      <c r="M148" s="213"/>
      <c r="N148" s="214"/>
      <c r="O148" s="214"/>
      <c r="P148" s="214"/>
      <c r="Q148" s="214"/>
      <c r="R148" s="214"/>
      <c r="S148" s="214"/>
      <c r="T148" s="215"/>
      <c r="AT148" s="209" t="s">
        <v>145</v>
      </c>
      <c r="AU148" s="209" t="s">
        <v>143</v>
      </c>
      <c r="AV148" s="13" t="s">
        <v>142</v>
      </c>
      <c r="AW148" s="13" t="s">
        <v>35</v>
      </c>
      <c r="AX148" s="13" t="s">
        <v>78</v>
      </c>
      <c r="AY148" s="209" t="s">
        <v>134</v>
      </c>
    </row>
    <row r="149" spans="2:63" s="10" customFormat="1" ht="29.85" customHeight="1">
      <c r="B149" s="156"/>
      <c r="D149" s="157" t="s">
        <v>70</v>
      </c>
      <c r="E149" s="167" t="s">
        <v>238</v>
      </c>
      <c r="F149" s="167" t="s">
        <v>239</v>
      </c>
      <c r="I149" s="159"/>
      <c r="J149" s="168">
        <f>BK149</f>
        <v>0</v>
      </c>
      <c r="L149" s="156"/>
      <c r="M149" s="161"/>
      <c r="N149" s="162"/>
      <c r="O149" s="162"/>
      <c r="P149" s="163">
        <f>SUM(P150:P156)</f>
        <v>0</v>
      </c>
      <c r="Q149" s="162"/>
      <c r="R149" s="163">
        <f>SUM(R150:R156)</f>
        <v>0</v>
      </c>
      <c r="S149" s="162"/>
      <c r="T149" s="164">
        <f>SUM(T150:T156)</f>
        <v>0</v>
      </c>
      <c r="AR149" s="157" t="s">
        <v>78</v>
      </c>
      <c r="AT149" s="165" t="s">
        <v>70</v>
      </c>
      <c r="AU149" s="165" t="s">
        <v>78</v>
      </c>
      <c r="AY149" s="157" t="s">
        <v>134</v>
      </c>
      <c r="BK149" s="166">
        <f>SUM(BK150:BK156)</f>
        <v>0</v>
      </c>
    </row>
    <row r="150" spans="2:65" s="1" customFormat="1" ht="25.5" customHeight="1">
      <c r="B150" s="169"/>
      <c r="C150" s="170" t="s">
        <v>240</v>
      </c>
      <c r="D150" s="170" t="s">
        <v>137</v>
      </c>
      <c r="E150" s="171" t="s">
        <v>241</v>
      </c>
      <c r="F150" s="172" t="s">
        <v>242</v>
      </c>
      <c r="G150" s="173" t="s">
        <v>243</v>
      </c>
      <c r="H150" s="174">
        <v>3.049</v>
      </c>
      <c r="I150" s="175"/>
      <c r="J150" s="176">
        <f>ROUND(I150*H150,2)</f>
        <v>0</v>
      </c>
      <c r="K150" s="172" t="s">
        <v>141</v>
      </c>
      <c r="L150" s="40"/>
      <c r="M150" s="177" t="s">
        <v>5</v>
      </c>
      <c r="N150" s="178" t="s">
        <v>43</v>
      </c>
      <c r="O150" s="41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AR150" s="23" t="s">
        <v>142</v>
      </c>
      <c r="AT150" s="23" t="s">
        <v>137</v>
      </c>
      <c r="AU150" s="23" t="s">
        <v>143</v>
      </c>
      <c r="AY150" s="23" t="s">
        <v>134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23" t="s">
        <v>143</v>
      </c>
      <c r="BK150" s="181">
        <f>ROUND(I150*H150,2)</f>
        <v>0</v>
      </c>
      <c r="BL150" s="23" t="s">
        <v>142</v>
      </c>
      <c r="BM150" s="23" t="s">
        <v>244</v>
      </c>
    </row>
    <row r="151" spans="2:65" s="1" customFormat="1" ht="38.25" customHeight="1">
      <c r="B151" s="169"/>
      <c r="C151" s="170" t="s">
        <v>10</v>
      </c>
      <c r="D151" s="170" t="s">
        <v>137</v>
      </c>
      <c r="E151" s="171" t="s">
        <v>245</v>
      </c>
      <c r="F151" s="172" t="s">
        <v>246</v>
      </c>
      <c r="G151" s="173" t="s">
        <v>243</v>
      </c>
      <c r="H151" s="174">
        <v>152.45</v>
      </c>
      <c r="I151" s="175"/>
      <c r="J151" s="176">
        <f>ROUND(I151*H151,2)</f>
        <v>0</v>
      </c>
      <c r="K151" s="172" t="s">
        <v>141</v>
      </c>
      <c r="L151" s="40"/>
      <c r="M151" s="177" t="s">
        <v>5</v>
      </c>
      <c r="N151" s="178" t="s">
        <v>43</v>
      </c>
      <c r="O151" s="41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AR151" s="23" t="s">
        <v>142</v>
      </c>
      <c r="AT151" s="23" t="s">
        <v>137</v>
      </c>
      <c r="AU151" s="23" t="s">
        <v>143</v>
      </c>
      <c r="AY151" s="23" t="s">
        <v>134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23" t="s">
        <v>143</v>
      </c>
      <c r="BK151" s="181">
        <f>ROUND(I151*H151,2)</f>
        <v>0</v>
      </c>
      <c r="BL151" s="23" t="s">
        <v>142</v>
      </c>
      <c r="BM151" s="23" t="s">
        <v>247</v>
      </c>
    </row>
    <row r="152" spans="2:51" s="11" customFormat="1" ht="13.5">
      <c r="B152" s="182"/>
      <c r="D152" s="183" t="s">
        <v>145</v>
      </c>
      <c r="F152" s="185" t="s">
        <v>248</v>
      </c>
      <c r="H152" s="186">
        <v>152.45</v>
      </c>
      <c r="I152" s="187"/>
      <c r="L152" s="182"/>
      <c r="M152" s="188"/>
      <c r="N152" s="189"/>
      <c r="O152" s="189"/>
      <c r="P152" s="189"/>
      <c r="Q152" s="189"/>
      <c r="R152" s="189"/>
      <c r="S152" s="189"/>
      <c r="T152" s="190"/>
      <c r="AT152" s="184" t="s">
        <v>145</v>
      </c>
      <c r="AU152" s="184" t="s">
        <v>143</v>
      </c>
      <c r="AV152" s="11" t="s">
        <v>143</v>
      </c>
      <c r="AW152" s="11" t="s">
        <v>6</v>
      </c>
      <c r="AX152" s="11" t="s">
        <v>78</v>
      </c>
      <c r="AY152" s="184" t="s">
        <v>134</v>
      </c>
    </row>
    <row r="153" spans="2:65" s="1" customFormat="1" ht="25.5" customHeight="1">
      <c r="B153" s="169"/>
      <c r="C153" s="170" t="s">
        <v>249</v>
      </c>
      <c r="D153" s="170" t="s">
        <v>137</v>
      </c>
      <c r="E153" s="171" t="s">
        <v>250</v>
      </c>
      <c r="F153" s="172" t="s">
        <v>251</v>
      </c>
      <c r="G153" s="173" t="s">
        <v>243</v>
      </c>
      <c r="H153" s="174">
        <v>3.049</v>
      </c>
      <c r="I153" s="175"/>
      <c r="J153" s="176">
        <f>ROUND(I153*H153,2)</f>
        <v>0</v>
      </c>
      <c r="K153" s="172" t="s">
        <v>141</v>
      </c>
      <c r="L153" s="40"/>
      <c r="M153" s="177" t="s">
        <v>5</v>
      </c>
      <c r="N153" s="178" t="s">
        <v>43</v>
      </c>
      <c r="O153" s="41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AR153" s="23" t="s">
        <v>142</v>
      </c>
      <c r="AT153" s="23" t="s">
        <v>137</v>
      </c>
      <c r="AU153" s="23" t="s">
        <v>143</v>
      </c>
      <c r="AY153" s="23" t="s">
        <v>134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3" t="s">
        <v>143</v>
      </c>
      <c r="BK153" s="181">
        <f>ROUND(I153*H153,2)</f>
        <v>0</v>
      </c>
      <c r="BL153" s="23" t="s">
        <v>142</v>
      </c>
      <c r="BM153" s="23" t="s">
        <v>252</v>
      </c>
    </row>
    <row r="154" spans="2:65" s="1" customFormat="1" ht="25.5" customHeight="1">
      <c r="B154" s="169"/>
      <c r="C154" s="170" t="s">
        <v>253</v>
      </c>
      <c r="D154" s="170" t="s">
        <v>137</v>
      </c>
      <c r="E154" s="171" t="s">
        <v>254</v>
      </c>
      <c r="F154" s="172" t="s">
        <v>255</v>
      </c>
      <c r="G154" s="173" t="s">
        <v>243</v>
      </c>
      <c r="H154" s="174">
        <v>27.441</v>
      </c>
      <c r="I154" s="175"/>
      <c r="J154" s="176">
        <f>ROUND(I154*H154,2)</f>
        <v>0</v>
      </c>
      <c r="K154" s="172" t="s">
        <v>141</v>
      </c>
      <c r="L154" s="40"/>
      <c r="M154" s="177" t="s">
        <v>5</v>
      </c>
      <c r="N154" s="178" t="s">
        <v>43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142</v>
      </c>
      <c r="AT154" s="23" t="s">
        <v>137</v>
      </c>
      <c r="AU154" s="23" t="s">
        <v>143</v>
      </c>
      <c r="AY154" s="23" t="s">
        <v>134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143</v>
      </c>
      <c r="BK154" s="181">
        <f>ROUND(I154*H154,2)</f>
        <v>0</v>
      </c>
      <c r="BL154" s="23" t="s">
        <v>142</v>
      </c>
      <c r="BM154" s="23" t="s">
        <v>256</v>
      </c>
    </row>
    <row r="155" spans="2:51" s="11" customFormat="1" ht="13.5">
      <c r="B155" s="182"/>
      <c r="D155" s="183" t="s">
        <v>145</v>
      </c>
      <c r="F155" s="185" t="s">
        <v>257</v>
      </c>
      <c r="H155" s="186">
        <v>27.441</v>
      </c>
      <c r="I155" s="187"/>
      <c r="L155" s="182"/>
      <c r="M155" s="188"/>
      <c r="N155" s="189"/>
      <c r="O155" s="189"/>
      <c r="P155" s="189"/>
      <c r="Q155" s="189"/>
      <c r="R155" s="189"/>
      <c r="S155" s="189"/>
      <c r="T155" s="190"/>
      <c r="AT155" s="184" t="s">
        <v>145</v>
      </c>
      <c r="AU155" s="184" t="s">
        <v>143</v>
      </c>
      <c r="AV155" s="11" t="s">
        <v>143</v>
      </c>
      <c r="AW155" s="11" t="s">
        <v>6</v>
      </c>
      <c r="AX155" s="11" t="s">
        <v>78</v>
      </c>
      <c r="AY155" s="184" t="s">
        <v>134</v>
      </c>
    </row>
    <row r="156" spans="2:65" s="1" customFormat="1" ht="38.25" customHeight="1">
      <c r="B156" s="169"/>
      <c r="C156" s="170" t="s">
        <v>258</v>
      </c>
      <c r="D156" s="170" t="s">
        <v>137</v>
      </c>
      <c r="E156" s="171" t="s">
        <v>259</v>
      </c>
      <c r="F156" s="172" t="s">
        <v>260</v>
      </c>
      <c r="G156" s="173" t="s">
        <v>243</v>
      </c>
      <c r="H156" s="174">
        <v>3.049</v>
      </c>
      <c r="I156" s="175"/>
      <c r="J156" s="176">
        <f>ROUND(I156*H156,2)</f>
        <v>0</v>
      </c>
      <c r="K156" s="172" t="s">
        <v>141</v>
      </c>
      <c r="L156" s="40"/>
      <c r="M156" s="177" t="s">
        <v>5</v>
      </c>
      <c r="N156" s="178" t="s">
        <v>43</v>
      </c>
      <c r="O156" s="41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AR156" s="23" t="s">
        <v>142</v>
      </c>
      <c r="AT156" s="23" t="s">
        <v>137</v>
      </c>
      <c r="AU156" s="23" t="s">
        <v>143</v>
      </c>
      <c r="AY156" s="23" t="s">
        <v>134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3" t="s">
        <v>143</v>
      </c>
      <c r="BK156" s="181">
        <f>ROUND(I156*H156,2)</f>
        <v>0</v>
      </c>
      <c r="BL156" s="23" t="s">
        <v>142</v>
      </c>
      <c r="BM156" s="23" t="s">
        <v>261</v>
      </c>
    </row>
    <row r="157" spans="2:63" s="10" customFormat="1" ht="29.85" customHeight="1">
      <c r="B157" s="156"/>
      <c r="D157" s="157" t="s">
        <v>70</v>
      </c>
      <c r="E157" s="167" t="s">
        <v>262</v>
      </c>
      <c r="F157" s="167" t="s">
        <v>263</v>
      </c>
      <c r="I157" s="159"/>
      <c r="J157" s="168">
        <f>BK157</f>
        <v>0</v>
      </c>
      <c r="L157" s="156"/>
      <c r="M157" s="161"/>
      <c r="N157" s="162"/>
      <c r="O157" s="162"/>
      <c r="P157" s="163">
        <f>SUM(P158:P160)</f>
        <v>0</v>
      </c>
      <c r="Q157" s="162"/>
      <c r="R157" s="163">
        <f>SUM(R158:R160)</f>
        <v>0</v>
      </c>
      <c r="S157" s="162"/>
      <c r="T157" s="164">
        <f>SUM(T158:T160)</f>
        <v>0</v>
      </c>
      <c r="AR157" s="157" t="s">
        <v>78</v>
      </c>
      <c r="AT157" s="165" t="s">
        <v>70</v>
      </c>
      <c r="AU157" s="165" t="s">
        <v>78</v>
      </c>
      <c r="AY157" s="157" t="s">
        <v>134</v>
      </c>
      <c r="BK157" s="166">
        <f>SUM(BK158:BK160)</f>
        <v>0</v>
      </c>
    </row>
    <row r="158" spans="2:65" s="1" customFormat="1" ht="38.25" customHeight="1">
      <c r="B158" s="169"/>
      <c r="C158" s="170" t="s">
        <v>264</v>
      </c>
      <c r="D158" s="170" t="s">
        <v>137</v>
      </c>
      <c r="E158" s="171" t="s">
        <v>265</v>
      </c>
      <c r="F158" s="172" t="s">
        <v>266</v>
      </c>
      <c r="G158" s="173" t="s">
        <v>243</v>
      </c>
      <c r="H158" s="174">
        <v>0.947</v>
      </c>
      <c r="I158" s="175"/>
      <c r="J158" s="176">
        <f>ROUND(I158*H158,2)</f>
        <v>0</v>
      </c>
      <c r="K158" s="172" t="s">
        <v>141</v>
      </c>
      <c r="L158" s="40"/>
      <c r="M158" s="177" t="s">
        <v>5</v>
      </c>
      <c r="N158" s="178" t="s">
        <v>43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AR158" s="23" t="s">
        <v>142</v>
      </c>
      <c r="AT158" s="23" t="s">
        <v>137</v>
      </c>
      <c r="AU158" s="23" t="s">
        <v>143</v>
      </c>
      <c r="AY158" s="23" t="s">
        <v>134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143</v>
      </c>
      <c r="BK158" s="181">
        <f>ROUND(I158*H158,2)</f>
        <v>0</v>
      </c>
      <c r="BL158" s="23" t="s">
        <v>142</v>
      </c>
      <c r="BM158" s="23" t="s">
        <v>267</v>
      </c>
    </row>
    <row r="159" spans="2:65" s="1" customFormat="1" ht="51" customHeight="1">
      <c r="B159" s="169"/>
      <c r="C159" s="170" t="s">
        <v>268</v>
      </c>
      <c r="D159" s="170" t="s">
        <v>137</v>
      </c>
      <c r="E159" s="171" t="s">
        <v>269</v>
      </c>
      <c r="F159" s="172" t="s">
        <v>270</v>
      </c>
      <c r="G159" s="173" t="s">
        <v>243</v>
      </c>
      <c r="H159" s="174">
        <v>0.947</v>
      </c>
      <c r="I159" s="175"/>
      <c r="J159" s="176">
        <f>ROUND(I159*H159,2)</f>
        <v>0</v>
      </c>
      <c r="K159" s="172" t="s">
        <v>141</v>
      </c>
      <c r="L159" s="40"/>
      <c r="M159" s="177" t="s">
        <v>5</v>
      </c>
      <c r="N159" s="178" t="s">
        <v>43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142</v>
      </c>
      <c r="AT159" s="23" t="s">
        <v>137</v>
      </c>
      <c r="AU159" s="23" t="s">
        <v>143</v>
      </c>
      <c r="AY159" s="23" t="s">
        <v>134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143</v>
      </c>
      <c r="BK159" s="181">
        <f>ROUND(I159*H159,2)</f>
        <v>0</v>
      </c>
      <c r="BL159" s="23" t="s">
        <v>142</v>
      </c>
      <c r="BM159" s="23" t="s">
        <v>271</v>
      </c>
    </row>
    <row r="160" spans="2:65" s="1" customFormat="1" ht="38.25" customHeight="1">
      <c r="B160" s="169"/>
      <c r="C160" s="170" t="s">
        <v>272</v>
      </c>
      <c r="D160" s="170" t="s">
        <v>137</v>
      </c>
      <c r="E160" s="171" t="s">
        <v>273</v>
      </c>
      <c r="F160" s="172" t="s">
        <v>274</v>
      </c>
      <c r="G160" s="173" t="s">
        <v>243</v>
      </c>
      <c r="H160" s="174">
        <v>0.947</v>
      </c>
      <c r="I160" s="175"/>
      <c r="J160" s="176">
        <f>ROUND(I160*H160,2)</f>
        <v>0</v>
      </c>
      <c r="K160" s="172" t="s">
        <v>141</v>
      </c>
      <c r="L160" s="40"/>
      <c r="M160" s="177" t="s">
        <v>5</v>
      </c>
      <c r="N160" s="178" t="s">
        <v>43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142</v>
      </c>
      <c r="AT160" s="23" t="s">
        <v>137</v>
      </c>
      <c r="AU160" s="23" t="s">
        <v>143</v>
      </c>
      <c r="AY160" s="23" t="s">
        <v>134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143</v>
      </c>
      <c r="BK160" s="181">
        <f>ROUND(I160*H160,2)</f>
        <v>0</v>
      </c>
      <c r="BL160" s="23" t="s">
        <v>142</v>
      </c>
      <c r="BM160" s="23" t="s">
        <v>275</v>
      </c>
    </row>
    <row r="161" spans="2:63" s="10" customFormat="1" ht="37.35" customHeight="1">
      <c r="B161" s="156"/>
      <c r="D161" s="157" t="s">
        <v>70</v>
      </c>
      <c r="E161" s="158" t="s">
        <v>276</v>
      </c>
      <c r="F161" s="158" t="s">
        <v>277</v>
      </c>
      <c r="I161" s="159"/>
      <c r="J161" s="160">
        <f>BK161</f>
        <v>0</v>
      </c>
      <c r="L161" s="156"/>
      <c r="M161" s="161"/>
      <c r="N161" s="162"/>
      <c r="O161" s="162"/>
      <c r="P161" s="163">
        <f>P162+P191+P202+P214+P226+P246+P250+P268+P274+P308+P325+P335+P344+P364+P370</f>
        <v>0</v>
      </c>
      <c r="Q161" s="162"/>
      <c r="R161" s="163">
        <f>R162+R191+R202+R214+R226+R246+R250+R268+R274+R308+R325+R335+R344+R364+R370</f>
        <v>2.50840257</v>
      </c>
      <c r="S161" s="162"/>
      <c r="T161" s="164">
        <f>T162+T191+T202+T214+T226+T246+T250+T268+T274+T308+T325+T335+T344+T364+T370</f>
        <v>0.23186973</v>
      </c>
      <c r="AR161" s="157" t="s">
        <v>143</v>
      </c>
      <c r="AT161" s="165" t="s">
        <v>70</v>
      </c>
      <c r="AU161" s="165" t="s">
        <v>71</v>
      </c>
      <c r="AY161" s="157" t="s">
        <v>134</v>
      </c>
      <c r="BK161" s="166">
        <f>BK162+BK191+BK202+BK214+BK226+BK246+BK250+BK268+BK274+BK308+BK325+BK335+BK344+BK364+BK370</f>
        <v>0</v>
      </c>
    </row>
    <row r="162" spans="2:63" s="10" customFormat="1" ht="19.9" customHeight="1">
      <c r="B162" s="156"/>
      <c r="D162" s="157" t="s">
        <v>70</v>
      </c>
      <c r="E162" s="167" t="s">
        <v>278</v>
      </c>
      <c r="F162" s="167" t="s">
        <v>279</v>
      </c>
      <c r="I162" s="159"/>
      <c r="J162" s="168">
        <f>BK162</f>
        <v>0</v>
      </c>
      <c r="L162" s="156"/>
      <c r="M162" s="161"/>
      <c r="N162" s="162"/>
      <c r="O162" s="162"/>
      <c r="P162" s="163">
        <f>SUM(P163:P190)</f>
        <v>0</v>
      </c>
      <c r="Q162" s="162"/>
      <c r="R162" s="163">
        <f>SUM(R163:R190)</f>
        <v>0.04375368</v>
      </c>
      <c r="S162" s="162"/>
      <c r="T162" s="164">
        <f>SUM(T163:T190)</f>
        <v>0</v>
      </c>
      <c r="AR162" s="157" t="s">
        <v>143</v>
      </c>
      <c r="AT162" s="165" t="s">
        <v>70</v>
      </c>
      <c r="AU162" s="165" t="s">
        <v>78</v>
      </c>
      <c r="AY162" s="157" t="s">
        <v>134</v>
      </c>
      <c r="BK162" s="166">
        <f>SUM(BK163:BK190)</f>
        <v>0</v>
      </c>
    </row>
    <row r="163" spans="2:65" s="1" customFormat="1" ht="25.5" customHeight="1">
      <c r="B163" s="169"/>
      <c r="C163" s="170" t="s">
        <v>280</v>
      </c>
      <c r="D163" s="170" t="s">
        <v>137</v>
      </c>
      <c r="E163" s="171" t="s">
        <v>281</v>
      </c>
      <c r="F163" s="172" t="s">
        <v>282</v>
      </c>
      <c r="G163" s="173" t="s">
        <v>140</v>
      </c>
      <c r="H163" s="174">
        <v>5.248</v>
      </c>
      <c r="I163" s="175"/>
      <c r="J163" s="176">
        <f>ROUND(I163*H163,2)</f>
        <v>0</v>
      </c>
      <c r="K163" s="172" t="s">
        <v>141</v>
      </c>
      <c r="L163" s="40"/>
      <c r="M163" s="177" t="s">
        <v>5</v>
      </c>
      <c r="N163" s="178" t="s">
        <v>43</v>
      </c>
      <c r="O163" s="41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AR163" s="23" t="s">
        <v>208</v>
      </c>
      <c r="AT163" s="23" t="s">
        <v>137</v>
      </c>
      <c r="AU163" s="23" t="s">
        <v>143</v>
      </c>
      <c r="AY163" s="23" t="s">
        <v>134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143</v>
      </c>
      <c r="BK163" s="181">
        <f>ROUND(I163*H163,2)</f>
        <v>0</v>
      </c>
      <c r="BL163" s="23" t="s">
        <v>208</v>
      </c>
      <c r="BM163" s="23" t="s">
        <v>283</v>
      </c>
    </row>
    <row r="164" spans="2:51" s="11" customFormat="1" ht="13.5">
      <c r="B164" s="182"/>
      <c r="D164" s="183" t="s">
        <v>145</v>
      </c>
      <c r="E164" s="184" t="s">
        <v>5</v>
      </c>
      <c r="F164" s="185" t="s">
        <v>284</v>
      </c>
      <c r="H164" s="186">
        <v>0.885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145</v>
      </c>
      <c r="AU164" s="184" t="s">
        <v>143</v>
      </c>
      <c r="AV164" s="11" t="s">
        <v>143</v>
      </c>
      <c r="AW164" s="11" t="s">
        <v>35</v>
      </c>
      <c r="AX164" s="11" t="s">
        <v>71</v>
      </c>
      <c r="AY164" s="184" t="s">
        <v>134</v>
      </c>
    </row>
    <row r="165" spans="2:51" s="11" customFormat="1" ht="13.5">
      <c r="B165" s="182"/>
      <c r="D165" s="183" t="s">
        <v>145</v>
      </c>
      <c r="E165" s="184" t="s">
        <v>5</v>
      </c>
      <c r="F165" s="185" t="s">
        <v>285</v>
      </c>
      <c r="H165" s="186">
        <v>4.363</v>
      </c>
      <c r="I165" s="187"/>
      <c r="L165" s="182"/>
      <c r="M165" s="188"/>
      <c r="N165" s="189"/>
      <c r="O165" s="189"/>
      <c r="P165" s="189"/>
      <c r="Q165" s="189"/>
      <c r="R165" s="189"/>
      <c r="S165" s="189"/>
      <c r="T165" s="190"/>
      <c r="AT165" s="184" t="s">
        <v>145</v>
      </c>
      <c r="AU165" s="184" t="s">
        <v>143</v>
      </c>
      <c r="AV165" s="11" t="s">
        <v>143</v>
      </c>
      <c r="AW165" s="11" t="s">
        <v>35</v>
      </c>
      <c r="AX165" s="11" t="s">
        <v>71</v>
      </c>
      <c r="AY165" s="184" t="s">
        <v>134</v>
      </c>
    </row>
    <row r="166" spans="2:51" s="13" customFormat="1" ht="13.5">
      <c r="B166" s="208"/>
      <c r="D166" s="183" t="s">
        <v>145</v>
      </c>
      <c r="E166" s="209" t="s">
        <v>5</v>
      </c>
      <c r="F166" s="210" t="s">
        <v>215</v>
      </c>
      <c r="H166" s="211">
        <v>5.248</v>
      </c>
      <c r="I166" s="212"/>
      <c r="L166" s="208"/>
      <c r="M166" s="213"/>
      <c r="N166" s="214"/>
      <c r="O166" s="214"/>
      <c r="P166" s="214"/>
      <c r="Q166" s="214"/>
      <c r="R166" s="214"/>
      <c r="S166" s="214"/>
      <c r="T166" s="215"/>
      <c r="AT166" s="209" t="s">
        <v>145</v>
      </c>
      <c r="AU166" s="209" t="s">
        <v>143</v>
      </c>
      <c r="AV166" s="13" t="s">
        <v>142</v>
      </c>
      <c r="AW166" s="13" t="s">
        <v>35</v>
      </c>
      <c r="AX166" s="13" t="s">
        <v>78</v>
      </c>
      <c r="AY166" s="209" t="s">
        <v>134</v>
      </c>
    </row>
    <row r="167" spans="2:65" s="1" customFormat="1" ht="25.5" customHeight="1">
      <c r="B167" s="169"/>
      <c r="C167" s="170" t="s">
        <v>286</v>
      </c>
      <c r="D167" s="170" t="s">
        <v>137</v>
      </c>
      <c r="E167" s="171" t="s">
        <v>287</v>
      </c>
      <c r="F167" s="172" t="s">
        <v>288</v>
      </c>
      <c r="G167" s="173" t="s">
        <v>140</v>
      </c>
      <c r="H167" s="174">
        <v>9.006</v>
      </c>
      <c r="I167" s="175"/>
      <c r="J167" s="176">
        <f>ROUND(I167*H167,2)</f>
        <v>0</v>
      </c>
      <c r="K167" s="172" t="s">
        <v>141</v>
      </c>
      <c r="L167" s="40"/>
      <c r="M167" s="177" t="s">
        <v>5</v>
      </c>
      <c r="N167" s="178" t="s">
        <v>43</v>
      </c>
      <c r="O167" s="41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AR167" s="23" t="s">
        <v>208</v>
      </c>
      <c r="AT167" s="23" t="s">
        <v>137</v>
      </c>
      <c r="AU167" s="23" t="s">
        <v>143</v>
      </c>
      <c r="AY167" s="23" t="s">
        <v>134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3" t="s">
        <v>143</v>
      </c>
      <c r="BK167" s="181">
        <f>ROUND(I167*H167,2)</f>
        <v>0</v>
      </c>
      <c r="BL167" s="23" t="s">
        <v>208</v>
      </c>
      <c r="BM167" s="23" t="s">
        <v>289</v>
      </c>
    </row>
    <row r="168" spans="2:51" s="11" customFormat="1" ht="13.5">
      <c r="B168" s="182"/>
      <c r="D168" s="183" t="s">
        <v>145</v>
      </c>
      <c r="E168" s="184" t="s">
        <v>5</v>
      </c>
      <c r="F168" s="185" t="s">
        <v>290</v>
      </c>
      <c r="H168" s="186">
        <v>0.585</v>
      </c>
      <c r="I168" s="187"/>
      <c r="L168" s="182"/>
      <c r="M168" s="188"/>
      <c r="N168" s="189"/>
      <c r="O168" s="189"/>
      <c r="P168" s="189"/>
      <c r="Q168" s="189"/>
      <c r="R168" s="189"/>
      <c r="S168" s="189"/>
      <c r="T168" s="190"/>
      <c r="AT168" s="184" t="s">
        <v>145</v>
      </c>
      <c r="AU168" s="184" t="s">
        <v>143</v>
      </c>
      <c r="AV168" s="11" t="s">
        <v>143</v>
      </c>
      <c r="AW168" s="11" t="s">
        <v>35</v>
      </c>
      <c r="AX168" s="11" t="s">
        <v>71</v>
      </c>
      <c r="AY168" s="184" t="s">
        <v>134</v>
      </c>
    </row>
    <row r="169" spans="2:51" s="11" customFormat="1" ht="13.5">
      <c r="B169" s="182"/>
      <c r="D169" s="183" t="s">
        <v>145</v>
      </c>
      <c r="E169" s="184" t="s">
        <v>5</v>
      </c>
      <c r="F169" s="185" t="s">
        <v>291</v>
      </c>
      <c r="H169" s="186">
        <v>5.94</v>
      </c>
      <c r="I169" s="187"/>
      <c r="L169" s="182"/>
      <c r="M169" s="188"/>
      <c r="N169" s="189"/>
      <c r="O169" s="189"/>
      <c r="P169" s="189"/>
      <c r="Q169" s="189"/>
      <c r="R169" s="189"/>
      <c r="S169" s="189"/>
      <c r="T169" s="190"/>
      <c r="AT169" s="184" t="s">
        <v>145</v>
      </c>
      <c r="AU169" s="184" t="s">
        <v>143</v>
      </c>
      <c r="AV169" s="11" t="s">
        <v>143</v>
      </c>
      <c r="AW169" s="11" t="s">
        <v>35</v>
      </c>
      <c r="AX169" s="11" t="s">
        <v>71</v>
      </c>
      <c r="AY169" s="184" t="s">
        <v>134</v>
      </c>
    </row>
    <row r="170" spans="2:51" s="11" customFormat="1" ht="13.5">
      <c r="B170" s="182"/>
      <c r="D170" s="183" t="s">
        <v>145</v>
      </c>
      <c r="E170" s="184" t="s">
        <v>5</v>
      </c>
      <c r="F170" s="185" t="s">
        <v>292</v>
      </c>
      <c r="H170" s="186">
        <v>1.201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84" t="s">
        <v>145</v>
      </c>
      <c r="AU170" s="184" t="s">
        <v>143</v>
      </c>
      <c r="AV170" s="11" t="s">
        <v>143</v>
      </c>
      <c r="AW170" s="11" t="s">
        <v>35</v>
      </c>
      <c r="AX170" s="11" t="s">
        <v>71</v>
      </c>
      <c r="AY170" s="184" t="s">
        <v>134</v>
      </c>
    </row>
    <row r="171" spans="2:51" s="12" customFormat="1" ht="13.5">
      <c r="B171" s="191"/>
      <c r="D171" s="183" t="s">
        <v>145</v>
      </c>
      <c r="E171" s="192" t="s">
        <v>5</v>
      </c>
      <c r="F171" s="193" t="s">
        <v>293</v>
      </c>
      <c r="H171" s="192" t="s">
        <v>5</v>
      </c>
      <c r="I171" s="194"/>
      <c r="L171" s="191"/>
      <c r="M171" s="195"/>
      <c r="N171" s="196"/>
      <c r="O171" s="196"/>
      <c r="P171" s="196"/>
      <c r="Q171" s="196"/>
      <c r="R171" s="196"/>
      <c r="S171" s="196"/>
      <c r="T171" s="197"/>
      <c r="AT171" s="192" t="s">
        <v>145</v>
      </c>
      <c r="AU171" s="192" t="s">
        <v>143</v>
      </c>
      <c r="AV171" s="12" t="s">
        <v>78</v>
      </c>
      <c r="AW171" s="12" t="s">
        <v>35</v>
      </c>
      <c r="AX171" s="12" t="s">
        <v>71</v>
      </c>
      <c r="AY171" s="192" t="s">
        <v>134</v>
      </c>
    </row>
    <row r="172" spans="2:51" s="11" customFormat="1" ht="13.5">
      <c r="B172" s="182"/>
      <c r="D172" s="183" t="s">
        <v>145</v>
      </c>
      <c r="E172" s="184" t="s">
        <v>5</v>
      </c>
      <c r="F172" s="185" t="s">
        <v>146</v>
      </c>
      <c r="H172" s="186">
        <v>1.28</v>
      </c>
      <c r="I172" s="187"/>
      <c r="L172" s="182"/>
      <c r="M172" s="188"/>
      <c r="N172" s="189"/>
      <c r="O172" s="189"/>
      <c r="P172" s="189"/>
      <c r="Q172" s="189"/>
      <c r="R172" s="189"/>
      <c r="S172" s="189"/>
      <c r="T172" s="190"/>
      <c r="AT172" s="184" t="s">
        <v>145</v>
      </c>
      <c r="AU172" s="184" t="s">
        <v>143</v>
      </c>
      <c r="AV172" s="11" t="s">
        <v>143</v>
      </c>
      <c r="AW172" s="11" t="s">
        <v>35</v>
      </c>
      <c r="AX172" s="11" t="s">
        <v>71</v>
      </c>
      <c r="AY172" s="184" t="s">
        <v>134</v>
      </c>
    </row>
    <row r="173" spans="2:51" s="13" customFormat="1" ht="13.5">
      <c r="B173" s="208"/>
      <c r="D173" s="183" t="s">
        <v>145</v>
      </c>
      <c r="E173" s="209" t="s">
        <v>5</v>
      </c>
      <c r="F173" s="210" t="s">
        <v>215</v>
      </c>
      <c r="H173" s="211">
        <v>9.006</v>
      </c>
      <c r="I173" s="212"/>
      <c r="L173" s="208"/>
      <c r="M173" s="213"/>
      <c r="N173" s="214"/>
      <c r="O173" s="214"/>
      <c r="P173" s="214"/>
      <c r="Q173" s="214"/>
      <c r="R173" s="214"/>
      <c r="S173" s="214"/>
      <c r="T173" s="215"/>
      <c r="AT173" s="209" t="s">
        <v>145</v>
      </c>
      <c r="AU173" s="209" t="s">
        <v>143</v>
      </c>
      <c r="AV173" s="13" t="s">
        <v>142</v>
      </c>
      <c r="AW173" s="13" t="s">
        <v>35</v>
      </c>
      <c r="AX173" s="13" t="s">
        <v>78</v>
      </c>
      <c r="AY173" s="209" t="s">
        <v>134</v>
      </c>
    </row>
    <row r="174" spans="2:65" s="1" customFormat="1" ht="16.5" customHeight="1">
      <c r="B174" s="169"/>
      <c r="C174" s="198" t="s">
        <v>294</v>
      </c>
      <c r="D174" s="198" t="s">
        <v>201</v>
      </c>
      <c r="E174" s="199" t="s">
        <v>295</v>
      </c>
      <c r="F174" s="200" t="s">
        <v>296</v>
      </c>
      <c r="G174" s="201" t="s">
        <v>297</v>
      </c>
      <c r="H174" s="202">
        <v>42.762</v>
      </c>
      <c r="I174" s="203"/>
      <c r="J174" s="204">
        <f>ROUND(I174*H174,2)</f>
        <v>0</v>
      </c>
      <c r="K174" s="200" t="s">
        <v>141</v>
      </c>
      <c r="L174" s="205"/>
      <c r="M174" s="206" t="s">
        <v>5</v>
      </c>
      <c r="N174" s="207" t="s">
        <v>43</v>
      </c>
      <c r="O174" s="41"/>
      <c r="P174" s="179">
        <f>O174*H174</f>
        <v>0</v>
      </c>
      <c r="Q174" s="179">
        <v>0.001</v>
      </c>
      <c r="R174" s="179">
        <f>Q174*H174</f>
        <v>0.042762</v>
      </c>
      <c r="S174" s="179">
        <v>0</v>
      </c>
      <c r="T174" s="180">
        <f>S174*H174</f>
        <v>0</v>
      </c>
      <c r="AR174" s="23" t="s">
        <v>298</v>
      </c>
      <c r="AT174" s="23" t="s">
        <v>201</v>
      </c>
      <c r="AU174" s="23" t="s">
        <v>143</v>
      </c>
      <c r="AY174" s="23" t="s">
        <v>134</v>
      </c>
      <c r="BE174" s="181">
        <f>IF(N174="základní",J174,0)</f>
        <v>0</v>
      </c>
      <c r="BF174" s="181">
        <f>IF(N174="snížená",J174,0)</f>
        <v>0</v>
      </c>
      <c r="BG174" s="181">
        <f>IF(N174="zákl. přenesená",J174,0)</f>
        <v>0</v>
      </c>
      <c r="BH174" s="181">
        <f>IF(N174="sníž. přenesená",J174,0)</f>
        <v>0</v>
      </c>
      <c r="BI174" s="181">
        <f>IF(N174="nulová",J174,0)</f>
        <v>0</v>
      </c>
      <c r="BJ174" s="23" t="s">
        <v>143</v>
      </c>
      <c r="BK174" s="181">
        <f>ROUND(I174*H174,2)</f>
        <v>0</v>
      </c>
      <c r="BL174" s="23" t="s">
        <v>208</v>
      </c>
      <c r="BM174" s="23" t="s">
        <v>299</v>
      </c>
    </row>
    <row r="175" spans="2:51" s="12" customFormat="1" ht="13.5">
      <c r="B175" s="191"/>
      <c r="D175" s="183" t="s">
        <v>145</v>
      </c>
      <c r="E175" s="192" t="s">
        <v>5</v>
      </c>
      <c r="F175" s="193" t="s">
        <v>300</v>
      </c>
      <c r="H175" s="192" t="s">
        <v>5</v>
      </c>
      <c r="I175" s="194"/>
      <c r="L175" s="191"/>
      <c r="M175" s="195"/>
      <c r="N175" s="196"/>
      <c r="O175" s="196"/>
      <c r="P175" s="196"/>
      <c r="Q175" s="196"/>
      <c r="R175" s="196"/>
      <c r="S175" s="196"/>
      <c r="T175" s="197"/>
      <c r="AT175" s="192" t="s">
        <v>145</v>
      </c>
      <c r="AU175" s="192" t="s">
        <v>143</v>
      </c>
      <c r="AV175" s="12" t="s">
        <v>78</v>
      </c>
      <c r="AW175" s="12" t="s">
        <v>35</v>
      </c>
      <c r="AX175" s="12" t="s">
        <v>71</v>
      </c>
      <c r="AY175" s="192" t="s">
        <v>134</v>
      </c>
    </row>
    <row r="176" spans="2:51" s="11" customFormat="1" ht="13.5">
      <c r="B176" s="182"/>
      <c r="D176" s="183" t="s">
        <v>145</v>
      </c>
      <c r="E176" s="184" t="s">
        <v>5</v>
      </c>
      <c r="F176" s="185" t="s">
        <v>301</v>
      </c>
      <c r="H176" s="186">
        <v>42.762</v>
      </c>
      <c r="I176" s="187"/>
      <c r="L176" s="182"/>
      <c r="M176" s="188"/>
      <c r="N176" s="189"/>
      <c r="O176" s="189"/>
      <c r="P176" s="189"/>
      <c r="Q176" s="189"/>
      <c r="R176" s="189"/>
      <c r="S176" s="189"/>
      <c r="T176" s="190"/>
      <c r="AT176" s="184" t="s">
        <v>145</v>
      </c>
      <c r="AU176" s="184" t="s">
        <v>143</v>
      </c>
      <c r="AV176" s="11" t="s">
        <v>143</v>
      </c>
      <c r="AW176" s="11" t="s">
        <v>35</v>
      </c>
      <c r="AX176" s="11" t="s">
        <v>78</v>
      </c>
      <c r="AY176" s="184" t="s">
        <v>134</v>
      </c>
    </row>
    <row r="177" spans="2:65" s="1" customFormat="1" ht="25.5" customHeight="1">
      <c r="B177" s="169"/>
      <c r="C177" s="170" t="s">
        <v>302</v>
      </c>
      <c r="D177" s="170" t="s">
        <v>137</v>
      </c>
      <c r="E177" s="171" t="s">
        <v>303</v>
      </c>
      <c r="F177" s="172" t="s">
        <v>304</v>
      </c>
      <c r="G177" s="173" t="s">
        <v>140</v>
      </c>
      <c r="H177" s="174">
        <v>14.254</v>
      </c>
      <c r="I177" s="175"/>
      <c r="J177" s="176">
        <f>ROUND(I177*H177,2)</f>
        <v>0</v>
      </c>
      <c r="K177" s="172" t="s">
        <v>141</v>
      </c>
      <c r="L177" s="40"/>
      <c r="M177" s="177" t="s">
        <v>5</v>
      </c>
      <c r="N177" s="178" t="s">
        <v>43</v>
      </c>
      <c r="O177" s="41"/>
      <c r="P177" s="179">
        <f>O177*H177</f>
        <v>0</v>
      </c>
      <c r="Q177" s="179">
        <v>0</v>
      </c>
      <c r="R177" s="179">
        <f>Q177*H177</f>
        <v>0</v>
      </c>
      <c r="S177" s="179">
        <v>0</v>
      </c>
      <c r="T177" s="180">
        <f>S177*H177</f>
        <v>0</v>
      </c>
      <c r="AR177" s="23" t="s">
        <v>208</v>
      </c>
      <c r="AT177" s="23" t="s">
        <v>137</v>
      </c>
      <c r="AU177" s="23" t="s">
        <v>143</v>
      </c>
      <c r="AY177" s="23" t="s">
        <v>134</v>
      </c>
      <c r="BE177" s="181">
        <f>IF(N177="základní",J177,0)</f>
        <v>0</v>
      </c>
      <c r="BF177" s="181">
        <f>IF(N177="snížená",J177,0)</f>
        <v>0</v>
      </c>
      <c r="BG177" s="181">
        <f>IF(N177="zákl. přenesená",J177,0)</f>
        <v>0</v>
      </c>
      <c r="BH177" s="181">
        <f>IF(N177="sníž. přenesená",J177,0)</f>
        <v>0</v>
      </c>
      <c r="BI177" s="181">
        <f>IF(N177="nulová",J177,0)</f>
        <v>0</v>
      </c>
      <c r="BJ177" s="23" t="s">
        <v>143</v>
      </c>
      <c r="BK177" s="181">
        <f>ROUND(I177*H177,2)</f>
        <v>0</v>
      </c>
      <c r="BL177" s="23" t="s">
        <v>208</v>
      </c>
      <c r="BM177" s="23" t="s">
        <v>305</v>
      </c>
    </row>
    <row r="178" spans="2:51" s="11" customFormat="1" ht="13.5">
      <c r="B178" s="182"/>
      <c r="D178" s="183" t="s">
        <v>145</v>
      </c>
      <c r="E178" s="184" t="s">
        <v>5</v>
      </c>
      <c r="F178" s="185" t="s">
        <v>306</v>
      </c>
      <c r="H178" s="186">
        <v>14.254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145</v>
      </c>
      <c r="AU178" s="184" t="s">
        <v>143</v>
      </c>
      <c r="AV178" s="11" t="s">
        <v>143</v>
      </c>
      <c r="AW178" s="11" t="s">
        <v>35</v>
      </c>
      <c r="AX178" s="11" t="s">
        <v>78</v>
      </c>
      <c r="AY178" s="184" t="s">
        <v>134</v>
      </c>
    </row>
    <row r="179" spans="2:65" s="1" customFormat="1" ht="25.5" customHeight="1">
      <c r="B179" s="169"/>
      <c r="C179" s="170" t="s">
        <v>298</v>
      </c>
      <c r="D179" s="170" t="s">
        <v>137</v>
      </c>
      <c r="E179" s="171" t="s">
        <v>307</v>
      </c>
      <c r="F179" s="172" t="s">
        <v>308</v>
      </c>
      <c r="G179" s="173" t="s">
        <v>309</v>
      </c>
      <c r="H179" s="174">
        <v>15.025</v>
      </c>
      <c r="I179" s="175"/>
      <c r="J179" s="176">
        <f>ROUND(I179*H179,2)</f>
        <v>0</v>
      </c>
      <c r="K179" s="172" t="s">
        <v>141</v>
      </c>
      <c r="L179" s="40"/>
      <c r="M179" s="177" t="s">
        <v>5</v>
      </c>
      <c r="N179" s="178" t="s">
        <v>43</v>
      </c>
      <c r="O179" s="41"/>
      <c r="P179" s="179">
        <f>O179*H179</f>
        <v>0</v>
      </c>
      <c r="Q179" s="179">
        <v>0</v>
      </c>
      <c r="R179" s="179">
        <f>Q179*H179</f>
        <v>0</v>
      </c>
      <c r="S179" s="179">
        <v>0</v>
      </c>
      <c r="T179" s="180">
        <f>S179*H179</f>
        <v>0</v>
      </c>
      <c r="AR179" s="23" t="s">
        <v>208</v>
      </c>
      <c r="AT179" s="23" t="s">
        <v>137</v>
      </c>
      <c r="AU179" s="23" t="s">
        <v>143</v>
      </c>
      <c r="AY179" s="23" t="s">
        <v>134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23" t="s">
        <v>143</v>
      </c>
      <c r="BK179" s="181">
        <f>ROUND(I179*H179,2)</f>
        <v>0</v>
      </c>
      <c r="BL179" s="23" t="s">
        <v>208</v>
      </c>
      <c r="BM179" s="23" t="s">
        <v>310</v>
      </c>
    </row>
    <row r="180" spans="2:51" s="11" customFormat="1" ht="13.5">
      <c r="B180" s="182"/>
      <c r="D180" s="183" t="s">
        <v>145</v>
      </c>
      <c r="E180" s="184" t="s">
        <v>5</v>
      </c>
      <c r="F180" s="185" t="s">
        <v>311</v>
      </c>
      <c r="H180" s="186">
        <v>3.555</v>
      </c>
      <c r="I180" s="187"/>
      <c r="L180" s="182"/>
      <c r="M180" s="188"/>
      <c r="N180" s="189"/>
      <c r="O180" s="189"/>
      <c r="P180" s="189"/>
      <c r="Q180" s="189"/>
      <c r="R180" s="189"/>
      <c r="S180" s="189"/>
      <c r="T180" s="190"/>
      <c r="AT180" s="184" t="s">
        <v>145</v>
      </c>
      <c r="AU180" s="184" t="s">
        <v>143</v>
      </c>
      <c r="AV180" s="11" t="s">
        <v>143</v>
      </c>
      <c r="AW180" s="11" t="s">
        <v>35</v>
      </c>
      <c r="AX180" s="11" t="s">
        <v>71</v>
      </c>
      <c r="AY180" s="184" t="s">
        <v>134</v>
      </c>
    </row>
    <row r="181" spans="2:51" s="11" customFormat="1" ht="13.5">
      <c r="B181" s="182"/>
      <c r="D181" s="183" t="s">
        <v>145</v>
      </c>
      <c r="E181" s="184" t="s">
        <v>5</v>
      </c>
      <c r="F181" s="185" t="s">
        <v>312</v>
      </c>
      <c r="H181" s="186">
        <v>7.77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145</v>
      </c>
      <c r="AU181" s="184" t="s">
        <v>143</v>
      </c>
      <c r="AV181" s="11" t="s">
        <v>143</v>
      </c>
      <c r="AW181" s="11" t="s">
        <v>35</v>
      </c>
      <c r="AX181" s="11" t="s">
        <v>71</v>
      </c>
      <c r="AY181" s="184" t="s">
        <v>134</v>
      </c>
    </row>
    <row r="182" spans="2:51" s="11" customFormat="1" ht="13.5">
      <c r="B182" s="182"/>
      <c r="D182" s="183" t="s">
        <v>145</v>
      </c>
      <c r="E182" s="184" t="s">
        <v>5</v>
      </c>
      <c r="F182" s="185" t="s">
        <v>313</v>
      </c>
      <c r="H182" s="186">
        <v>2.1</v>
      </c>
      <c r="I182" s="187"/>
      <c r="L182" s="182"/>
      <c r="M182" s="188"/>
      <c r="N182" s="189"/>
      <c r="O182" s="189"/>
      <c r="P182" s="189"/>
      <c r="Q182" s="189"/>
      <c r="R182" s="189"/>
      <c r="S182" s="189"/>
      <c r="T182" s="190"/>
      <c r="AT182" s="184" t="s">
        <v>145</v>
      </c>
      <c r="AU182" s="184" t="s">
        <v>143</v>
      </c>
      <c r="AV182" s="11" t="s">
        <v>143</v>
      </c>
      <c r="AW182" s="11" t="s">
        <v>35</v>
      </c>
      <c r="AX182" s="11" t="s">
        <v>71</v>
      </c>
      <c r="AY182" s="184" t="s">
        <v>134</v>
      </c>
    </row>
    <row r="183" spans="2:51" s="11" customFormat="1" ht="13.5">
      <c r="B183" s="182"/>
      <c r="D183" s="183" t="s">
        <v>145</v>
      </c>
      <c r="E183" s="184" t="s">
        <v>5</v>
      </c>
      <c r="F183" s="185" t="s">
        <v>314</v>
      </c>
      <c r="H183" s="186">
        <v>0.8</v>
      </c>
      <c r="I183" s="187"/>
      <c r="L183" s="182"/>
      <c r="M183" s="188"/>
      <c r="N183" s="189"/>
      <c r="O183" s="189"/>
      <c r="P183" s="189"/>
      <c r="Q183" s="189"/>
      <c r="R183" s="189"/>
      <c r="S183" s="189"/>
      <c r="T183" s="190"/>
      <c r="AT183" s="184" t="s">
        <v>145</v>
      </c>
      <c r="AU183" s="184" t="s">
        <v>143</v>
      </c>
      <c r="AV183" s="11" t="s">
        <v>143</v>
      </c>
      <c r="AW183" s="11" t="s">
        <v>35</v>
      </c>
      <c r="AX183" s="11" t="s">
        <v>71</v>
      </c>
      <c r="AY183" s="184" t="s">
        <v>134</v>
      </c>
    </row>
    <row r="184" spans="2:51" s="11" customFormat="1" ht="13.5">
      <c r="B184" s="182"/>
      <c r="D184" s="183" t="s">
        <v>145</v>
      </c>
      <c r="E184" s="184" t="s">
        <v>5</v>
      </c>
      <c r="F184" s="185" t="s">
        <v>314</v>
      </c>
      <c r="H184" s="186">
        <v>0.8</v>
      </c>
      <c r="I184" s="187"/>
      <c r="L184" s="182"/>
      <c r="M184" s="188"/>
      <c r="N184" s="189"/>
      <c r="O184" s="189"/>
      <c r="P184" s="189"/>
      <c r="Q184" s="189"/>
      <c r="R184" s="189"/>
      <c r="S184" s="189"/>
      <c r="T184" s="190"/>
      <c r="AT184" s="184" t="s">
        <v>145</v>
      </c>
      <c r="AU184" s="184" t="s">
        <v>143</v>
      </c>
      <c r="AV184" s="11" t="s">
        <v>143</v>
      </c>
      <c r="AW184" s="11" t="s">
        <v>35</v>
      </c>
      <c r="AX184" s="11" t="s">
        <v>71</v>
      </c>
      <c r="AY184" s="184" t="s">
        <v>134</v>
      </c>
    </row>
    <row r="185" spans="2:51" s="13" customFormat="1" ht="13.5">
      <c r="B185" s="208"/>
      <c r="D185" s="183" t="s">
        <v>145</v>
      </c>
      <c r="E185" s="209" t="s">
        <v>5</v>
      </c>
      <c r="F185" s="210" t="s">
        <v>215</v>
      </c>
      <c r="H185" s="211">
        <v>15.025</v>
      </c>
      <c r="I185" s="212"/>
      <c r="L185" s="208"/>
      <c r="M185" s="213"/>
      <c r="N185" s="214"/>
      <c r="O185" s="214"/>
      <c r="P185" s="214"/>
      <c r="Q185" s="214"/>
      <c r="R185" s="214"/>
      <c r="S185" s="214"/>
      <c r="T185" s="215"/>
      <c r="AT185" s="209" t="s">
        <v>145</v>
      </c>
      <c r="AU185" s="209" t="s">
        <v>143</v>
      </c>
      <c r="AV185" s="13" t="s">
        <v>142</v>
      </c>
      <c r="AW185" s="13" t="s">
        <v>35</v>
      </c>
      <c r="AX185" s="13" t="s">
        <v>78</v>
      </c>
      <c r="AY185" s="209" t="s">
        <v>134</v>
      </c>
    </row>
    <row r="186" spans="2:65" s="1" customFormat="1" ht="25.5" customHeight="1">
      <c r="B186" s="169"/>
      <c r="C186" s="170" t="s">
        <v>315</v>
      </c>
      <c r="D186" s="170" t="s">
        <v>137</v>
      </c>
      <c r="E186" s="171" t="s">
        <v>316</v>
      </c>
      <c r="F186" s="172" t="s">
        <v>317</v>
      </c>
      <c r="G186" s="173" t="s">
        <v>198</v>
      </c>
      <c r="H186" s="174">
        <v>7</v>
      </c>
      <c r="I186" s="175"/>
      <c r="J186" s="176">
        <f>ROUND(I186*H186,2)</f>
        <v>0</v>
      </c>
      <c r="K186" s="172" t="s">
        <v>141</v>
      </c>
      <c r="L186" s="40"/>
      <c r="M186" s="177" t="s">
        <v>5</v>
      </c>
      <c r="N186" s="178" t="s">
        <v>43</v>
      </c>
      <c r="O186" s="41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23" t="s">
        <v>208</v>
      </c>
      <c r="AT186" s="23" t="s">
        <v>137</v>
      </c>
      <c r="AU186" s="23" t="s">
        <v>143</v>
      </c>
      <c r="AY186" s="23" t="s">
        <v>134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3" t="s">
        <v>143</v>
      </c>
      <c r="BK186" s="181">
        <f>ROUND(I186*H186,2)</f>
        <v>0</v>
      </c>
      <c r="BL186" s="23" t="s">
        <v>208</v>
      </c>
      <c r="BM186" s="23" t="s">
        <v>318</v>
      </c>
    </row>
    <row r="187" spans="2:65" s="1" customFormat="1" ht="16.5" customHeight="1">
      <c r="B187" s="169"/>
      <c r="C187" s="198" t="s">
        <v>319</v>
      </c>
      <c r="D187" s="198" t="s">
        <v>201</v>
      </c>
      <c r="E187" s="199" t="s">
        <v>320</v>
      </c>
      <c r="F187" s="200" t="s">
        <v>321</v>
      </c>
      <c r="G187" s="201" t="s">
        <v>309</v>
      </c>
      <c r="H187" s="202">
        <v>16.528</v>
      </c>
      <c r="I187" s="203"/>
      <c r="J187" s="204">
        <f>ROUND(I187*H187,2)</f>
        <v>0</v>
      </c>
      <c r="K187" s="200" t="s">
        <v>141</v>
      </c>
      <c r="L187" s="205"/>
      <c r="M187" s="206" t="s">
        <v>5</v>
      </c>
      <c r="N187" s="207" t="s">
        <v>43</v>
      </c>
      <c r="O187" s="41"/>
      <c r="P187" s="179">
        <f>O187*H187</f>
        <v>0</v>
      </c>
      <c r="Q187" s="179">
        <v>6E-05</v>
      </c>
      <c r="R187" s="179">
        <f>Q187*H187</f>
        <v>0.00099168</v>
      </c>
      <c r="S187" s="179">
        <v>0</v>
      </c>
      <c r="T187" s="180">
        <f>S187*H187</f>
        <v>0</v>
      </c>
      <c r="AR187" s="23" t="s">
        <v>298</v>
      </c>
      <c r="AT187" s="23" t="s">
        <v>201</v>
      </c>
      <c r="AU187" s="23" t="s">
        <v>143</v>
      </c>
      <c r="AY187" s="23" t="s">
        <v>134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23" t="s">
        <v>143</v>
      </c>
      <c r="BK187" s="181">
        <f>ROUND(I187*H187,2)</f>
        <v>0</v>
      </c>
      <c r="BL187" s="23" t="s">
        <v>208</v>
      </c>
      <c r="BM187" s="23" t="s">
        <v>322</v>
      </c>
    </row>
    <row r="188" spans="2:51" s="11" customFormat="1" ht="13.5">
      <c r="B188" s="182"/>
      <c r="D188" s="183" t="s">
        <v>145</v>
      </c>
      <c r="E188" s="184" t="s">
        <v>5</v>
      </c>
      <c r="F188" s="185" t="s">
        <v>323</v>
      </c>
      <c r="H188" s="186">
        <v>16.528</v>
      </c>
      <c r="I188" s="187"/>
      <c r="L188" s="182"/>
      <c r="M188" s="188"/>
      <c r="N188" s="189"/>
      <c r="O188" s="189"/>
      <c r="P188" s="189"/>
      <c r="Q188" s="189"/>
      <c r="R188" s="189"/>
      <c r="S188" s="189"/>
      <c r="T188" s="190"/>
      <c r="AT188" s="184" t="s">
        <v>145</v>
      </c>
      <c r="AU188" s="184" t="s">
        <v>143</v>
      </c>
      <c r="AV188" s="11" t="s">
        <v>143</v>
      </c>
      <c r="AW188" s="11" t="s">
        <v>35</v>
      </c>
      <c r="AX188" s="11" t="s">
        <v>78</v>
      </c>
      <c r="AY188" s="184" t="s">
        <v>134</v>
      </c>
    </row>
    <row r="189" spans="2:65" s="1" customFormat="1" ht="38.25" customHeight="1">
      <c r="B189" s="169"/>
      <c r="C189" s="170" t="s">
        <v>324</v>
      </c>
      <c r="D189" s="170" t="s">
        <v>137</v>
      </c>
      <c r="E189" s="171" t="s">
        <v>325</v>
      </c>
      <c r="F189" s="172" t="s">
        <v>326</v>
      </c>
      <c r="G189" s="173" t="s">
        <v>243</v>
      </c>
      <c r="H189" s="174">
        <v>0.044</v>
      </c>
      <c r="I189" s="175"/>
      <c r="J189" s="176">
        <f>ROUND(I189*H189,2)</f>
        <v>0</v>
      </c>
      <c r="K189" s="172" t="s">
        <v>141</v>
      </c>
      <c r="L189" s="40"/>
      <c r="M189" s="177" t="s">
        <v>5</v>
      </c>
      <c r="N189" s="178" t="s">
        <v>43</v>
      </c>
      <c r="O189" s="41"/>
      <c r="P189" s="179">
        <f>O189*H189</f>
        <v>0</v>
      </c>
      <c r="Q189" s="179">
        <v>0</v>
      </c>
      <c r="R189" s="179">
        <f>Q189*H189</f>
        <v>0</v>
      </c>
      <c r="S189" s="179">
        <v>0</v>
      </c>
      <c r="T189" s="180">
        <f>S189*H189</f>
        <v>0</v>
      </c>
      <c r="AR189" s="23" t="s">
        <v>208</v>
      </c>
      <c r="AT189" s="23" t="s">
        <v>137</v>
      </c>
      <c r="AU189" s="23" t="s">
        <v>143</v>
      </c>
      <c r="AY189" s="23" t="s">
        <v>134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23" t="s">
        <v>143</v>
      </c>
      <c r="BK189" s="181">
        <f>ROUND(I189*H189,2)</f>
        <v>0</v>
      </c>
      <c r="BL189" s="23" t="s">
        <v>208</v>
      </c>
      <c r="BM189" s="23" t="s">
        <v>327</v>
      </c>
    </row>
    <row r="190" spans="2:65" s="1" customFormat="1" ht="38.25" customHeight="1">
      <c r="B190" s="169"/>
      <c r="C190" s="170" t="s">
        <v>328</v>
      </c>
      <c r="D190" s="170" t="s">
        <v>137</v>
      </c>
      <c r="E190" s="171" t="s">
        <v>329</v>
      </c>
      <c r="F190" s="172" t="s">
        <v>330</v>
      </c>
      <c r="G190" s="173" t="s">
        <v>243</v>
      </c>
      <c r="H190" s="174">
        <v>0.044</v>
      </c>
      <c r="I190" s="175"/>
      <c r="J190" s="176">
        <f>ROUND(I190*H190,2)</f>
        <v>0</v>
      </c>
      <c r="K190" s="172" t="s">
        <v>141</v>
      </c>
      <c r="L190" s="40"/>
      <c r="M190" s="177" t="s">
        <v>5</v>
      </c>
      <c r="N190" s="178" t="s">
        <v>43</v>
      </c>
      <c r="O190" s="41"/>
      <c r="P190" s="179">
        <f>O190*H190</f>
        <v>0</v>
      </c>
      <c r="Q190" s="179">
        <v>0</v>
      </c>
      <c r="R190" s="179">
        <f>Q190*H190</f>
        <v>0</v>
      </c>
      <c r="S190" s="179">
        <v>0</v>
      </c>
      <c r="T190" s="180">
        <f>S190*H190</f>
        <v>0</v>
      </c>
      <c r="AR190" s="23" t="s">
        <v>208</v>
      </c>
      <c r="AT190" s="23" t="s">
        <v>137</v>
      </c>
      <c r="AU190" s="23" t="s">
        <v>143</v>
      </c>
      <c r="AY190" s="23" t="s">
        <v>134</v>
      </c>
      <c r="BE190" s="181">
        <f>IF(N190="základní",J190,0)</f>
        <v>0</v>
      </c>
      <c r="BF190" s="181">
        <f>IF(N190="snížená",J190,0)</f>
        <v>0</v>
      </c>
      <c r="BG190" s="181">
        <f>IF(N190="zákl. přenesená",J190,0)</f>
        <v>0</v>
      </c>
      <c r="BH190" s="181">
        <f>IF(N190="sníž. přenesená",J190,0)</f>
        <v>0</v>
      </c>
      <c r="BI190" s="181">
        <f>IF(N190="nulová",J190,0)</f>
        <v>0</v>
      </c>
      <c r="BJ190" s="23" t="s">
        <v>143</v>
      </c>
      <c r="BK190" s="181">
        <f>ROUND(I190*H190,2)</f>
        <v>0</v>
      </c>
      <c r="BL190" s="23" t="s">
        <v>208</v>
      </c>
      <c r="BM190" s="23" t="s">
        <v>331</v>
      </c>
    </row>
    <row r="191" spans="2:63" s="10" customFormat="1" ht="29.85" customHeight="1">
      <c r="B191" s="156"/>
      <c r="D191" s="157" t="s">
        <v>70</v>
      </c>
      <c r="E191" s="167" t="s">
        <v>332</v>
      </c>
      <c r="F191" s="167" t="s">
        <v>333</v>
      </c>
      <c r="I191" s="159"/>
      <c r="J191" s="168">
        <f>BK191</f>
        <v>0</v>
      </c>
      <c r="L191" s="156"/>
      <c r="M191" s="161"/>
      <c r="N191" s="162"/>
      <c r="O191" s="162"/>
      <c r="P191" s="163">
        <f>SUM(P192:P201)</f>
        <v>0</v>
      </c>
      <c r="Q191" s="162"/>
      <c r="R191" s="163">
        <f>SUM(R192:R201)</f>
        <v>0.0083</v>
      </c>
      <c r="S191" s="162"/>
      <c r="T191" s="164">
        <f>SUM(T192:T201)</f>
        <v>0.021179999999999997</v>
      </c>
      <c r="AR191" s="157" t="s">
        <v>143</v>
      </c>
      <c r="AT191" s="165" t="s">
        <v>70</v>
      </c>
      <c r="AU191" s="165" t="s">
        <v>78</v>
      </c>
      <c r="AY191" s="157" t="s">
        <v>134</v>
      </c>
      <c r="BK191" s="166">
        <f>SUM(BK192:BK201)</f>
        <v>0</v>
      </c>
    </row>
    <row r="192" spans="2:65" s="1" customFormat="1" ht="25.5" customHeight="1">
      <c r="B192" s="169"/>
      <c r="C192" s="170" t="s">
        <v>334</v>
      </c>
      <c r="D192" s="170" t="s">
        <v>137</v>
      </c>
      <c r="E192" s="171" t="s">
        <v>335</v>
      </c>
      <c r="F192" s="172" t="s">
        <v>336</v>
      </c>
      <c r="G192" s="173" t="s">
        <v>309</v>
      </c>
      <c r="H192" s="174">
        <v>6</v>
      </c>
      <c r="I192" s="175"/>
      <c r="J192" s="176">
        <f>ROUND(I192*H192,2)</f>
        <v>0</v>
      </c>
      <c r="K192" s="172" t="s">
        <v>141</v>
      </c>
      <c r="L192" s="40"/>
      <c r="M192" s="177" t="s">
        <v>5</v>
      </c>
      <c r="N192" s="178" t="s">
        <v>43</v>
      </c>
      <c r="O192" s="41"/>
      <c r="P192" s="179">
        <f>O192*H192</f>
        <v>0</v>
      </c>
      <c r="Q192" s="179">
        <v>0</v>
      </c>
      <c r="R192" s="179">
        <f>Q192*H192</f>
        <v>0</v>
      </c>
      <c r="S192" s="179">
        <v>0.00198</v>
      </c>
      <c r="T192" s="180">
        <f>S192*H192</f>
        <v>0.01188</v>
      </c>
      <c r="AR192" s="23" t="s">
        <v>208</v>
      </c>
      <c r="AT192" s="23" t="s">
        <v>137</v>
      </c>
      <c r="AU192" s="23" t="s">
        <v>143</v>
      </c>
      <c r="AY192" s="23" t="s">
        <v>134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23" t="s">
        <v>143</v>
      </c>
      <c r="BK192" s="181">
        <f>ROUND(I192*H192,2)</f>
        <v>0</v>
      </c>
      <c r="BL192" s="23" t="s">
        <v>208</v>
      </c>
      <c r="BM192" s="23" t="s">
        <v>337</v>
      </c>
    </row>
    <row r="193" spans="2:65" s="1" customFormat="1" ht="16.5" customHeight="1">
      <c r="B193" s="169"/>
      <c r="C193" s="170" t="s">
        <v>338</v>
      </c>
      <c r="D193" s="170" t="s">
        <v>137</v>
      </c>
      <c r="E193" s="171" t="s">
        <v>339</v>
      </c>
      <c r="F193" s="172" t="s">
        <v>340</v>
      </c>
      <c r="G193" s="173" t="s">
        <v>309</v>
      </c>
      <c r="H193" s="174">
        <v>2</v>
      </c>
      <c r="I193" s="175"/>
      <c r="J193" s="176">
        <f>ROUND(I193*H193,2)</f>
        <v>0</v>
      </c>
      <c r="K193" s="172" t="s">
        <v>141</v>
      </c>
      <c r="L193" s="40"/>
      <c r="M193" s="177" t="s">
        <v>5</v>
      </c>
      <c r="N193" s="178" t="s">
        <v>43</v>
      </c>
      <c r="O193" s="41"/>
      <c r="P193" s="179">
        <f>O193*H193</f>
        <v>0</v>
      </c>
      <c r="Q193" s="179">
        <v>0.00177</v>
      </c>
      <c r="R193" s="179">
        <f>Q193*H193</f>
        <v>0.00354</v>
      </c>
      <c r="S193" s="179">
        <v>0</v>
      </c>
      <c r="T193" s="180">
        <f>S193*H193</f>
        <v>0</v>
      </c>
      <c r="AR193" s="23" t="s">
        <v>208</v>
      </c>
      <c r="AT193" s="23" t="s">
        <v>137</v>
      </c>
      <c r="AU193" s="23" t="s">
        <v>143</v>
      </c>
      <c r="AY193" s="23" t="s">
        <v>134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3" t="s">
        <v>143</v>
      </c>
      <c r="BK193" s="181">
        <f>ROUND(I193*H193,2)</f>
        <v>0</v>
      </c>
      <c r="BL193" s="23" t="s">
        <v>208</v>
      </c>
      <c r="BM193" s="23" t="s">
        <v>341</v>
      </c>
    </row>
    <row r="194" spans="2:65" s="1" customFormat="1" ht="16.5" customHeight="1">
      <c r="B194" s="169"/>
      <c r="C194" s="170" t="s">
        <v>342</v>
      </c>
      <c r="D194" s="170" t="s">
        <v>137</v>
      </c>
      <c r="E194" s="171" t="s">
        <v>343</v>
      </c>
      <c r="F194" s="172" t="s">
        <v>344</v>
      </c>
      <c r="G194" s="173" t="s">
        <v>309</v>
      </c>
      <c r="H194" s="174">
        <v>7</v>
      </c>
      <c r="I194" s="175"/>
      <c r="J194" s="176">
        <f>ROUND(I194*H194,2)</f>
        <v>0</v>
      </c>
      <c r="K194" s="172" t="s">
        <v>141</v>
      </c>
      <c r="L194" s="40"/>
      <c r="M194" s="177" t="s">
        <v>5</v>
      </c>
      <c r="N194" s="178" t="s">
        <v>43</v>
      </c>
      <c r="O194" s="41"/>
      <c r="P194" s="179">
        <f>O194*H194</f>
        <v>0</v>
      </c>
      <c r="Q194" s="179">
        <v>0.00046</v>
      </c>
      <c r="R194" s="179">
        <f>Q194*H194</f>
        <v>0.00322</v>
      </c>
      <c r="S194" s="179">
        <v>0</v>
      </c>
      <c r="T194" s="180">
        <f>S194*H194</f>
        <v>0</v>
      </c>
      <c r="AR194" s="23" t="s">
        <v>208</v>
      </c>
      <c r="AT194" s="23" t="s">
        <v>137</v>
      </c>
      <c r="AU194" s="23" t="s">
        <v>143</v>
      </c>
      <c r="AY194" s="23" t="s">
        <v>134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23" t="s">
        <v>143</v>
      </c>
      <c r="BK194" s="181">
        <f>ROUND(I194*H194,2)</f>
        <v>0</v>
      </c>
      <c r="BL194" s="23" t="s">
        <v>208</v>
      </c>
      <c r="BM194" s="23" t="s">
        <v>345</v>
      </c>
    </row>
    <row r="195" spans="2:65" s="1" customFormat="1" ht="16.5" customHeight="1">
      <c r="B195" s="169"/>
      <c r="C195" s="170" t="s">
        <v>346</v>
      </c>
      <c r="D195" s="170" t="s">
        <v>137</v>
      </c>
      <c r="E195" s="171" t="s">
        <v>347</v>
      </c>
      <c r="F195" s="172" t="s">
        <v>348</v>
      </c>
      <c r="G195" s="173" t="s">
        <v>309</v>
      </c>
      <c r="H195" s="174">
        <v>2</v>
      </c>
      <c r="I195" s="175"/>
      <c r="J195" s="176">
        <f>ROUND(I195*H195,2)</f>
        <v>0</v>
      </c>
      <c r="K195" s="172" t="s">
        <v>141</v>
      </c>
      <c r="L195" s="40"/>
      <c r="M195" s="177" t="s">
        <v>5</v>
      </c>
      <c r="N195" s="178" t="s">
        <v>43</v>
      </c>
      <c r="O195" s="41"/>
      <c r="P195" s="179">
        <f>O195*H195</f>
        <v>0</v>
      </c>
      <c r="Q195" s="179">
        <v>0.00077</v>
      </c>
      <c r="R195" s="179">
        <f>Q195*H195</f>
        <v>0.00154</v>
      </c>
      <c r="S195" s="179">
        <v>0</v>
      </c>
      <c r="T195" s="180">
        <f>S195*H195</f>
        <v>0</v>
      </c>
      <c r="AR195" s="23" t="s">
        <v>208</v>
      </c>
      <c r="AT195" s="23" t="s">
        <v>137</v>
      </c>
      <c r="AU195" s="23" t="s">
        <v>143</v>
      </c>
      <c r="AY195" s="23" t="s">
        <v>134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143</v>
      </c>
      <c r="BK195" s="181">
        <f>ROUND(I195*H195,2)</f>
        <v>0</v>
      </c>
      <c r="BL195" s="23" t="s">
        <v>208</v>
      </c>
      <c r="BM195" s="23" t="s">
        <v>349</v>
      </c>
    </row>
    <row r="196" spans="2:65" s="1" customFormat="1" ht="16.5" customHeight="1">
      <c r="B196" s="169"/>
      <c r="C196" s="170" t="s">
        <v>350</v>
      </c>
      <c r="D196" s="170" t="s">
        <v>137</v>
      </c>
      <c r="E196" s="171" t="s">
        <v>351</v>
      </c>
      <c r="F196" s="172" t="s">
        <v>352</v>
      </c>
      <c r="G196" s="173" t="s">
        <v>198</v>
      </c>
      <c r="H196" s="174">
        <v>3</v>
      </c>
      <c r="I196" s="175"/>
      <c r="J196" s="176">
        <f>ROUND(I196*H196,2)</f>
        <v>0</v>
      </c>
      <c r="K196" s="172" t="s">
        <v>141</v>
      </c>
      <c r="L196" s="40"/>
      <c r="M196" s="177" t="s">
        <v>5</v>
      </c>
      <c r="N196" s="178" t="s">
        <v>43</v>
      </c>
      <c r="O196" s="41"/>
      <c r="P196" s="179">
        <f>O196*H196</f>
        <v>0</v>
      </c>
      <c r="Q196" s="179">
        <v>0</v>
      </c>
      <c r="R196" s="179">
        <f>Q196*H196</f>
        <v>0</v>
      </c>
      <c r="S196" s="179">
        <v>0.0031</v>
      </c>
      <c r="T196" s="180">
        <f>S196*H196</f>
        <v>0.0093</v>
      </c>
      <c r="AR196" s="23" t="s">
        <v>208</v>
      </c>
      <c r="AT196" s="23" t="s">
        <v>137</v>
      </c>
      <c r="AU196" s="23" t="s">
        <v>143</v>
      </c>
      <c r="AY196" s="23" t="s">
        <v>134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143</v>
      </c>
      <c r="BK196" s="181">
        <f>ROUND(I196*H196,2)</f>
        <v>0</v>
      </c>
      <c r="BL196" s="23" t="s">
        <v>208</v>
      </c>
      <c r="BM196" s="23" t="s">
        <v>353</v>
      </c>
    </row>
    <row r="197" spans="2:51" s="12" customFormat="1" ht="13.5">
      <c r="B197" s="191"/>
      <c r="D197" s="183" t="s">
        <v>145</v>
      </c>
      <c r="E197" s="192" t="s">
        <v>5</v>
      </c>
      <c r="F197" s="193" t="s">
        <v>354</v>
      </c>
      <c r="H197" s="192" t="s">
        <v>5</v>
      </c>
      <c r="I197" s="194"/>
      <c r="L197" s="191"/>
      <c r="M197" s="195"/>
      <c r="N197" s="196"/>
      <c r="O197" s="196"/>
      <c r="P197" s="196"/>
      <c r="Q197" s="196"/>
      <c r="R197" s="196"/>
      <c r="S197" s="196"/>
      <c r="T197" s="197"/>
      <c r="AT197" s="192" t="s">
        <v>145</v>
      </c>
      <c r="AU197" s="192" t="s">
        <v>143</v>
      </c>
      <c r="AV197" s="12" t="s">
        <v>78</v>
      </c>
      <c r="AW197" s="12" t="s">
        <v>35</v>
      </c>
      <c r="AX197" s="12" t="s">
        <v>71</v>
      </c>
      <c r="AY197" s="192" t="s">
        <v>134</v>
      </c>
    </row>
    <row r="198" spans="2:51" s="11" customFormat="1" ht="13.5">
      <c r="B198" s="182"/>
      <c r="D198" s="183" t="s">
        <v>145</v>
      </c>
      <c r="E198" s="184" t="s">
        <v>5</v>
      </c>
      <c r="F198" s="185" t="s">
        <v>135</v>
      </c>
      <c r="H198" s="186">
        <v>3</v>
      </c>
      <c r="I198" s="187"/>
      <c r="L198" s="182"/>
      <c r="M198" s="188"/>
      <c r="N198" s="189"/>
      <c r="O198" s="189"/>
      <c r="P198" s="189"/>
      <c r="Q198" s="189"/>
      <c r="R198" s="189"/>
      <c r="S198" s="189"/>
      <c r="T198" s="190"/>
      <c r="AT198" s="184" t="s">
        <v>145</v>
      </c>
      <c r="AU198" s="184" t="s">
        <v>143</v>
      </c>
      <c r="AV198" s="11" t="s">
        <v>143</v>
      </c>
      <c r="AW198" s="11" t="s">
        <v>35</v>
      </c>
      <c r="AX198" s="11" t="s">
        <v>78</v>
      </c>
      <c r="AY198" s="184" t="s">
        <v>134</v>
      </c>
    </row>
    <row r="199" spans="2:65" s="1" customFormat="1" ht="16.5" customHeight="1">
      <c r="B199" s="169"/>
      <c r="C199" s="170" t="s">
        <v>355</v>
      </c>
      <c r="D199" s="170" t="s">
        <v>137</v>
      </c>
      <c r="E199" s="171" t="s">
        <v>356</v>
      </c>
      <c r="F199" s="172" t="s">
        <v>357</v>
      </c>
      <c r="G199" s="173" t="s">
        <v>309</v>
      </c>
      <c r="H199" s="174">
        <v>11</v>
      </c>
      <c r="I199" s="175"/>
      <c r="J199" s="176">
        <f>ROUND(I199*H199,2)</f>
        <v>0</v>
      </c>
      <c r="K199" s="172" t="s">
        <v>141</v>
      </c>
      <c r="L199" s="40"/>
      <c r="M199" s="177" t="s">
        <v>5</v>
      </c>
      <c r="N199" s="178" t="s">
        <v>43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208</v>
      </c>
      <c r="AT199" s="23" t="s">
        <v>137</v>
      </c>
      <c r="AU199" s="23" t="s">
        <v>143</v>
      </c>
      <c r="AY199" s="23" t="s">
        <v>134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143</v>
      </c>
      <c r="BK199" s="181">
        <f>ROUND(I199*H199,2)</f>
        <v>0</v>
      </c>
      <c r="BL199" s="23" t="s">
        <v>208</v>
      </c>
      <c r="BM199" s="23" t="s">
        <v>358</v>
      </c>
    </row>
    <row r="200" spans="2:65" s="1" customFormat="1" ht="38.25" customHeight="1">
      <c r="B200" s="169"/>
      <c r="C200" s="170" t="s">
        <v>359</v>
      </c>
      <c r="D200" s="170" t="s">
        <v>137</v>
      </c>
      <c r="E200" s="171" t="s">
        <v>360</v>
      </c>
      <c r="F200" s="172" t="s">
        <v>361</v>
      </c>
      <c r="G200" s="173" t="s">
        <v>243</v>
      </c>
      <c r="H200" s="174">
        <v>0.008</v>
      </c>
      <c r="I200" s="175"/>
      <c r="J200" s="176">
        <f>ROUND(I200*H200,2)</f>
        <v>0</v>
      </c>
      <c r="K200" s="172" t="s">
        <v>141</v>
      </c>
      <c r="L200" s="40"/>
      <c r="M200" s="177" t="s">
        <v>5</v>
      </c>
      <c r="N200" s="178" t="s">
        <v>43</v>
      </c>
      <c r="O200" s="41"/>
      <c r="P200" s="179">
        <f>O200*H200</f>
        <v>0</v>
      </c>
      <c r="Q200" s="179">
        <v>0</v>
      </c>
      <c r="R200" s="179">
        <f>Q200*H200</f>
        <v>0</v>
      </c>
      <c r="S200" s="179">
        <v>0</v>
      </c>
      <c r="T200" s="180">
        <f>S200*H200</f>
        <v>0</v>
      </c>
      <c r="AR200" s="23" t="s">
        <v>208</v>
      </c>
      <c r="AT200" s="23" t="s">
        <v>137</v>
      </c>
      <c r="AU200" s="23" t="s">
        <v>143</v>
      </c>
      <c r="AY200" s="23" t="s">
        <v>134</v>
      </c>
      <c r="BE200" s="181">
        <f>IF(N200="základní",J200,0)</f>
        <v>0</v>
      </c>
      <c r="BF200" s="181">
        <f>IF(N200="snížená",J200,0)</f>
        <v>0</v>
      </c>
      <c r="BG200" s="181">
        <f>IF(N200="zákl. přenesená",J200,0)</f>
        <v>0</v>
      </c>
      <c r="BH200" s="181">
        <f>IF(N200="sníž. přenesená",J200,0)</f>
        <v>0</v>
      </c>
      <c r="BI200" s="181">
        <f>IF(N200="nulová",J200,0)</f>
        <v>0</v>
      </c>
      <c r="BJ200" s="23" t="s">
        <v>143</v>
      </c>
      <c r="BK200" s="181">
        <f>ROUND(I200*H200,2)</f>
        <v>0</v>
      </c>
      <c r="BL200" s="23" t="s">
        <v>208</v>
      </c>
      <c r="BM200" s="23" t="s">
        <v>362</v>
      </c>
    </row>
    <row r="201" spans="2:65" s="1" customFormat="1" ht="38.25" customHeight="1">
      <c r="B201" s="169"/>
      <c r="C201" s="170" t="s">
        <v>363</v>
      </c>
      <c r="D201" s="170" t="s">
        <v>137</v>
      </c>
      <c r="E201" s="171" t="s">
        <v>364</v>
      </c>
      <c r="F201" s="172" t="s">
        <v>365</v>
      </c>
      <c r="G201" s="173" t="s">
        <v>243</v>
      </c>
      <c r="H201" s="174">
        <v>0.008</v>
      </c>
      <c r="I201" s="175"/>
      <c r="J201" s="176">
        <f>ROUND(I201*H201,2)</f>
        <v>0</v>
      </c>
      <c r="K201" s="172" t="s">
        <v>141</v>
      </c>
      <c r="L201" s="40"/>
      <c r="M201" s="177" t="s">
        <v>5</v>
      </c>
      <c r="N201" s="178" t="s">
        <v>43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AR201" s="23" t="s">
        <v>208</v>
      </c>
      <c r="AT201" s="23" t="s">
        <v>137</v>
      </c>
      <c r="AU201" s="23" t="s">
        <v>143</v>
      </c>
      <c r="AY201" s="23" t="s">
        <v>134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143</v>
      </c>
      <c r="BK201" s="181">
        <f>ROUND(I201*H201,2)</f>
        <v>0</v>
      </c>
      <c r="BL201" s="23" t="s">
        <v>208</v>
      </c>
      <c r="BM201" s="23" t="s">
        <v>366</v>
      </c>
    </row>
    <row r="202" spans="2:63" s="10" customFormat="1" ht="29.85" customHeight="1">
      <c r="B202" s="156"/>
      <c r="D202" s="157" t="s">
        <v>70</v>
      </c>
      <c r="E202" s="167" t="s">
        <v>367</v>
      </c>
      <c r="F202" s="167" t="s">
        <v>368</v>
      </c>
      <c r="I202" s="159"/>
      <c r="J202" s="168">
        <f>BK202</f>
        <v>0</v>
      </c>
      <c r="L202" s="156"/>
      <c r="M202" s="161"/>
      <c r="N202" s="162"/>
      <c r="O202" s="162"/>
      <c r="P202" s="163">
        <f>SUM(P203:P213)</f>
        <v>0</v>
      </c>
      <c r="Q202" s="162"/>
      <c r="R202" s="163">
        <f>SUM(R203:R213)</f>
        <v>0.02018</v>
      </c>
      <c r="S202" s="162"/>
      <c r="T202" s="164">
        <f>SUM(T203:T213)</f>
        <v>0.0027999999999999995</v>
      </c>
      <c r="AR202" s="157" t="s">
        <v>143</v>
      </c>
      <c r="AT202" s="165" t="s">
        <v>70</v>
      </c>
      <c r="AU202" s="165" t="s">
        <v>78</v>
      </c>
      <c r="AY202" s="157" t="s">
        <v>134</v>
      </c>
      <c r="BK202" s="166">
        <f>SUM(BK203:BK213)</f>
        <v>0</v>
      </c>
    </row>
    <row r="203" spans="2:65" s="1" customFormat="1" ht="16.5" customHeight="1">
      <c r="B203" s="169"/>
      <c r="C203" s="170" t="s">
        <v>369</v>
      </c>
      <c r="D203" s="170" t="s">
        <v>137</v>
      </c>
      <c r="E203" s="171" t="s">
        <v>370</v>
      </c>
      <c r="F203" s="172" t="s">
        <v>371</v>
      </c>
      <c r="G203" s="173" t="s">
        <v>309</v>
      </c>
      <c r="H203" s="174">
        <v>10</v>
      </c>
      <c r="I203" s="175"/>
      <c r="J203" s="176">
        <f aca="true" t="shared" si="10" ref="J203:J213">ROUND(I203*H203,2)</f>
        <v>0</v>
      </c>
      <c r="K203" s="172" t="s">
        <v>141</v>
      </c>
      <c r="L203" s="40"/>
      <c r="M203" s="177" t="s">
        <v>5</v>
      </c>
      <c r="N203" s="178" t="s">
        <v>43</v>
      </c>
      <c r="O203" s="41"/>
      <c r="P203" s="179">
        <f aca="true" t="shared" si="11" ref="P203:P213">O203*H203</f>
        <v>0</v>
      </c>
      <c r="Q203" s="179">
        <v>0</v>
      </c>
      <c r="R203" s="179">
        <f aca="true" t="shared" si="12" ref="R203:R213">Q203*H203</f>
        <v>0</v>
      </c>
      <c r="S203" s="179">
        <v>0.00028</v>
      </c>
      <c r="T203" s="180">
        <f aca="true" t="shared" si="13" ref="T203:T213">S203*H203</f>
        <v>0.0027999999999999995</v>
      </c>
      <c r="AR203" s="23" t="s">
        <v>208</v>
      </c>
      <c r="AT203" s="23" t="s">
        <v>137</v>
      </c>
      <c r="AU203" s="23" t="s">
        <v>143</v>
      </c>
      <c r="AY203" s="23" t="s">
        <v>134</v>
      </c>
      <c r="BE203" s="181">
        <f aca="true" t="shared" si="14" ref="BE203:BE213">IF(N203="základní",J203,0)</f>
        <v>0</v>
      </c>
      <c r="BF203" s="181">
        <f aca="true" t="shared" si="15" ref="BF203:BF213">IF(N203="snížená",J203,0)</f>
        <v>0</v>
      </c>
      <c r="BG203" s="181">
        <f aca="true" t="shared" si="16" ref="BG203:BG213">IF(N203="zákl. přenesená",J203,0)</f>
        <v>0</v>
      </c>
      <c r="BH203" s="181">
        <f aca="true" t="shared" si="17" ref="BH203:BH213">IF(N203="sníž. přenesená",J203,0)</f>
        <v>0</v>
      </c>
      <c r="BI203" s="181">
        <f aca="true" t="shared" si="18" ref="BI203:BI213">IF(N203="nulová",J203,0)</f>
        <v>0</v>
      </c>
      <c r="BJ203" s="23" t="s">
        <v>143</v>
      </c>
      <c r="BK203" s="181">
        <f aca="true" t="shared" si="19" ref="BK203:BK213">ROUND(I203*H203,2)</f>
        <v>0</v>
      </c>
      <c r="BL203" s="23" t="s">
        <v>208</v>
      </c>
      <c r="BM203" s="23" t="s">
        <v>372</v>
      </c>
    </row>
    <row r="204" spans="2:65" s="1" customFormat="1" ht="25.5" customHeight="1">
      <c r="B204" s="169"/>
      <c r="C204" s="170" t="s">
        <v>373</v>
      </c>
      <c r="D204" s="170" t="s">
        <v>137</v>
      </c>
      <c r="E204" s="171" t="s">
        <v>374</v>
      </c>
      <c r="F204" s="172" t="s">
        <v>375</v>
      </c>
      <c r="G204" s="173" t="s">
        <v>309</v>
      </c>
      <c r="H204" s="174">
        <v>20</v>
      </c>
      <c r="I204" s="175"/>
      <c r="J204" s="176">
        <f t="shared" si="10"/>
        <v>0</v>
      </c>
      <c r="K204" s="172" t="s">
        <v>141</v>
      </c>
      <c r="L204" s="40"/>
      <c r="M204" s="177" t="s">
        <v>5</v>
      </c>
      <c r="N204" s="178" t="s">
        <v>43</v>
      </c>
      <c r="O204" s="41"/>
      <c r="P204" s="179">
        <f t="shared" si="11"/>
        <v>0</v>
      </c>
      <c r="Q204" s="179">
        <v>0.00042</v>
      </c>
      <c r="R204" s="179">
        <f t="shared" si="12"/>
        <v>0.008400000000000001</v>
      </c>
      <c r="S204" s="179">
        <v>0</v>
      </c>
      <c r="T204" s="180">
        <f t="shared" si="13"/>
        <v>0</v>
      </c>
      <c r="AR204" s="23" t="s">
        <v>208</v>
      </c>
      <c r="AT204" s="23" t="s">
        <v>137</v>
      </c>
      <c r="AU204" s="23" t="s">
        <v>143</v>
      </c>
      <c r="AY204" s="23" t="s">
        <v>134</v>
      </c>
      <c r="BE204" s="181">
        <f t="shared" si="14"/>
        <v>0</v>
      </c>
      <c r="BF204" s="181">
        <f t="shared" si="15"/>
        <v>0</v>
      </c>
      <c r="BG204" s="181">
        <f t="shared" si="16"/>
        <v>0</v>
      </c>
      <c r="BH204" s="181">
        <f t="shared" si="17"/>
        <v>0</v>
      </c>
      <c r="BI204" s="181">
        <f t="shared" si="18"/>
        <v>0</v>
      </c>
      <c r="BJ204" s="23" t="s">
        <v>143</v>
      </c>
      <c r="BK204" s="181">
        <f t="shared" si="19"/>
        <v>0</v>
      </c>
      <c r="BL204" s="23" t="s">
        <v>208</v>
      </c>
      <c r="BM204" s="23" t="s">
        <v>376</v>
      </c>
    </row>
    <row r="205" spans="2:65" s="1" customFormat="1" ht="16.5" customHeight="1">
      <c r="B205" s="169"/>
      <c r="C205" s="198" t="s">
        <v>377</v>
      </c>
      <c r="D205" s="198" t="s">
        <v>201</v>
      </c>
      <c r="E205" s="199" t="s">
        <v>378</v>
      </c>
      <c r="F205" s="200" t="s">
        <v>379</v>
      </c>
      <c r="G205" s="201" t="s">
        <v>309</v>
      </c>
      <c r="H205" s="202">
        <v>7</v>
      </c>
      <c r="I205" s="203"/>
      <c r="J205" s="204">
        <f t="shared" si="10"/>
        <v>0</v>
      </c>
      <c r="K205" s="200" t="s">
        <v>141</v>
      </c>
      <c r="L205" s="205"/>
      <c r="M205" s="206" t="s">
        <v>5</v>
      </c>
      <c r="N205" s="207" t="s">
        <v>43</v>
      </c>
      <c r="O205" s="41"/>
      <c r="P205" s="179">
        <f t="shared" si="11"/>
        <v>0</v>
      </c>
      <c r="Q205" s="179">
        <v>0.00011</v>
      </c>
      <c r="R205" s="179">
        <f t="shared" si="12"/>
        <v>0.0007700000000000001</v>
      </c>
      <c r="S205" s="179">
        <v>0</v>
      </c>
      <c r="T205" s="180">
        <f t="shared" si="13"/>
        <v>0</v>
      </c>
      <c r="AR205" s="23" t="s">
        <v>298</v>
      </c>
      <c r="AT205" s="23" t="s">
        <v>201</v>
      </c>
      <c r="AU205" s="23" t="s">
        <v>143</v>
      </c>
      <c r="AY205" s="23" t="s">
        <v>134</v>
      </c>
      <c r="BE205" s="181">
        <f t="shared" si="14"/>
        <v>0</v>
      </c>
      <c r="BF205" s="181">
        <f t="shared" si="15"/>
        <v>0</v>
      </c>
      <c r="BG205" s="181">
        <f t="shared" si="16"/>
        <v>0</v>
      </c>
      <c r="BH205" s="181">
        <f t="shared" si="17"/>
        <v>0</v>
      </c>
      <c r="BI205" s="181">
        <f t="shared" si="18"/>
        <v>0</v>
      </c>
      <c r="BJ205" s="23" t="s">
        <v>143</v>
      </c>
      <c r="BK205" s="181">
        <f t="shared" si="19"/>
        <v>0</v>
      </c>
      <c r="BL205" s="23" t="s">
        <v>208</v>
      </c>
      <c r="BM205" s="23" t="s">
        <v>380</v>
      </c>
    </row>
    <row r="206" spans="2:65" s="1" customFormat="1" ht="16.5" customHeight="1">
      <c r="B206" s="169"/>
      <c r="C206" s="198" t="s">
        <v>381</v>
      </c>
      <c r="D206" s="198" t="s">
        <v>201</v>
      </c>
      <c r="E206" s="199" t="s">
        <v>382</v>
      </c>
      <c r="F206" s="200" t="s">
        <v>383</v>
      </c>
      <c r="G206" s="201" t="s">
        <v>309</v>
      </c>
      <c r="H206" s="202">
        <v>7</v>
      </c>
      <c r="I206" s="203"/>
      <c r="J206" s="204">
        <f t="shared" si="10"/>
        <v>0</v>
      </c>
      <c r="K206" s="200" t="s">
        <v>141</v>
      </c>
      <c r="L206" s="205"/>
      <c r="M206" s="206" t="s">
        <v>5</v>
      </c>
      <c r="N206" s="207" t="s">
        <v>43</v>
      </c>
      <c r="O206" s="41"/>
      <c r="P206" s="179">
        <f t="shared" si="11"/>
        <v>0</v>
      </c>
      <c r="Q206" s="179">
        <v>0.00017</v>
      </c>
      <c r="R206" s="179">
        <f t="shared" si="12"/>
        <v>0.00119</v>
      </c>
      <c r="S206" s="179">
        <v>0</v>
      </c>
      <c r="T206" s="180">
        <f t="shared" si="13"/>
        <v>0</v>
      </c>
      <c r="AR206" s="23" t="s">
        <v>298</v>
      </c>
      <c r="AT206" s="23" t="s">
        <v>201</v>
      </c>
      <c r="AU206" s="23" t="s">
        <v>143</v>
      </c>
      <c r="AY206" s="23" t="s">
        <v>134</v>
      </c>
      <c r="BE206" s="181">
        <f t="shared" si="14"/>
        <v>0</v>
      </c>
      <c r="BF206" s="181">
        <f t="shared" si="15"/>
        <v>0</v>
      </c>
      <c r="BG206" s="181">
        <f t="shared" si="16"/>
        <v>0</v>
      </c>
      <c r="BH206" s="181">
        <f t="shared" si="17"/>
        <v>0</v>
      </c>
      <c r="BI206" s="181">
        <f t="shared" si="18"/>
        <v>0</v>
      </c>
      <c r="BJ206" s="23" t="s">
        <v>143</v>
      </c>
      <c r="BK206" s="181">
        <f t="shared" si="19"/>
        <v>0</v>
      </c>
      <c r="BL206" s="23" t="s">
        <v>208</v>
      </c>
      <c r="BM206" s="23" t="s">
        <v>384</v>
      </c>
    </row>
    <row r="207" spans="2:65" s="1" customFormat="1" ht="16.5" customHeight="1">
      <c r="B207" s="169"/>
      <c r="C207" s="198" t="s">
        <v>385</v>
      </c>
      <c r="D207" s="198" t="s">
        <v>201</v>
      </c>
      <c r="E207" s="199" t="s">
        <v>386</v>
      </c>
      <c r="F207" s="200" t="s">
        <v>387</v>
      </c>
      <c r="G207" s="201" t="s">
        <v>309</v>
      </c>
      <c r="H207" s="202">
        <v>6</v>
      </c>
      <c r="I207" s="203"/>
      <c r="J207" s="204">
        <f t="shared" si="10"/>
        <v>0</v>
      </c>
      <c r="K207" s="200" t="s">
        <v>141</v>
      </c>
      <c r="L207" s="205"/>
      <c r="M207" s="206" t="s">
        <v>5</v>
      </c>
      <c r="N207" s="207" t="s">
        <v>43</v>
      </c>
      <c r="O207" s="41"/>
      <c r="P207" s="179">
        <f t="shared" si="11"/>
        <v>0</v>
      </c>
      <c r="Q207" s="179">
        <v>0.00027</v>
      </c>
      <c r="R207" s="179">
        <f t="shared" si="12"/>
        <v>0.00162</v>
      </c>
      <c r="S207" s="179">
        <v>0</v>
      </c>
      <c r="T207" s="180">
        <f t="shared" si="13"/>
        <v>0</v>
      </c>
      <c r="AR207" s="23" t="s">
        <v>298</v>
      </c>
      <c r="AT207" s="23" t="s">
        <v>201</v>
      </c>
      <c r="AU207" s="23" t="s">
        <v>143</v>
      </c>
      <c r="AY207" s="23" t="s">
        <v>134</v>
      </c>
      <c r="BE207" s="181">
        <f t="shared" si="14"/>
        <v>0</v>
      </c>
      <c r="BF207" s="181">
        <f t="shared" si="15"/>
        <v>0</v>
      </c>
      <c r="BG207" s="181">
        <f t="shared" si="16"/>
        <v>0</v>
      </c>
      <c r="BH207" s="181">
        <f t="shared" si="17"/>
        <v>0</v>
      </c>
      <c r="BI207" s="181">
        <f t="shared" si="18"/>
        <v>0</v>
      </c>
      <c r="BJ207" s="23" t="s">
        <v>143</v>
      </c>
      <c r="BK207" s="181">
        <f t="shared" si="19"/>
        <v>0</v>
      </c>
      <c r="BL207" s="23" t="s">
        <v>208</v>
      </c>
      <c r="BM207" s="23" t="s">
        <v>388</v>
      </c>
    </row>
    <row r="208" spans="2:65" s="1" customFormat="1" ht="25.5" customHeight="1">
      <c r="B208" s="169"/>
      <c r="C208" s="170" t="s">
        <v>189</v>
      </c>
      <c r="D208" s="170" t="s">
        <v>137</v>
      </c>
      <c r="E208" s="171" t="s">
        <v>389</v>
      </c>
      <c r="F208" s="172" t="s">
        <v>390</v>
      </c>
      <c r="G208" s="173" t="s">
        <v>391</v>
      </c>
      <c r="H208" s="174">
        <v>1</v>
      </c>
      <c r="I208" s="175"/>
      <c r="J208" s="176">
        <f t="shared" si="10"/>
        <v>0</v>
      </c>
      <c r="K208" s="172" t="s">
        <v>141</v>
      </c>
      <c r="L208" s="40"/>
      <c r="M208" s="177" t="s">
        <v>5</v>
      </c>
      <c r="N208" s="178" t="s">
        <v>43</v>
      </c>
      <c r="O208" s="41"/>
      <c r="P208" s="179">
        <f t="shared" si="11"/>
        <v>0</v>
      </c>
      <c r="Q208" s="179">
        <v>0</v>
      </c>
      <c r="R208" s="179">
        <f t="shared" si="12"/>
        <v>0</v>
      </c>
      <c r="S208" s="179">
        <v>0</v>
      </c>
      <c r="T208" s="180">
        <f t="shared" si="13"/>
        <v>0</v>
      </c>
      <c r="AR208" s="23" t="s">
        <v>208</v>
      </c>
      <c r="AT208" s="23" t="s">
        <v>137</v>
      </c>
      <c r="AU208" s="23" t="s">
        <v>143</v>
      </c>
      <c r="AY208" s="23" t="s">
        <v>134</v>
      </c>
      <c r="BE208" s="181">
        <f t="shared" si="14"/>
        <v>0</v>
      </c>
      <c r="BF208" s="181">
        <f t="shared" si="15"/>
        <v>0</v>
      </c>
      <c r="BG208" s="181">
        <f t="shared" si="16"/>
        <v>0</v>
      </c>
      <c r="BH208" s="181">
        <f t="shared" si="17"/>
        <v>0</v>
      </c>
      <c r="BI208" s="181">
        <f t="shared" si="18"/>
        <v>0</v>
      </c>
      <c r="BJ208" s="23" t="s">
        <v>143</v>
      </c>
      <c r="BK208" s="181">
        <f t="shared" si="19"/>
        <v>0</v>
      </c>
      <c r="BL208" s="23" t="s">
        <v>208</v>
      </c>
      <c r="BM208" s="23" t="s">
        <v>392</v>
      </c>
    </row>
    <row r="209" spans="2:65" s="1" customFormat="1" ht="25.5" customHeight="1">
      <c r="B209" s="169"/>
      <c r="C209" s="170" t="s">
        <v>393</v>
      </c>
      <c r="D209" s="170" t="s">
        <v>137</v>
      </c>
      <c r="E209" s="171" t="s">
        <v>394</v>
      </c>
      <c r="F209" s="172" t="s">
        <v>395</v>
      </c>
      <c r="G209" s="173" t="s">
        <v>391</v>
      </c>
      <c r="H209" s="174">
        <v>1</v>
      </c>
      <c r="I209" s="175"/>
      <c r="J209" s="176">
        <f t="shared" si="10"/>
        <v>0</v>
      </c>
      <c r="K209" s="172" t="s">
        <v>141</v>
      </c>
      <c r="L209" s="40"/>
      <c r="M209" s="177" t="s">
        <v>5</v>
      </c>
      <c r="N209" s="178" t="s">
        <v>43</v>
      </c>
      <c r="O209" s="41"/>
      <c r="P209" s="179">
        <f t="shared" si="11"/>
        <v>0</v>
      </c>
      <c r="Q209" s="179">
        <v>0</v>
      </c>
      <c r="R209" s="179">
        <f t="shared" si="12"/>
        <v>0</v>
      </c>
      <c r="S209" s="179">
        <v>0</v>
      </c>
      <c r="T209" s="180">
        <f t="shared" si="13"/>
        <v>0</v>
      </c>
      <c r="AR209" s="23" t="s">
        <v>208</v>
      </c>
      <c r="AT209" s="23" t="s">
        <v>137</v>
      </c>
      <c r="AU209" s="23" t="s">
        <v>143</v>
      </c>
      <c r="AY209" s="23" t="s">
        <v>134</v>
      </c>
      <c r="BE209" s="181">
        <f t="shared" si="14"/>
        <v>0</v>
      </c>
      <c r="BF209" s="181">
        <f t="shared" si="15"/>
        <v>0</v>
      </c>
      <c r="BG209" s="181">
        <f t="shared" si="16"/>
        <v>0</v>
      </c>
      <c r="BH209" s="181">
        <f t="shared" si="17"/>
        <v>0</v>
      </c>
      <c r="BI209" s="181">
        <f t="shared" si="18"/>
        <v>0</v>
      </c>
      <c r="BJ209" s="23" t="s">
        <v>143</v>
      </c>
      <c r="BK209" s="181">
        <f t="shared" si="19"/>
        <v>0</v>
      </c>
      <c r="BL209" s="23" t="s">
        <v>208</v>
      </c>
      <c r="BM209" s="23" t="s">
        <v>396</v>
      </c>
    </row>
    <row r="210" spans="2:65" s="1" customFormat="1" ht="25.5" customHeight="1">
      <c r="B210" s="169"/>
      <c r="C210" s="170" t="s">
        <v>397</v>
      </c>
      <c r="D210" s="170" t="s">
        <v>137</v>
      </c>
      <c r="E210" s="171" t="s">
        <v>398</v>
      </c>
      <c r="F210" s="172" t="s">
        <v>399</v>
      </c>
      <c r="G210" s="173" t="s">
        <v>309</v>
      </c>
      <c r="H210" s="174">
        <v>20</v>
      </c>
      <c r="I210" s="175"/>
      <c r="J210" s="176">
        <f t="shared" si="10"/>
        <v>0</v>
      </c>
      <c r="K210" s="172" t="s">
        <v>141</v>
      </c>
      <c r="L210" s="40"/>
      <c r="M210" s="177" t="s">
        <v>5</v>
      </c>
      <c r="N210" s="178" t="s">
        <v>43</v>
      </c>
      <c r="O210" s="41"/>
      <c r="P210" s="179">
        <f t="shared" si="11"/>
        <v>0</v>
      </c>
      <c r="Q210" s="179">
        <v>0.0004</v>
      </c>
      <c r="R210" s="179">
        <f t="shared" si="12"/>
        <v>0.008</v>
      </c>
      <c r="S210" s="179">
        <v>0</v>
      </c>
      <c r="T210" s="180">
        <f t="shared" si="13"/>
        <v>0</v>
      </c>
      <c r="AR210" s="23" t="s">
        <v>208</v>
      </c>
      <c r="AT210" s="23" t="s">
        <v>137</v>
      </c>
      <c r="AU210" s="23" t="s">
        <v>143</v>
      </c>
      <c r="AY210" s="23" t="s">
        <v>134</v>
      </c>
      <c r="BE210" s="181">
        <f t="shared" si="14"/>
        <v>0</v>
      </c>
      <c r="BF210" s="181">
        <f t="shared" si="15"/>
        <v>0</v>
      </c>
      <c r="BG210" s="181">
        <f t="shared" si="16"/>
        <v>0</v>
      </c>
      <c r="BH210" s="181">
        <f t="shared" si="17"/>
        <v>0</v>
      </c>
      <c r="BI210" s="181">
        <f t="shared" si="18"/>
        <v>0</v>
      </c>
      <c r="BJ210" s="23" t="s">
        <v>143</v>
      </c>
      <c r="BK210" s="181">
        <f t="shared" si="19"/>
        <v>0</v>
      </c>
      <c r="BL210" s="23" t="s">
        <v>208</v>
      </c>
      <c r="BM210" s="23" t="s">
        <v>400</v>
      </c>
    </row>
    <row r="211" spans="2:65" s="1" customFormat="1" ht="25.5" customHeight="1">
      <c r="B211" s="169"/>
      <c r="C211" s="170" t="s">
        <v>401</v>
      </c>
      <c r="D211" s="170" t="s">
        <v>137</v>
      </c>
      <c r="E211" s="171" t="s">
        <v>402</v>
      </c>
      <c r="F211" s="172" t="s">
        <v>403</v>
      </c>
      <c r="G211" s="173" t="s">
        <v>309</v>
      </c>
      <c r="H211" s="174">
        <v>20</v>
      </c>
      <c r="I211" s="175"/>
      <c r="J211" s="176">
        <f t="shared" si="10"/>
        <v>0</v>
      </c>
      <c r="K211" s="172" t="s">
        <v>141</v>
      </c>
      <c r="L211" s="40"/>
      <c r="M211" s="177" t="s">
        <v>5</v>
      </c>
      <c r="N211" s="178" t="s">
        <v>43</v>
      </c>
      <c r="O211" s="41"/>
      <c r="P211" s="179">
        <f t="shared" si="11"/>
        <v>0</v>
      </c>
      <c r="Q211" s="179">
        <v>1E-05</v>
      </c>
      <c r="R211" s="179">
        <f t="shared" si="12"/>
        <v>0.0002</v>
      </c>
      <c r="S211" s="179">
        <v>0</v>
      </c>
      <c r="T211" s="180">
        <f t="shared" si="13"/>
        <v>0</v>
      </c>
      <c r="AR211" s="23" t="s">
        <v>208</v>
      </c>
      <c r="AT211" s="23" t="s">
        <v>137</v>
      </c>
      <c r="AU211" s="23" t="s">
        <v>143</v>
      </c>
      <c r="AY211" s="23" t="s">
        <v>134</v>
      </c>
      <c r="BE211" s="181">
        <f t="shared" si="14"/>
        <v>0</v>
      </c>
      <c r="BF211" s="181">
        <f t="shared" si="15"/>
        <v>0</v>
      </c>
      <c r="BG211" s="181">
        <f t="shared" si="16"/>
        <v>0</v>
      </c>
      <c r="BH211" s="181">
        <f t="shared" si="17"/>
        <v>0</v>
      </c>
      <c r="BI211" s="181">
        <f t="shared" si="18"/>
        <v>0</v>
      </c>
      <c r="BJ211" s="23" t="s">
        <v>143</v>
      </c>
      <c r="BK211" s="181">
        <f t="shared" si="19"/>
        <v>0</v>
      </c>
      <c r="BL211" s="23" t="s">
        <v>208</v>
      </c>
      <c r="BM211" s="23" t="s">
        <v>404</v>
      </c>
    </row>
    <row r="212" spans="2:65" s="1" customFormat="1" ht="38.25" customHeight="1">
      <c r="B212" s="169"/>
      <c r="C212" s="170" t="s">
        <v>405</v>
      </c>
      <c r="D212" s="170" t="s">
        <v>137</v>
      </c>
      <c r="E212" s="171" t="s">
        <v>406</v>
      </c>
      <c r="F212" s="172" t="s">
        <v>407</v>
      </c>
      <c r="G212" s="173" t="s">
        <v>243</v>
      </c>
      <c r="H212" s="174">
        <v>0.02</v>
      </c>
      <c r="I212" s="175"/>
      <c r="J212" s="176">
        <f t="shared" si="10"/>
        <v>0</v>
      </c>
      <c r="K212" s="172" t="s">
        <v>141</v>
      </c>
      <c r="L212" s="40"/>
      <c r="M212" s="177" t="s">
        <v>5</v>
      </c>
      <c r="N212" s="178" t="s">
        <v>43</v>
      </c>
      <c r="O212" s="41"/>
      <c r="P212" s="179">
        <f t="shared" si="11"/>
        <v>0</v>
      </c>
      <c r="Q212" s="179">
        <v>0</v>
      </c>
      <c r="R212" s="179">
        <f t="shared" si="12"/>
        <v>0</v>
      </c>
      <c r="S212" s="179">
        <v>0</v>
      </c>
      <c r="T212" s="180">
        <f t="shared" si="13"/>
        <v>0</v>
      </c>
      <c r="AR212" s="23" t="s">
        <v>208</v>
      </c>
      <c r="AT212" s="23" t="s">
        <v>137</v>
      </c>
      <c r="AU212" s="23" t="s">
        <v>143</v>
      </c>
      <c r="AY212" s="23" t="s">
        <v>134</v>
      </c>
      <c r="BE212" s="181">
        <f t="shared" si="14"/>
        <v>0</v>
      </c>
      <c r="BF212" s="181">
        <f t="shared" si="15"/>
        <v>0</v>
      </c>
      <c r="BG212" s="181">
        <f t="shared" si="16"/>
        <v>0</v>
      </c>
      <c r="BH212" s="181">
        <f t="shared" si="17"/>
        <v>0</v>
      </c>
      <c r="BI212" s="181">
        <f t="shared" si="18"/>
        <v>0</v>
      </c>
      <c r="BJ212" s="23" t="s">
        <v>143</v>
      </c>
      <c r="BK212" s="181">
        <f t="shared" si="19"/>
        <v>0</v>
      </c>
      <c r="BL212" s="23" t="s">
        <v>208</v>
      </c>
      <c r="BM212" s="23" t="s">
        <v>408</v>
      </c>
    </row>
    <row r="213" spans="2:65" s="1" customFormat="1" ht="38.25" customHeight="1">
      <c r="B213" s="169"/>
      <c r="C213" s="170" t="s">
        <v>409</v>
      </c>
      <c r="D213" s="170" t="s">
        <v>137</v>
      </c>
      <c r="E213" s="171" t="s">
        <v>410</v>
      </c>
      <c r="F213" s="172" t="s">
        <v>411</v>
      </c>
      <c r="G213" s="173" t="s">
        <v>243</v>
      </c>
      <c r="H213" s="174">
        <v>0.02</v>
      </c>
      <c r="I213" s="175"/>
      <c r="J213" s="176">
        <f t="shared" si="10"/>
        <v>0</v>
      </c>
      <c r="K213" s="172" t="s">
        <v>141</v>
      </c>
      <c r="L213" s="40"/>
      <c r="M213" s="177" t="s">
        <v>5</v>
      </c>
      <c r="N213" s="178" t="s">
        <v>43</v>
      </c>
      <c r="O213" s="41"/>
      <c r="P213" s="179">
        <f t="shared" si="11"/>
        <v>0</v>
      </c>
      <c r="Q213" s="179">
        <v>0</v>
      </c>
      <c r="R213" s="179">
        <f t="shared" si="12"/>
        <v>0</v>
      </c>
      <c r="S213" s="179">
        <v>0</v>
      </c>
      <c r="T213" s="180">
        <f t="shared" si="13"/>
        <v>0</v>
      </c>
      <c r="AR213" s="23" t="s">
        <v>208</v>
      </c>
      <c r="AT213" s="23" t="s">
        <v>137</v>
      </c>
      <c r="AU213" s="23" t="s">
        <v>143</v>
      </c>
      <c r="AY213" s="23" t="s">
        <v>134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143</v>
      </c>
      <c r="BK213" s="181">
        <f t="shared" si="19"/>
        <v>0</v>
      </c>
      <c r="BL213" s="23" t="s">
        <v>208</v>
      </c>
      <c r="BM213" s="23" t="s">
        <v>412</v>
      </c>
    </row>
    <row r="214" spans="2:63" s="10" customFormat="1" ht="29.85" customHeight="1">
      <c r="B214" s="156"/>
      <c r="D214" s="157" t="s">
        <v>70</v>
      </c>
      <c r="E214" s="167" t="s">
        <v>413</v>
      </c>
      <c r="F214" s="167" t="s">
        <v>414</v>
      </c>
      <c r="I214" s="159"/>
      <c r="J214" s="168">
        <f>BK214</f>
        <v>0</v>
      </c>
      <c r="L214" s="156"/>
      <c r="M214" s="161"/>
      <c r="N214" s="162"/>
      <c r="O214" s="162"/>
      <c r="P214" s="163">
        <f>SUM(P215:P225)</f>
        <v>0</v>
      </c>
      <c r="Q214" s="162"/>
      <c r="R214" s="163">
        <f>SUM(R215:R225)</f>
        <v>0.0031499999999999996</v>
      </c>
      <c r="S214" s="162"/>
      <c r="T214" s="164">
        <f>SUM(T215:T225)</f>
        <v>0.00645</v>
      </c>
      <c r="AR214" s="157" t="s">
        <v>143</v>
      </c>
      <c r="AT214" s="165" t="s">
        <v>70</v>
      </c>
      <c r="AU214" s="165" t="s">
        <v>78</v>
      </c>
      <c r="AY214" s="157" t="s">
        <v>134</v>
      </c>
      <c r="BK214" s="166">
        <f>SUM(BK215:BK225)</f>
        <v>0</v>
      </c>
    </row>
    <row r="215" spans="2:65" s="1" customFormat="1" ht="16.5" customHeight="1">
      <c r="B215" s="169"/>
      <c r="C215" s="170" t="s">
        <v>415</v>
      </c>
      <c r="D215" s="170" t="s">
        <v>137</v>
      </c>
      <c r="E215" s="171" t="s">
        <v>416</v>
      </c>
      <c r="F215" s="172" t="s">
        <v>417</v>
      </c>
      <c r="G215" s="173" t="s">
        <v>309</v>
      </c>
      <c r="H215" s="174">
        <v>3</v>
      </c>
      <c r="I215" s="175"/>
      <c r="J215" s="176">
        <f>ROUND(I215*H215,2)</f>
        <v>0</v>
      </c>
      <c r="K215" s="172" t="s">
        <v>141</v>
      </c>
      <c r="L215" s="40"/>
      <c r="M215" s="177" t="s">
        <v>5</v>
      </c>
      <c r="N215" s="178" t="s">
        <v>43</v>
      </c>
      <c r="O215" s="41"/>
      <c r="P215" s="179">
        <f>O215*H215</f>
        <v>0</v>
      </c>
      <c r="Q215" s="179">
        <v>0.00011</v>
      </c>
      <c r="R215" s="179">
        <f>Q215*H215</f>
        <v>0.00033</v>
      </c>
      <c r="S215" s="179">
        <v>0.00215</v>
      </c>
      <c r="T215" s="180">
        <f>S215*H215</f>
        <v>0.00645</v>
      </c>
      <c r="AR215" s="23" t="s">
        <v>208</v>
      </c>
      <c r="AT215" s="23" t="s">
        <v>137</v>
      </c>
      <c r="AU215" s="23" t="s">
        <v>143</v>
      </c>
      <c r="AY215" s="23" t="s">
        <v>134</v>
      </c>
      <c r="BE215" s="181">
        <f>IF(N215="základní",J215,0)</f>
        <v>0</v>
      </c>
      <c r="BF215" s="181">
        <f>IF(N215="snížená",J215,0)</f>
        <v>0</v>
      </c>
      <c r="BG215" s="181">
        <f>IF(N215="zákl. přenesená",J215,0)</f>
        <v>0</v>
      </c>
      <c r="BH215" s="181">
        <f>IF(N215="sníž. přenesená",J215,0)</f>
        <v>0</v>
      </c>
      <c r="BI215" s="181">
        <f>IF(N215="nulová",J215,0)</f>
        <v>0</v>
      </c>
      <c r="BJ215" s="23" t="s">
        <v>143</v>
      </c>
      <c r="BK215" s="181">
        <f>ROUND(I215*H215,2)</f>
        <v>0</v>
      </c>
      <c r="BL215" s="23" t="s">
        <v>208</v>
      </c>
      <c r="BM215" s="23" t="s">
        <v>418</v>
      </c>
    </row>
    <row r="216" spans="2:65" s="1" customFormat="1" ht="25.5" customHeight="1">
      <c r="B216" s="169"/>
      <c r="C216" s="170" t="s">
        <v>419</v>
      </c>
      <c r="D216" s="170" t="s">
        <v>137</v>
      </c>
      <c r="E216" s="171" t="s">
        <v>420</v>
      </c>
      <c r="F216" s="172" t="s">
        <v>421</v>
      </c>
      <c r="G216" s="173" t="s">
        <v>309</v>
      </c>
      <c r="H216" s="174">
        <v>1</v>
      </c>
      <c r="I216" s="175"/>
      <c r="J216" s="176">
        <f>ROUND(I216*H216,2)</f>
        <v>0</v>
      </c>
      <c r="K216" s="172" t="s">
        <v>141</v>
      </c>
      <c r="L216" s="40"/>
      <c r="M216" s="177" t="s">
        <v>5</v>
      </c>
      <c r="N216" s="178" t="s">
        <v>43</v>
      </c>
      <c r="O216" s="41"/>
      <c r="P216" s="179">
        <f>O216*H216</f>
        <v>0</v>
      </c>
      <c r="Q216" s="179">
        <v>0.0006</v>
      </c>
      <c r="R216" s="179">
        <f>Q216*H216</f>
        <v>0.0006</v>
      </c>
      <c r="S216" s="179">
        <v>0</v>
      </c>
      <c r="T216" s="180">
        <f>S216*H216</f>
        <v>0</v>
      </c>
      <c r="AR216" s="23" t="s">
        <v>208</v>
      </c>
      <c r="AT216" s="23" t="s">
        <v>137</v>
      </c>
      <c r="AU216" s="23" t="s">
        <v>143</v>
      </c>
      <c r="AY216" s="23" t="s">
        <v>134</v>
      </c>
      <c r="BE216" s="181">
        <f>IF(N216="základní",J216,0)</f>
        <v>0</v>
      </c>
      <c r="BF216" s="181">
        <f>IF(N216="snížená",J216,0)</f>
        <v>0</v>
      </c>
      <c r="BG216" s="181">
        <f>IF(N216="zákl. přenesená",J216,0)</f>
        <v>0</v>
      </c>
      <c r="BH216" s="181">
        <f>IF(N216="sníž. přenesená",J216,0)</f>
        <v>0</v>
      </c>
      <c r="BI216" s="181">
        <f>IF(N216="nulová",J216,0)</f>
        <v>0</v>
      </c>
      <c r="BJ216" s="23" t="s">
        <v>143</v>
      </c>
      <c r="BK216" s="181">
        <f>ROUND(I216*H216,2)</f>
        <v>0</v>
      </c>
      <c r="BL216" s="23" t="s">
        <v>208</v>
      </c>
      <c r="BM216" s="23" t="s">
        <v>422</v>
      </c>
    </row>
    <row r="217" spans="2:51" s="12" customFormat="1" ht="13.5">
      <c r="B217" s="191"/>
      <c r="D217" s="183" t="s">
        <v>145</v>
      </c>
      <c r="E217" s="192" t="s">
        <v>5</v>
      </c>
      <c r="F217" s="193" t="s">
        <v>423</v>
      </c>
      <c r="H217" s="192" t="s">
        <v>5</v>
      </c>
      <c r="I217" s="194"/>
      <c r="L217" s="191"/>
      <c r="M217" s="195"/>
      <c r="N217" s="196"/>
      <c r="O217" s="196"/>
      <c r="P217" s="196"/>
      <c r="Q217" s="196"/>
      <c r="R217" s="196"/>
      <c r="S217" s="196"/>
      <c r="T217" s="197"/>
      <c r="AT217" s="192" t="s">
        <v>145</v>
      </c>
      <c r="AU217" s="192" t="s">
        <v>143</v>
      </c>
      <c r="AV217" s="12" t="s">
        <v>78</v>
      </c>
      <c r="AW217" s="12" t="s">
        <v>35</v>
      </c>
      <c r="AX217" s="12" t="s">
        <v>71</v>
      </c>
      <c r="AY217" s="192" t="s">
        <v>134</v>
      </c>
    </row>
    <row r="218" spans="2:51" s="11" customFormat="1" ht="13.5">
      <c r="B218" s="182"/>
      <c r="D218" s="183" t="s">
        <v>145</v>
      </c>
      <c r="E218" s="184" t="s">
        <v>5</v>
      </c>
      <c r="F218" s="185" t="s">
        <v>78</v>
      </c>
      <c r="H218" s="186">
        <v>1</v>
      </c>
      <c r="I218" s="187"/>
      <c r="L218" s="182"/>
      <c r="M218" s="188"/>
      <c r="N218" s="189"/>
      <c r="O218" s="189"/>
      <c r="P218" s="189"/>
      <c r="Q218" s="189"/>
      <c r="R218" s="189"/>
      <c r="S218" s="189"/>
      <c r="T218" s="190"/>
      <c r="AT218" s="184" t="s">
        <v>145</v>
      </c>
      <c r="AU218" s="184" t="s">
        <v>143</v>
      </c>
      <c r="AV218" s="11" t="s">
        <v>143</v>
      </c>
      <c r="AW218" s="11" t="s">
        <v>35</v>
      </c>
      <c r="AX218" s="11" t="s">
        <v>78</v>
      </c>
      <c r="AY218" s="184" t="s">
        <v>134</v>
      </c>
    </row>
    <row r="219" spans="2:65" s="1" customFormat="1" ht="16.5" customHeight="1">
      <c r="B219" s="169"/>
      <c r="C219" s="170" t="s">
        <v>424</v>
      </c>
      <c r="D219" s="170" t="s">
        <v>137</v>
      </c>
      <c r="E219" s="171" t="s">
        <v>425</v>
      </c>
      <c r="F219" s="172" t="s">
        <v>426</v>
      </c>
      <c r="G219" s="173" t="s">
        <v>309</v>
      </c>
      <c r="H219" s="174">
        <v>3</v>
      </c>
      <c r="I219" s="175"/>
      <c r="J219" s="176">
        <f aca="true" t="shared" si="20" ref="J219:J225">ROUND(I219*H219,2)</f>
        <v>0</v>
      </c>
      <c r="K219" s="172" t="s">
        <v>141</v>
      </c>
      <c r="L219" s="40"/>
      <c r="M219" s="177" t="s">
        <v>5</v>
      </c>
      <c r="N219" s="178" t="s">
        <v>43</v>
      </c>
      <c r="O219" s="41"/>
      <c r="P219" s="179">
        <f aca="true" t="shared" si="21" ref="P219:P225">O219*H219</f>
        <v>0</v>
      </c>
      <c r="Q219" s="179">
        <v>0.00054</v>
      </c>
      <c r="R219" s="179">
        <f aca="true" t="shared" si="22" ref="R219:R225">Q219*H219</f>
        <v>0.00162</v>
      </c>
      <c r="S219" s="179">
        <v>0</v>
      </c>
      <c r="T219" s="180">
        <f aca="true" t="shared" si="23" ref="T219:T225">S219*H219</f>
        <v>0</v>
      </c>
      <c r="AR219" s="23" t="s">
        <v>208</v>
      </c>
      <c r="AT219" s="23" t="s">
        <v>137</v>
      </c>
      <c r="AU219" s="23" t="s">
        <v>143</v>
      </c>
      <c r="AY219" s="23" t="s">
        <v>134</v>
      </c>
      <c r="BE219" s="181">
        <f aca="true" t="shared" si="24" ref="BE219:BE225">IF(N219="základní",J219,0)</f>
        <v>0</v>
      </c>
      <c r="BF219" s="181">
        <f aca="true" t="shared" si="25" ref="BF219:BF225">IF(N219="snížená",J219,0)</f>
        <v>0</v>
      </c>
      <c r="BG219" s="181">
        <f aca="true" t="shared" si="26" ref="BG219:BG225">IF(N219="zákl. přenesená",J219,0)</f>
        <v>0</v>
      </c>
      <c r="BH219" s="181">
        <f aca="true" t="shared" si="27" ref="BH219:BH225">IF(N219="sníž. přenesená",J219,0)</f>
        <v>0</v>
      </c>
      <c r="BI219" s="181">
        <f aca="true" t="shared" si="28" ref="BI219:BI225">IF(N219="nulová",J219,0)</f>
        <v>0</v>
      </c>
      <c r="BJ219" s="23" t="s">
        <v>143</v>
      </c>
      <c r="BK219" s="181">
        <f aca="true" t="shared" si="29" ref="BK219:BK225">ROUND(I219*H219,2)</f>
        <v>0</v>
      </c>
      <c r="BL219" s="23" t="s">
        <v>208</v>
      </c>
      <c r="BM219" s="23" t="s">
        <v>427</v>
      </c>
    </row>
    <row r="220" spans="2:65" s="1" customFormat="1" ht="25.5" customHeight="1">
      <c r="B220" s="169"/>
      <c r="C220" s="170" t="s">
        <v>428</v>
      </c>
      <c r="D220" s="170" t="s">
        <v>137</v>
      </c>
      <c r="E220" s="171" t="s">
        <v>429</v>
      </c>
      <c r="F220" s="172" t="s">
        <v>430</v>
      </c>
      <c r="G220" s="173" t="s">
        <v>391</v>
      </c>
      <c r="H220" s="174">
        <v>1</v>
      </c>
      <c r="I220" s="175"/>
      <c r="J220" s="176">
        <f t="shared" si="20"/>
        <v>0</v>
      </c>
      <c r="K220" s="172" t="s">
        <v>141</v>
      </c>
      <c r="L220" s="40"/>
      <c r="M220" s="177" t="s">
        <v>5</v>
      </c>
      <c r="N220" s="178" t="s">
        <v>43</v>
      </c>
      <c r="O220" s="41"/>
      <c r="P220" s="179">
        <f t="shared" si="21"/>
        <v>0</v>
      </c>
      <c r="Q220" s="179">
        <v>0.0006</v>
      </c>
      <c r="R220" s="179">
        <f t="shared" si="22"/>
        <v>0.0006</v>
      </c>
      <c r="S220" s="179">
        <v>0</v>
      </c>
      <c r="T220" s="180">
        <f t="shared" si="23"/>
        <v>0</v>
      </c>
      <c r="AR220" s="23" t="s">
        <v>208</v>
      </c>
      <c r="AT220" s="23" t="s">
        <v>137</v>
      </c>
      <c r="AU220" s="23" t="s">
        <v>143</v>
      </c>
      <c r="AY220" s="23" t="s">
        <v>134</v>
      </c>
      <c r="BE220" s="181">
        <f t="shared" si="24"/>
        <v>0</v>
      </c>
      <c r="BF220" s="181">
        <f t="shared" si="25"/>
        <v>0</v>
      </c>
      <c r="BG220" s="181">
        <f t="shared" si="26"/>
        <v>0</v>
      </c>
      <c r="BH220" s="181">
        <f t="shared" si="27"/>
        <v>0</v>
      </c>
      <c r="BI220" s="181">
        <f t="shared" si="28"/>
        <v>0</v>
      </c>
      <c r="BJ220" s="23" t="s">
        <v>143</v>
      </c>
      <c r="BK220" s="181">
        <f t="shared" si="29"/>
        <v>0</v>
      </c>
      <c r="BL220" s="23" t="s">
        <v>208</v>
      </c>
      <c r="BM220" s="23" t="s">
        <v>431</v>
      </c>
    </row>
    <row r="221" spans="2:65" s="1" customFormat="1" ht="16.5" customHeight="1">
      <c r="B221" s="169"/>
      <c r="C221" s="170" t="s">
        <v>432</v>
      </c>
      <c r="D221" s="170" t="s">
        <v>137</v>
      </c>
      <c r="E221" s="171" t="s">
        <v>433</v>
      </c>
      <c r="F221" s="172" t="s">
        <v>434</v>
      </c>
      <c r="G221" s="173" t="s">
        <v>198</v>
      </c>
      <c r="H221" s="174">
        <v>2</v>
      </c>
      <c r="I221" s="175"/>
      <c r="J221" s="176">
        <f t="shared" si="20"/>
        <v>0</v>
      </c>
      <c r="K221" s="172" t="s">
        <v>141</v>
      </c>
      <c r="L221" s="40"/>
      <c r="M221" s="177" t="s">
        <v>5</v>
      </c>
      <c r="N221" s="178" t="s">
        <v>43</v>
      </c>
      <c r="O221" s="41"/>
      <c r="P221" s="179">
        <f t="shared" si="21"/>
        <v>0</v>
      </c>
      <c r="Q221" s="179">
        <v>0</v>
      </c>
      <c r="R221" s="179">
        <f t="shared" si="22"/>
        <v>0</v>
      </c>
      <c r="S221" s="179">
        <v>0</v>
      </c>
      <c r="T221" s="180">
        <f t="shared" si="23"/>
        <v>0</v>
      </c>
      <c r="AR221" s="23" t="s">
        <v>208</v>
      </c>
      <c r="AT221" s="23" t="s">
        <v>137</v>
      </c>
      <c r="AU221" s="23" t="s">
        <v>143</v>
      </c>
      <c r="AY221" s="23" t="s">
        <v>134</v>
      </c>
      <c r="BE221" s="181">
        <f t="shared" si="24"/>
        <v>0</v>
      </c>
      <c r="BF221" s="181">
        <f t="shared" si="25"/>
        <v>0</v>
      </c>
      <c r="BG221" s="181">
        <f t="shared" si="26"/>
        <v>0</v>
      </c>
      <c r="BH221" s="181">
        <f t="shared" si="27"/>
        <v>0</v>
      </c>
      <c r="BI221" s="181">
        <f t="shared" si="28"/>
        <v>0</v>
      </c>
      <c r="BJ221" s="23" t="s">
        <v>143</v>
      </c>
      <c r="BK221" s="181">
        <f t="shared" si="29"/>
        <v>0</v>
      </c>
      <c r="BL221" s="23" t="s">
        <v>208</v>
      </c>
      <c r="BM221" s="23" t="s">
        <v>435</v>
      </c>
    </row>
    <row r="222" spans="2:65" s="1" customFormat="1" ht="16.5" customHeight="1">
      <c r="B222" s="169"/>
      <c r="C222" s="170" t="s">
        <v>436</v>
      </c>
      <c r="D222" s="170" t="s">
        <v>137</v>
      </c>
      <c r="E222" s="171" t="s">
        <v>437</v>
      </c>
      <c r="F222" s="172" t="s">
        <v>438</v>
      </c>
      <c r="G222" s="173" t="s">
        <v>309</v>
      </c>
      <c r="H222" s="174">
        <v>3</v>
      </c>
      <c r="I222" s="175"/>
      <c r="J222" s="176">
        <f t="shared" si="20"/>
        <v>0</v>
      </c>
      <c r="K222" s="172" t="s">
        <v>141</v>
      </c>
      <c r="L222" s="40"/>
      <c r="M222" s="177" t="s">
        <v>5</v>
      </c>
      <c r="N222" s="178" t="s">
        <v>43</v>
      </c>
      <c r="O222" s="41"/>
      <c r="P222" s="179">
        <f t="shared" si="21"/>
        <v>0</v>
      </c>
      <c r="Q222" s="179">
        <v>0</v>
      </c>
      <c r="R222" s="179">
        <f t="shared" si="22"/>
        <v>0</v>
      </c>
      <c r="S222" s="179">
        <v>0</v>
      </c>
      <c r="T222" s="180">
        <f t="shared" si="23"/>
        <v>0</v>
      </c>
      <c r="AR222" s="23" t="s">
        <v>208</v>
      </c>
      <c r="AT222" s="23" t="s">
        <v>137</v>
      </c>
      <c r="AU222" s="23" t="s">
        <v>143</v>
      </c>
      <c r="AY222" s="23" t="s">
        <v>134</v>
      </c>
      <c r="BE222" s="181">
        <f t="shared" si="24"/>
        <v>0</v>
      </c>
      <c r="BF222" s="181">
        <f t="shared" si="25"/>
        <v>0</v>
      </c>
      <c r="BG222" s="181">
        <f t="shared" si="26"/>
        <v>0</v>
      </c>
      <c r="BH222" s="181">
        <f t="shared" si="27"/>
        <v>0</v>
      </c>
      <c r="BI222" s="181">
        <f t="shared" si="28"/>
        <v>0</v>
      </c>
      <c r="BJ222" s="23" t="s">
        <v>143</v>
      </c>
      <c r="BK222" s="181">
        <f t="shared" si="29"/>
        <v>0</v>
      </c>
      <c r="BL222" s="23" t="s">
        <v>208</v>
      </c>
      <c r="BM222" s="23" t="s">
        <v>439</v>
      </c>
    </row>
    <row r="223" spans="2:65" s="1" customFormat="1" ht="16.5" customHeight="1">
      <c r="B223" s="169"/>
      <c r="C223" s="170" t="s">
        <v>440</v>
      </c>
      <c r="D223" s="170" t="s">
        <v>137</v>
      </c>
      <c r="E223" s="171" t="s">
        <v>441</v>
      </c>
      <c r="F223" s="172" t="s">
        <v>442</v>
      </c>
      <c r="G223" s="173" t="s">
        <v>198</v>
      </c>
      <c r="H223" s="174">
        <v>1</v>
      </c>
      <c r="I223" s="175"/>
      <c r="J223" s="176">
        <f t="shared" si="20"/>
        <v>0</v>
      </c>
      <c r="K223" s="172" t="s">
        <v>141</v>
      </c>
      <c r="L223" s="40"/>
      <c r="M223" s="177" t="s">
        <v>5</v>
      </c>
      <c r="N223" s="178" t="s">
        <v>43</v>
      </c>
      <c r="O223" s="41"/>
      <c r="P223" s="179">
        <f t="shared" si="21"/>
        <v>0</v>
      </c>
      <c r="Q223" s="179">
        <v>0</v>
      </c>
      <c r="R223" s="179">
        <f t="shared" si="22"/>
        <v>0</v>
      </c>
      <c r="S223" s="179">
        <v>0</v>
      </c>
      <c r="T223" s="180">
        <f t="shared" si="23"/>
        <v>0</v>
      </c>
      <c r="AR223" s="23" t="s">
        <v>208</v>
      </c>
      <c r="AT223" s="23" t="s">
        <v>137</v>
      </c>
      <c r="AU223" s="23" t="s">
        <v>143</v>
      </c>
      <c r="AY223" s="23" t="s">
        <v>134</v>
      </c>
      <c r="BE223" s="181">
        <f t="shared" si="24"/>
        <v>0</v>
      </c>
      <c r="BF223" s="181">
        <f t="shared" si="25"/>
        <v>0</v>
      </c>
      <c r="BG223" s="181">
        <f t="shared" si="26"/>
        <v>0</v>
      </c>
      <c r="BH223" s="181">
        <f t="shared" si="27"/>
        <v>0</v>
      </c>
      <c r="BI223" s="181">
        <f t="shared" si="28"/>
        <v>0</v>
      </c>
      <c r="BJ223" s="23" t="s">
        <v>143</v>
      </c>
      <c r="BK223" s="181">
        <f t="shared" si="29"/>
        <v>0</v>
      </c>
      <c r="BL223" s="23" t="s">
        <v>208</v>
      </c>
      <c r="BM223" s="23" t="s">
        <v>443</v>
      </c>
    </row>
    <row r="224" spans="2:65" s="1" customFormat="1" ht="38.25" customHeight="1">
      <c r="B224" s="169"/>
      <c r="C224" s="170" t="s">
        <v>444</v>
      </c>
      <c r="D224" s="170" t="s">
        <v>137</v>
      </c>
      <c r="E224" s="171" t="s">
        <v>445</v>
      </c>
      <c r="F224" s="172" t="s">
        <v>446</v>
      </c>
      <c r="G224" s="173" t="s">
        <v>243</v>
      </c>
      <c r="H224" s="174">
        <v>0.003</v>
      </c>
      <c r="I224" s="175"/>
      <c r="J224" s="176">
        <f t="shared" si="20"/>
        <v>0</v>
      </c>
      <c r="K224" s="172" t="s">
        <v>141</v>
      </c>
      <c r="L224" s="40"/>
      <c r="M224" s="177" t="s">
        <v>5</v>
      </c>
      <c r="N224" s="178" t="s">
        <v>43</v>
      </c>
      <c r="O224" s="41"/>
      <c r="P224" s="179">
        <f t="shared" si="21"/>
        <v>0</v>
      </c>
      <c r="Q224" s="179">
        <v>0</v>
      </c>
      <c r="R224" s="179">
        <f t="shared" si="22"/>
        <v>0</v>
      </c>
      <c r="S224" s="179">
        <v>0</v>
      </c>
      <c r="T224" s="180">
        <f t="shared" si="23"/>
        <v>0</v>
      </c>
      <c r="AR224" s="23" t="s">
        <v>208</v>
      </c>
      <c r="AT224" s="23" t="s">
        <v>137</v>
      </c>
      <c r="AU224" s="23" t="s">
        <v>143</v>
      </c>
      <c r="AY224" s="23" t="s">
        <v>134</v>
      </c>
      <c r="BE224" s="181">
        <f t="shared" si="24"/>
        <v>0</v>
      </c>
      <c r="BF224" s="181">
        <f t="shared" si="25"/>
        <v>0</v>
      </c>
      <c r="BG224" s="181">
        <f t="shared" si="26"/>
        <v>0</v>
      </c>
      <c r="BH224" s="181">
        <f t="shared" si="27"/>
        <v>0</v>
      </c>
      <c r="BI224" s="181">
        <f t="shared" si="28"/>
        <v>0</v>
      </c>
      <c r="BJ224" s="23" t="s">
        <v>143</v>
      </c>
      <c r="BK224" s="181">
        <f t="shared" si="29"/>
        <v>0</v>
      </c>
      <c r="BL224" s="23" t="s">
        <v>208</v>
      </c>
      <c r="BM224" s="23" t="s">
        <v>447</v>
      </c>
    </row>
    <row r="225" spans="2:65" s="1" customFormat="1" ht="38.25" customHeight="1">
      <c r="B225" s="169"/>
      <c r="C225" s="170" t="s">
        <v>448</v>
      </c>
      <c r="D225" s="170" t="s">
        <v>137</v>
      </c>
      <c r="E225" s="171" t="s">
        <v>449</v>
      </c>
      <c r="F225" s="172" t="s">
        <v>450</v>
      </c>
      <c r="G225" s="173" t="s">
        <v>243</v>
      </c>
      <c r="H225" s="174">
        <v>0.003</v>
      </c>
      <c r="I225" s="175"/>
      <c r="J225" s="176">
        <f t="shared" si="20"/>
        <v>0</v>
      </c>
      <c r="K225" s="172" t="s">
        <v>141</v>
      </c>
      <c r="L225" s="40"/>
      <c r="M225" s="177" t="s">
        <v>5</v>
      </c>
      <c r="N225" s="178" t="s">
        <v>43</v>
      </c>
      <c r="O225" s="41"/>
      <c r="P225" s="179">
        <f t="shared" si="21"/>
        <v>0</v>
      </c>
      <c r="Q225" s="179">
        <v>0</v>
      </c>
      <c r="R225" s="179">
        <f t="shared" si="22"/>
        <v>0</v>
      </c>
      <c r="S225" s="179">
        <v>0</v>
      </c>
      <c r="T225" s="180">
        <f t="shared" si="23"/>
        <v>0</v>
      </c>
      <c r="AR225" s="23" t="s">
        <v>208</v>
      </c>
      <c r="AT225" s="23" t="s">
        <v>137</v>
      </c>
      <c r="AU225" s="23" t="s">
        <v>143</v>
      </c>
      <c r="AY225" s="23" t="s">
        <v>134</v>
      </c>
      <c r="BE225" s="181">
        <f t="shared" si="24"/>
        <v>0</v>
      </c>
      <c r="BF225" s="181">
        <f t="shared" si="25"/>
        <v>0</v>
      </c>
      <c r="BG225" s="181">
        <f t="shared" si="26"/>
        <v>0</v>
      </c>
      <c r="BH225" s="181">
        <f t="shared" si="27"/>
        <v>0</v>
      </c>
      <c r="BI225" s="181">
        <f t="shared" si="28"/>
        <v>0</v>
      </c>
      <c r="BJ225" s="23" t="s">
        <v>143</v>
      </c>
      <c r="BK225" s="181">
        <f t="shared" si="29"/>
        <v>0</v>
      </c>
      <c r="BL225" s="23" t="s">
        <v>208</v>
      </c>
      <c r="BM225" s="23" t="s">
        <v>451</v>
      </c>
    </row>
    <row r="226" spans="2:63" s="10" customFormat="1" ht="29.85" customHeight="1">
      <c r="B226" s="156"/>
      <c r="D226" s="157" t="s">
        <v>70</v>
      </c>
      <c r="E226" s="167" t="s">
        <v>452</v>
      </c>
      <c r="F226" s="167" t="s">
        <v>453</v>
      </c>
      <c r="I226" s="159"/>
      <c r="J226" s="168">
        <f>BK226</f>
        <v>0</v>
      </c>
      <c r="L226" s="156"/>
      <c r="M226" s="161"/>
      <c r="N226" s="162"/>
      <c r="O226" s="162"/>
      <c r="P226" s="163">
        <f>SUM(P227:P245)</f>
        <v>0</v>
      </c>
      <c r="Q226" s="162"/>
      <c r="R226" s="163">
        <f>SUM(R227:R245)</f>
        <v>0.06511000000000002</v>
      </c>
      <c r="S226" s="162"/>
      <c r="T226" s="164">
        <f>SUM(T227:T245)</f>
        <v>0.07775</v>
      </c>
      <c r="AR226" s="157" t="s">
        <v>143</v>
      </c>
      <c r="AT226" s="165" t="s">
        <v>70</v>
      </c>
      <c r="AU226" s="165" t="s">
        <v>78</v>
      </c>
      <c r="AY226" s="157" t="s">
        <v>134</v>
      </c>
      <c r="BK226" s="166">
        <f>SUM(BK227:BK245)</f>
        <v>0</v>
      </c>
    </row>
    <row r="227" spans="2:65" s="1" customFormat="1" ht="16.5" customHeight="1">
      <c r="B227" s="169"/>
      <c r="C227" s="170" t="s">
        <v>454</v>
      </c>
      <c r="D227" s="170" t="s">
        <v>137</v>
      </c>
      <c r="E227" s="171" t="s">
        <v>455</v>
      </c>
      <c r="F227" s="172" t="s">
        <v>456</v>
      </c>
      <c r="G227" s="173" t="s">
        <v>391</v>
      </c>
      <c r="H227" s="174">
        <v>1</v>
      </c>
      <c r="I227" s="175"/>
      <c r="J227" s="176">
        <f aca="true" t="shared" si="30" ref="J227:J245">ROUND(I227*H227,2)</f>
        <v>0</v>
      </c>
      <c r="K227" s="172" t="s">
        <v>141</v>
      </c>
      <c r="L227" s="40"/>
      <c r="M227" s="177" t="s">
        <v>5</v>
      </c>
      <c r="N227" s="178" t="s">
        <v>43</v>
      </c>
      <c r="O227" s="41"/>
      <c r="P227" s="179">
        <f aca="true" t="shared" si="31" ref="P227:P245">O227*H227</f>
        <v>0</v>
      </c>
      <c r="Q227" s="179">
        <v>0</v>
      </c>
      <c r="R227" s="179">
        <f aca="true" t="shared" si="32" ref="R227:R245">Q227*H227</f>
        <v>0</v>
      </c>
      <c r="S227" s="179">
        <v>0.01933</v>
      </c>
      <c r="T227" s="180">
        <f aca="true" t="shared" si="33" ref="T227:T245">S227*H227</f>
        <v>0.01933</v>
      </c>
      <c r="AR227" s="23" t="s">
        <v>208</v>
      </c>
      <c r="AT227" s="23" t="s">
        <v>137</v>
      </c>
      <c r="AU227" s="23" t="s">
        <v>143</v>
      </c>
      <c r="AY227" s="23" t="s">
        <v>134</v>
      </c>
      <c r="BE227" s="181">
        <f aca="true" t="shared" si="34" ref="BE227:BE245">IF(N227="základní",J227,0)</f>
        <v>0</v>
      </c>
      <c r="BF227" s="181">
        <f aca="true" t="shared" si="35" ref="BF227:BF245">IF(N227="snížená",J227,0)</f>
        <v>0</v>
      </c>
      <c r="BG227" s="181">
        <f aca="true" t="shared" si="36" ref="BG227:BG245">IF(N227="zákl. přenesená",J227,0)</f>
        <v>0</v>
      </c>
      <c r="BH227" s="181">
        <f aca="true" t="shared" si="37" ref="BH227:BH245">IF(N227="sníž. přenesená",J227,0)</f>
        <v>0</v>
      </c>
      <c r="BI227" s="181">
        <f aca="true" t="shared" si="38" ref="BI227:BI245">IF(N227="nulová",J227,0)</f>
        <v>0</v>
      </c>
      <c r="BJ227" s="23" t="s">
        <v>143</v>
      </c>
      <c r="BK227" s="181">
        <f aca="true" t="shared" si="39" ref="BK227:BK245">ROUND(I227*H227,2)</f>
        <v>0</v>
      </c>
      <c r="BL227" s="23" t="s">
        <v>208</v>
      </c>
      <c r="BM227" s="23" t="s">
        <v>457</v>
      </c>
    </row>
    <row r="228" spans="2:65" s="1" customFormat="1" ht="25.5" customHeight="1">
      <c r="B228" s="169"/>
      <c r="C228" s="170" t="s">
        <v>458</v>
      </c>
      <c r="D228" s="170" t="s">
        <v>137</v>
      </c>
      <c r="E228" s="171" t="s">
        <v>459</v>
      </c>
      <c r="F228" s="172" t="s">
        <v>460</v>
      </c>
      <c r="G228" s="173" t="s">
        <v>391</v>
      </c>
      <c r="H228" s="174">
        <v>1</v>
      </c>
      <c r="I228" s="175"/>
      <c r="J228" s="176">
        <f t="shared" si="30"/>
        <v>0</v>
      </c>
      <c r="K228" s="172" t="s">
        <v>141</v>
      </c>
      <c r="L228" s="40"/>
      <c r="M228" s="177" t="s">
        <v>5</v>
      </c>
      <c r="N228" s="178" t="s">
        <v>43</v>
      </c>
      <c r="O228" s="41"/>
      <c r="P228" s="179">
        <f t="shared" si="31"/>
        <v>0</v>
      </c>
      <c r="Q228" s="179">
        <v>0.01382</v>
      </c>
      <c r="R228" s="179">
        <f t="shared" si="32"/>
        <v>0.01382</v>
      </c>
      <c r="S228" s="179">
        <v>0</v>
      </c>
      <c r="T228" s="180">
        <f t="shared" si="33"/>
        <v>0</v>
      </c>
      <c r="AR228" s="23" t="s">
        <v>208</v>
      </c>
      <c r="AT228" s="23" t="s">
        <v>137</v>
      </c>
      <c r="AU228" s="23" t="s">
        <v>143</v>
      </c>
      <c r="AY228" s="23" t="s">
        <v>134</v>
      </c>
      <c r="BE228" s="181">
        <f t="shared" si="34"/>
        <v>0</v>
      </c>
      <c r="BF228" s="181">
        <f t="shared" si="35"/>
        <v>0</v>
      </c>
      <c r="BG228" s="181">
        <f t="shared" si="36"/>
        <v>0</v>
      </c>
      <c r="BH228" s="181">
        <f t="shared" si="37"/>
        <v>0</v>
      </c>
      <c r="BI228" s="181">
        <f t="shared" si="38"/>
        <v>0</v>
      </c>
      <c r="BJ228" s="23" t="s">
        <v>143</v>
      </c>
      <c r="BK228" s="181">
        <f t="shared" si="39"/>
        <v>0</v>
      </c>
      <c r="BL228" s="23" t="s">
        <v>208</v>
      </c>
      <c r="BM228" s="23" t="s">
        <v>461</v>
      </c>
    </row>
    <row r="229" spans="2:65" s="1" customFormat="1" ht="16.5" customHeight="1">
      <c r="B229" s="169"/>
      <c r="C229" s="170" t="s">
        <v>462</v>
      </c>
      <c r="D229" s="170" t="s">
        <v>137</v>
      </c>
      <c r="E229" s="171" t="s">
        <v>463</v>
      </c>
      <c r="F229" s="172" t="s">
        <v>464</v>
      </c>
      <c r="G229" s="173" t="s">
        <v>391</v>
      </c>
      <c r="H229" s="174">
        <v>1</v>
      </c>
      <c r="I229" s="175"/>
      <c r="J229" s="176">
        <f t="shared" si="30"/>
        <v>0</v>
      </c>
      <c r="K229" s="172" t="s">
        <v>141</v>
      </c>
      <c r="L229" s="40"/>
      <c r="M229" s="177" t="s">
        <v>5</v>
      </c>
      <c r="N229" s="178" t="s">
        <v>43</v>
      </c>
      <c r="O229" s="41"/>
      <c r="P229" s="179">
        <f t="shared" si="31"/>
        <v>0</v>
      </c>
      <c r="Q229" s="179">
        <v>0</v>
      </c>
      <c r="R229" s="179">
        <f t="shared" si="32"/>
        <v>0</v>
      </c>
      <c r="S229" s="179">
        <v>0.01946</v>
      </c>
      <c r="T229" s="180">
        <f t="shared" si="33"/>
        <v>0.01946</v>
      </c>
      <c r="AR229" s="23" t="s">
        <v>208</v>
      </c>
      <c r="AT229" s="23" t="s">
        <v>137</v>
      </c>
      <c r="AU229" s="23" t="s">
        <v>143</v>
      </c>
      <c r="AY229" s="23" t="s">
        <v>134</v>
      </c>
      <c r="BE229" s="181">
        <f t="shared" si="34"/>
        <v>0</v>
      </c>
      <c r="BF229" s="181">
        <f t="shared" si="35"/>
        <v>0</v>
      </c>
      <c r="BG229" s="181">
        <f t="shared" si="36"/>
        <v>0</v>
      </c>
      <c r="BH229" s="181">
        <f t="shared" si="37"/>
        <v>0</v>
      </c>
      <c r="BI229" s="181">
        <f t="shared" si="38"/>
        <v>0</v>
      </c>
      <c r="BJ229" s="23" t="s">
        <v>143</v>
      </c>
      <c r="BK229" s="181">
        <f t="shared" si="39"/>
        <v>0</v>
      </c>
      <c r="BL229" s="23" t="s">
        <v>208</v>
      </c>
      <c r="BM229" s="23" t="s">
        <v>465</v>
      </c>
    </row>
    <row r="230" spans="2:65" s="1" customFormat="1" ht="25.5" customHeight="1">
      <c r="B230" s="169"/>
      <c r="C230" s="170" t="s">
        <v>466</v>
      </c>
      <c r="D230" s="170" t="s">
        <v>137</v>
      </c>
      <c r="E230" s="171" t="s">
        <v>467</v>
      </c>
      <c r="F230" s="172" t="s">
        <v>468</v>
      </c>
      <c r="G230" s="173" t="s">
        <v>391</v>
      </c>
      <c r="H230" s="174">
        <v>1</v>
      </c>
      <c r="I230" s="175"/>
      <c r="J230" s="176">
        <f t="shared" si="30"/>
        <v>0</v>
      </c>
      <c r="K230" s="172" t="s">
        <v>141</v>
      </c>
      <c r="L230" s="40"/>
      <c r="M230" s="177" t="s">
        <v>5</v>
      </c>
      <c r="N230" s="178" t="s">
        <v>43</v>
      </c>
      <c r="O230" s="41"/>
      <c r="P230" s="179">
        <f t="shared" si="31"/>
        <v>0</v>
      </c>
      <c r="Q230" s="179">
        <v>0.01375</v>
      </c>
      <c r="R230" s="179">
        <f t="shared" si="32"/>
        <v>0.01375</v>
      </c>
      <c r="S230" s="179">
        <v>0</v>
      </c>
      <c r="T230" s="180">
        <f t="shared" si="33"/>
        <v>0</v>
      </c>
      <c r="AR230" s="23" t="s">
        <v>208</v>
      </c>
      <c r="AT230" s="23" t="s">
        <v>137</v>
      </c>
      <c r="AU230" s="23" t="s">
        <v>143</v>
      </c>
      <c r="AY230" s="23" t="s">
        <v>134</v>
      </c>
      <c r="BE230" s="181">
        <f t="shared" si="34"/>
        <v>0</v>
      </c>
      <c r="BF230" s="181">
        <f t="shared" si="35"/>
        <v>0</v>
      </c>
      <c r="BG230" s="181">
        <f t="shared" si="36"/>
        <v>0</v>
      </c>
      <c r="BH230" s="181">
        <f t="shared" si="37"/>
        <v>0</v>
      </c>
      <c r="BI230" s="181">
        <f t="shared" si="38"/>
        <v>0</v>
      </c>
      <c r="BJ230" s="23" t="s">
        <v>143</v>
      </c>
      <c r="BK230" s="181">
        <f t="shared" si="39"/>
        <v>0</v>
      </c>
      <c r="BL230" s="23" t="s">
        <v>208</v>
      </c>
      <c r="BM230" s="23" t="s">
        <v>469</v>
      </c>
    </row>
    <row r="231" spans="2:65" s="1" customFormat="1" ht="16.5" customHeight="1">
      <c r="B231" s="169"/>
      <c r="C231" s="170" t="s">
        <v>470</v>
      </c>
      <c r="D231" s="170" t="s">
        <v>137</v>
      </c>
      <c r="E231" s="171" t="s">
        <v>471</v>
      </c>
      <c r="F231" s="172" t="s">
        <v>472</v>
      </c>
      <c r="G231" s="173" t="s">
        <v>391</v>
      </c>
      <c r="H231" s="174">
        <v>1</v>
      </c>
      <c r="I231" s="175"/>
      <c r="J231" s="176">
        <f t="shared" si="30"/>
        <v>0</v>
      </c>
      <c r="K231" s="172" t="s">
        <v>141</v>
      </c>
      <c r="L231" s="40"/>
      <c r="M231" s="177" t="s">
        <v>5</v>
      </c>
      <c r="N231" s="178" t="s">
        <v>43</v>
      </c>
      <c r="O231" s="41"/>
      <c r="P231" s="179">
        <f t="shared" si="31"/>
        <v>0</v>
      </c>
      <c r="Q231" s="179">
        <v>0</v>
      </c>
      <c r="R231" s="179">
        <f t="shared" si="32"/>
        <v>0</v>
      </c>
      <c r="S231" s="179">
        <v>0.0329</v>
      </c>
      <c r="T231" s="180">
        <f t="shared" si="33"/>
        <v>0.0329</v>
      </c>
      <c r="AR231" s="23" t="s">
        <v>208</v>
      </c>
      <c r="AT231" s="23" t="s">
        <v>137</v>
      </c>
      <c r="AU231" s="23" t="s">
        <v>143</v>
      </c>
      <c r="AY231" s="23" t="s">
        <v>134</v>
      </c>
      <c r="BE231" s="181">
        <f t="shared" si="34"/>
        <v>0</v>
      </c>
      <c r="BF231" s="181">
        <f t="shared" si="35"/>
        <v>0</v>
      </c>
      <c r="BG231" s="181">
        <f t="shared" si="36"/>
        <v>0</v>
      </c>
      <c r="BH231" s="181">
        <f t="shared" si="37"/>
        <v>0</v>
      </c>
      <c r="BI231" s="181">
        <f t="shared" si="38"/>
        <v>0</v>
      </c>
      <c r="BJ231" s="23" t="s">
        <v>143</v>
      </c>
      <c r="BK231" s="181">
        <f t="shared" si="39"/>
        <v>0</v>
      </c>
      <c r="BL231" s="23" t="s">
        <v>208</v>
      </c>
      <c r="BM231" s="23" t="s">
        <v>473</v>
      </c>
    </row>
    <row r="232" spans="2:65" s="1" customFormat="1" ht="25.5" customHeight="1">
      <c r="B232" s="169"/>
      <c r="C232" s="170" t="s">
        <v>474</v>
      </c>
      <c r="D232" s="170" t="s">
        <v>137</v>
      </c>
      <c r="E232" s="171" t="s">
        <v>475</v>
      </c>
      <c r="F232" s="172" t="s">
        <v>476</v>
      </c>
      <c r="G232" s="173" t="s">
        <v>391</v>
      </c>
      <c r="H232" s="174">
        <v>1</v>
      </c>
      <c r="I232" s="175"/>
      <c r="J232" s="176">
        <f t="shared" si="30"/>
        <v>0</v>
      </c>
      <c r="K232" s="172" t="s">
        <v>141</v>
      </c>
      <c r="L232" s="40"/>
      <c r="M232" s="177" t="s">
        <v>5</v>
      </c>
      <c r="N232" s="178" t="s">
        <v>43</v>
      </c>
      <c r="O232" s="41"/>
      <c r="P232" s="179">
        <f t="shared" si="31"/>
        <v>0</v>
      </c>
      <c r="Q232" s="179">
        <v>0.01999</v>
      </c>
      <c r="R232" s="179">
        <f t="shared" si="32"/>
        <v>0.01999</v>
      </c>
      <c r="S232" s="179">
        <v>0</v>
      </c>
      <c r="T232" s="180">
        <f t="shared" si="33"/>
        <v>0</v>
      </c>
      <c r="AR232" s="23" t="s">
        <v>208</v>
      </c>
      <c r="AT232" s="23" t="s">
        <v>137</v>
      </c>
      <c r="AU232" s="23" t="s">
        <v>143</v>
      </c>
      <c r="AY232" s="23" t="s">
        <v>134</v>
      </c>
      <c r="BE232" s="181">
        <f t="shared" si="34"/>
        <v>0</v>
      </c>
      <c r="BF232" s="181">
        <f t="shared" si="35"/>
        <v>0</v>
      </c>
      <c r="BG232" s="181">
        <f t="shared" si="36"/>
        <v>0</v>
      </c>
      <c r="BH232" s="181">
        <f t="shared" si="37"/>
        <v>0</v>
      </c>
      <c r="BI232" s="181">
        <f t="shared" si="38"/>
        <v>0</v>
      </c>
      <c r="BJ232" s="23" t="s">
        <v>143</v>
      </c>
      <c r="BK232" s="181">
        <f t="shared" si="39"/>
        <v>0</v>
      </c>
      <c r="BL232" s="23" t="s">
        <v>208</v>
      </c>
      <c r="BM232" s="23" t="s">
        <v>477</v>
      </c>
    </row>
    <row r="233" spans="2:65" s="1" customFormat="1" ht="16.5" customHeight="1">
      <c r="B233" s="169"/>
      <c r="C233" s="170" t="s">
        <v>478</v>
      </c>
      <c r="D233" s="170" t="s">
        <v>137</v>
      </c>
      <c r="E233" s="171" t="s">
        <v>479</v>
      </c>
      <c r="F233" s="172" t="s">
        <v>480</v>
      </c>
      <c r="G233" s="173" t="s">
        <v>198</v>
      </c>
      <c r="H233" s="174">
        <v>6</v>
      </c>
      <c r="I233" s="175"/>
      <c r="J233" s="176">
        <f t="shared" si="30"/>
        <v>0</v>
      </c>
      <c r="K233" s="172" t="s">
        <v>141</v>
      </c>
      <c r="L233" s="40"/>
      <c r="M233" s="177" t="s">
        <v>5</v>
      </c>
      <c r="N233" s="178" t="s">
        <v>43</v>
      </c>
      <c r="O233" s="41"/>
      <c r="P233" s="179">
        <f t="shared" si="31"/>
        <v>0</v>
      </c>
      <c r="Q233" s="179">
        <v>0</v>
      </c>
      <c r="R233" s="179">
        <f t="shared" si="32"/>
        <v>0</v>
      </c>
      <c r="S233" s="179">
        <v>0.00049</v>
      </c>
      <c r="T233" s="180">
        <f t="shared" si="33"/>
        <v>0.00294</v>
      </c>
      <c r="AR233" s="23" t="s">
        <v>208</v>
      </c>
      <c r="AT233" s="23" t="s">
        <v>137</v>
      </c>
      <c r="AU233" s="23" t="s">
        <v>143</v>
      </c>
      <c r="AY233" s="23" t="s">
        <v>134</v>
      </c>
      <c r="BE233" s="181">
        <f t="shared" si="34"/>
        <v>0</v>
      </c>
      <c r="BF233" s="181">
        <f t="shared" si="35"/>
        <v>0</v>
      </c>
      <c r="BG233" s="181">
        <f t="shared" si="36"/>
        <v>0</v>
      </c>
      <c r="BH233" s="181">
        <f t="shared" si="37"/>
        <v>0</v>
      </c>
      <c r="BI233" s="181">
        <f t="shared" si="38"/>
        <v>0</v>
      </c>
      <c r="BJ233" s="23" t="s">
        <v>143</v>
      </c>
      <c r="BK233" s="181">
        <f t="shared" si="39"/>
        <v>0</v>
      </c>
      <c r="BL233" s="23" t="s">
        <v>208</v>
      </c>
      <c r="BM233" s="23" t="s">
        <v>481</v>
      </c>
    </row>
    <row r="234" spans="2:65" s="1" customFormat="1" ht="16.5" customHeight="1">
      <c r="B234" s="169"/>
      <c r="C234" s="170" t="s">
        <v>482</v>
      </c>
      <c r="D234" s="170" t="s">
        <v>137</v>
      </c>
      <c r="E234" s="171" t="s">
        <v>483</v>
      </c>
      <c r="F234" s="172" t="s">
        <v>484</v>
      </c>
      <c r="G234" s="173" t="s">
        <v>391</v>
      </c>
      <c r="H234" s="174">
        <v>6</v>
      </c>
      <c r="I234" s="175"/>
      <c r="J234" s="176">
        <f t="shared" si="30"/>
        <v>0</v>
      </c>
      <c r="K234" s="172" t="s">
        <v>141</v>
      </c>
      <c r="L234" s="40"/>
      <c r="M234" s="177" t="s">
        <v>5</v>
      </c>
      <c r="N234" s="178" t="s">
        <v>43</v>
      </c>
      <c r="O234" s="41"/>
      <c r="P234" s="179">
        <f t="shared" si="31"/>
        <v>0</v>
      </c>
      <c r="Q234" s="179">
        <v>0.00189</v>
      </c>
      <c r="R234" s="179">
        <f t="shared" si="32"/>
        <v>0.01134</v>
      </c>
      <c r="S234" s="179">
        <v>0</v>
      </c>
      <c r="T234" s="180">
        <f t="shared" si="33"/>
        <v>0</v>
      </c>
      <c r="AR234" s="23" t="s">
        <v>208</v>
      </c>
      <c r="AT234" s="23" t="s">
        <v>137</v>
      </c>
      <c r="AU234" s="23" t="s">
        <v>143</v>
      </c>
      <c r="AY234" s="23" t="s">
        <v>134</v>
      </c>
      <c r="BE234" s="181">
        <f t="shared" si="34"/>
        <v>0</v>
      </c>
      <c r="BF234" s="181">
        <f t="shared" si="35"/>
        <v>0</v>
      </c>
      <c r="BG234" s="181">
        <f t="shared" si="36"/>
        <v>0</v>
      </c>
      <c r="BH234" s="181">
        <f t="shared" si="37"/>
        <v>0</v>
      </c>
      <c r="BI234" s="181">
        <f t="shared" si="38"/>
        <v>0</v>
      </c>
      <c r="BJ234" s="23" t="s">
        <v>143</v>
      </c>
      <c r="BK234" s="181">
        <f t="shared" si="39"/>
        <v>0</v>
      </c>
      <c r="BL234" s="23" t="s">
        <v>208</v>
      </c>
      <c r="BM234" s="23" t="s">
        <v>485</v>
      </c>
    </row>
    <row r="235" spans="2:65" s="1" customFormat="1" ht="16.5" customHeight="1">
      <c r="B235" s="169"/>
      <c r="C235" s="170" t="s">
        <v>486</v>
      </c>
      <c r="D235" s="170" t="s">
        <v>137</v>
      </c>
      <c r="E235" s="171" t="s">
        <v>487</v>
      </c>
      <c r="F235" s="172" t="s">
        <v>488</v>
      </c>
      <c r="G235" s="173" t="s">
        <v>391</v>
      </c>
      <c r="H235" s="174">
        <v>2</v>
      </c>
      <c r="I235" s="175"/>
      <c r="J235" s="176">
        <f t="shared" si="30"/>
        <v>0</v>
      </c>
      <c r="K235" s="172" t="s">
        <v>141</v>
      </c>
      <c r="L235" s="40"/>
      <c r="M235" s="177" t="s">
        <v>5</v>
      </c>
      <c r="N235" s="178" t="s">
        <v>43</v>
      </c>
      <c r="O235" s="41"/>
      <c r="P235" s="179">
        <f t="shared" si="31"/>
        <v>0</v>
      </c>
      <c r="Q235" s="179">
        <v>0</v>
      </c>
      <c r="R235" s="179">
        <f t="shared" si="32"/>
        <v>0</v>
      </c>
      <c r="S235" s="179">
        <v>0.00156</v>
      </c>
      <c r="T235" s="180">
        <f t="shared" si="33"/>
        <v>0.00312</v>
      </c>
      <c r="AR235" s="23" t="s">
        <v>208</v>
      </c>
      <c r="AT235" s="23" t="s">
        <v>137</v>
      </c>
      <c r="AU235" s="23" t="s">
        <v>143</v>
      </c>
      <c r="AY235" s="23" t="s">
        <v>134</v>
      </c>
      <c r="BE235" s="181">
        <f t="shared" si="34"/>
        <v>0</v>
      </c>
      <c r="BF235" s="181">
        <f t="shared" si="35"/>
        <v>0</v>
      </c>
      <c r="BG235" s="181">
        <f t="shared" si="36"/>
        <v>0</v>
      </c>
      <c r="BH235" s="181">
        <f t="shared" si="37"/>
        <v>0</v>
      </c>
      <c r="BI235" s="181">
        <f t="shared" si="38"/>
        <v>0</v>
      </c>
      <c r="BJ235" s="23" t="s">
        <v>143</v>
      </c>
      <c r="BK235" s="181">
        <f t="shared" si="39"/>
        <v>0</v>
      </c>
      <c r="BL235" s="23" t="s">
        <v>208</v>
      </c>
      <c r="BM235" s="23" t="s">
        <v>489</v>
      </c>
    </row>
    <row r="236" spans="2:65" s="1" customFormat="1" ht="16.5" customHeight="1">
      <c r="B236" s="169"/>
      <c r="C236" s="170" t="s">
        <v>490</v>
      </c>
      <c r="D236" s="170" t="s">
        <v>137</v>
      </c>
      <c r="E236" s="171" t="s">
        <v>491</v>
      </c>
      <c r="F236" s="172" t="s">
        <v>492</v>
      </c>
      <c r="G236" s="173" t="s">
        <v>391</v>
      </c>
      <c r="H236" s="174">
        <v>1</v>
      </c>
      <c r="I236" s="175"/>
      <c r="J236" s="176">
        <f t="shared" si="30"/>
        <v>0</v>
      </c>
      <c r="K236" s="172" t="s">
        <v>141</v>
      </c>
      <c r="L236" s="40"/>
      <c r="M236" s="177" t="s">
        <v>5</v>
      </c>
      <c r="N236" s="178" t="s">
        <v>43</v>
      </c>
      <c r="O236" s="41"/>
      <c r="P236" s="179">
        <f t="shared" si="31"/>
        <v>0</v>
      </c>
      <c r="Q236" s="179">
        <v>0.0018</v>
      </c>
      <c r="R236" s="179">
        <f t="shared" si="32"/>
        <v>0.0018</v>
      </c>
      <c r="S236" s="179">
        <v>0</v>
      </c>
      <c r="T236" s="180">
        <f t="shared" si="33"/>
        <v>0</v>
      </c>
      <c r="AR236" s="23" t="s">
        <v>208</v>
      </c>
      <c r="AT236" s="23" t="s">
        <v>137</v>
      </c>
      <c r="AU236" s="23" t="s">
        <v>143</v>
      </c>
      <c r="AY236" s="23" t="s">
        <v>134</v>
      </c>
      <c r="BE236" s="181">
        <f t="shared" si="34"/>
        <v>0</v>
      </c>
      <c r="BF236" s="181">
        <f t="shared" si="35"/>
        <v>0</v>
      </c>
      <c r="BG236" s="181">
        <f t="shared" si="36"/>
        <v>0</v>
      </c>
      <c r="BH236" s="181">
        <f t="shared" si="37"/>
        <v>0</v>
      </c>
      <c r="BI236" s="181">
        <f t="shared" si="38"/>
        <v>0</v>
      </c>
      <c r="BJ236" s="23" t="s">
        <v>143</v>
      </c>
      <c r="BK236" s="181">
        <f t="shared" si="39"/>
        <v>0</v>
      </c>
      <c r="BL236" s="23" t="s">
        <v>208</v>
      </c>
      <c r="BM236" s="23" t="s">
        <v>493</v>
      </c>
    </row>
    <row r="237" spans="2:65" s="1" customFormat="1" ht="16.5" customHeight="1">
      <c r="B237" s="169"/>
      <c r="C237" s="170" t="s">
        <v>494</v>
      </c>
      <c r="D237" s="170" t="s">
        <v>137</v>
      </c>
      <c r="E237" s="171" t="s">
        <v>495</v>
      </c>
      <c r="F237" s="172" t="s">
        <v>496</v>
      </c>
      <c r="G237" s="173" t="s">
        <v>391</v>
      </c>
      <c r="H237" s="174">
        <v>1</v>
      </c>
      <c r="I237" s="175"/>
      <c r="J237" s="176">
        <f t="shared" si="30"/>
        <v>0</v>
      </c>
      <c r="K237" s="172" t="s">
        <v>141</v>
      </c>
      <c r="L237" s="40"/>
      <c r="M237" s="177" t="s">
        <v>5</v>
      </c>
      <c r="N237" s="178" t="s">
        <v>43</v>
      </c>
      <c r="O237" s="41"/>
      <c r="P237" s="179">
        <f t="shared" si="31"/>
        <v>0</v>
      </c>
      <c r="Q237" s="179">
        <v>0.00196</v>
      </c>
      <c r="R237" s="179">
        <f t="shared" si="32"/>
        <v>0.00196</v>
      </c>
      <c r="S237" s="179">
        <v>0</v>
      </c>
      <c r="T237" s="180">
        <f t="shared" si="33"/>
        <v>0</v>
      </c>
      <c r="AR237" s="23" t="s">
        <v>208</v>
      </c>
      <c r="AT237" s="23" t="s">
        <v>137</v>
      </c>
      <c r="AU237" s="23" t="s">
        <v>143</v>
      </c>
      <c r="AY237" s="23" t="s">
        <v>134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143</v>
      </c>
      <c r="BK237" s="181">
        <f t="shared" si="39"/>
        <v>0</v>
      </c>
      <c r="BL237" s="23" t="s">
        <v>208</v>
      </c>
      <c r="BM237" s="23" t="s">
        <v>497</v>
      </c>
    </row>
    <row r="238" spans="2:65" s="1" customFormat="1" ht="25.5" customHeight="1">
      <c r="B238" s="169"/>
      <c r="C238" s="170" t="s">
        <v>498</v>
      </c>
      <c r="D238" s="170" t="s">
        <v>137</v>
      </c>
      <c r="E238" s="171" t="s">
        <v>499</v>
      </c>
      <c r="F238" s="172" t="s">
        <v>500</v>
      </c>
      <c r="G238" s="173" t="s">
        <v>198</v>
      </c>
      <c r="H238" s="174">
        <v>1</v>
      </c>
      <c r="I238" s="175"/>
      <c r="J238" s="176">
        <f t="shared" si="30"/>
        <v>0</v>
      </c>
      <c r="K238" s="172" t="s">
        <v>141</v>
      </c>
      <c r="L238" s="40"/>
      <c r="M238" s="177" t="s">
        <v>5</v>
      </c>
      <c r="N238" s="178" t="s">
        <v>43</v>
      </c>
      <c r="O238" s="41"/>
      <c r="P238" s="179">
        <f t="shared" si="31"/>
        <v>0</v>
      </c>
      <c r="Q238" s="179">
        <v>0.00128</v>
      </c>
      <c r="R238" s="179">
        <f t="shared" si="32"/>
        <v>0.00128</v>
      </c>
      <c r="S238" s="179">
        <v>0</v>
      </c>
      <c r="T238" s="180">
        <f t="shared" si="33"/>
        <v>0</v>
      </c>
      <c r="AR238" s="23" t="s">
        <v>208</v>
      </c>
      <c r="AT238" s="23" t="s">
        <v>137</v>
      </c>
      <c r="AU238" s="23" t="s">
        <v>143</v>
      </c>
      <c r="AY238" s="23" t="s">
        <v>134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143</v>
      </c>
      <c r="BK238" s="181">
        <f t="shared" si="39"/>
        <v>0</v>
      </c>
      <c r="BL238" s="23" t="s">
        <v>208</v>
      </c>
      <c r="BM238" s="23" t="s">
        <v>501</v>
      </c>
    </row>
    <row r="239" spans="2:65" s="1" customFormat="1" ht="25.5" customHeight="1">
      <c r="B239" s="169"/>
      <c r="C239" s="170" t="s">
        <v>502</v>
      </c>
      <c r="D239" s="170" t="s">
        <v>137</v>
      </c>
      <c r="E239" s="171" t="s">
        <v>503</v>
      </c>
      <c r="F239" s="172" t="s">
        <v>504</v>
      </c>
      <c r="G239" s="173" t="s">
        <v>198</v>
      </c>
      <c r="H239" s="174">
        <v>3</v>
      </c>
      <c r="I239" s="175"/>
      <c r="J239" s="176">
        <f t="shared" si="30"/>
        <v>0</v>
      </c>
      <c r="K239" s="172" t="s">
        <v>141</v>
      </c>
      <c r="L239" s="40"/>
      <c r="M239" s="177" t="s">
        <v>5</v>
      </c>
      <c r="N239" s="178" t="s">
        <v>43</v>
      </c>
      <c r="O239" s="41"/>
      <c r="P239" s="179">
        <f t="shared" si="31"/>
        <v>0</v>
      </c>
      <c r="Q239" s="179">
        <v>0.00014</v>
      </c>
      <c r="R239" s="179">
        <f t="shared" si="32"/>
        <v>0.00041999999999999996</v>
      </c>
      <c r="S239" s="179">
        <v>0</v>
      </c>
      <c r="T239" s="180">
        <f t="shared" si="33"/>
        <v>0</v>
      </c>
      <c r="AR239" s="23" t="s">
        <v>208</v>
      </c>
      <c r="AT239" s="23" t="s">
        <v>137</v>
      </c>
      <c r="AU239" s="23" t="s">
        <v>143</v>
      </c>
      <c r="AY239" s="23" t="s">
        <v>134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143</v>
      </c>
      <c r="BK239" s="181">
        <f t="shared" si="39"/>
        <v>0</v>
      </c>
      <c r="BL239" s="23" t="s">
        <v>208</v>
      </c>
      <c r="BM239" s="23" t="s">
        <v>505</v>
      </c>
    </row>
    <row r="240" spans="2:65" s="1" customFormat="1" ht="16.5" customHeight="1">
      <c r="B240" s="169"/>
      <c r="C240" s="198" t="s">
        <v>506</v>
      </c>
      <c r="D240" s="198" t="s">
        <v>201</v>
      </c>
      <c r="E240" s="199" t="s">
        <v>507</v>
      </c>
      <c r="F240" s="200" t="s">
        <v>508</v>
      </c>
      <c r="G240" s="201" t="s">
        <v>198</v>
      </c>
      <c r="H240" s="202">
        <v>1</v>
      </c>
      <c r="I240" s="203"/>
      <c r="J240" s="204">
        <f t="shared" si="30"/>
        <v>0</v>
      </c>
      <c r="K240" s="200" t="s">
        <v>141</v>
      </c>
      <c r="L240" s="205"/>
      <c r="M240" s="206" t="s">
        <v>5</v>
      </c>
      <c r="N240" s="207" t="s">
        <v>43</v>
      </c>
      <c r="O240" s="41"/>
      <c r="P240" s="179">
        <f t="shared" si="31"/>
        <v>0</v>
      </c>
      <c r="Q240" s="179">
        <v>0.00044</v>
      </c>
      <c r="R240" s="179">
        <f t="shared" si="32"/>
        <v>0.00044</v>
      </c>
      <c r="S240" s="179">
        <v>0</v>
      </c>
      <c r="T240" s="180">
        <f t="shared" si="33"/>
        <v>0</v>
      </c>
      <c r="AR240" s="23" t="s">
        <v>298</v>
      </c>
      <c r="AT240" s="23" t="s">
        <v>201</v>
      </c>
      <c r="AU240" s="23" t="s">
        <v>143</v>
      </c>
      <c r="AY240" s="23" t="s">
        <v>134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143</v>
      </c>
      <c r="BK240" s="181">
        <f t="shared" si="39"/>
        <v>0</v>
      </c>
      <c r="BL240" s="23" t="s">
        <v>208</v>
      </c>
      <c r="BM240" s="23" t="s">
        <v>509</v>
      </c>
    </row>
    <row r="241" spans="2:65" s="1" customFormat="1" ht="16.5" customHeight="1">
      <c r="B241" s="169"/>
      <c r="C241" s="198" t="s">
        <v>510</v>
      </c>
      <c r="D241" s="198" t="s">
        <v>201</v>
      </c>
      <c r="E241" s="199" t="s">
        <v>511</v>
      </c>
      <c r="F241" s="200" t="s">
        <v>512</v>
      </c>
      <c r="G241" s="201" t="s">
        <v>198</v>
      </c>
      <c r="H241" s="202">
        <v>1</v>
      </c>
      <c r="I241" s="203"/>
      <c r="J241" s="204">
        <f t="shared" si="30"/>
        <v>0</v>
      </c>
      <c r="K241" s="200" t="s">
        <v>5</v>
      </c>
      <c r="L241" s="205"/>
      <c r="M241" s="206" t="s">
        <v>5</v>
      </c>
      <c r="N241" s="207" t="s">
        <v>43</v>
      </c>
      <c r="O241" s="41"/>
      <c r="P241" s="179">
        <f t="shared" si="31"/>
        <v>0</v>
      </c>
      <c r="Q241" s="179">
        <v>0</v>
      </c>
      <c r="R241" s="179">
        <f t="shared" si="32"/>
        <v>0</v>
      </c>
      <c r="S241" s="179">
        <v>0</v>
      </c>
      <c r="T241" s="180">
        <f t="shared" si="33"/>
        <v>0</v>
      </c>
      <c r="AR241" s="23" t="s">
        <v>298</v>
      </c>
      <c r="AT241" s="23" t="s">
        <v>201</v>
      </c>
      <c r="AU241" s="23" t="s">
        <v>143</v>
      </c>
      <c r="AY241" s="23" t="s">
        <v>134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143</v>
      </c>
      <c r="BK241" s="181">
        <f t="shared" si="39"/>
        <v>0</v>
      </c>
      <c r="BL241" s="23" t="s">
        <v>208</v>
      </c>
      <c r="BM241" s="23" t="s">
        <v>513</v>
      </c>
    </row>
    <row r="242" spans="2:65" s="1" customFormat="1" ht="16.5" customHeight="1">
      <c r="B242" s="169"/>
      <c r="C242" s="170" t="s">
        <v>514</v>
      </c>
      <c r="D242" s="170" t="s">
        <v>137</v>
      </c>
      <c r="E242" s="171" t="s">
        <v>515</v>
      </c>
      <c r="F242" s="172" t="s">
        <v>516</v>
      </c>
      <c r="G242" s="173" t="s">
        <v>198</v>
      </c>
      <c r="H242" s="174">
        <v>1</v>
      </c>
      <c r="I242" s="175"/>
      <c r="J242" s="176">
        <f t="shared" si="30"/>
        <v>0</v>
      </c>
      <c r="K242" s="172" t="s">
        <v>141</v>
      </c>
      <c r="L242" s="40"/>
      <c r="M242" s="177" t="s">
        <v>5</v>
      </c>
      <c r="N242" s="178" t="s">
        <v>43</v>
      </c>
      <c r="O242" s="41"/>
      <c r="P242" s="179">
        <f t="shared" si="31"/>
        <v>0</v>
      </c>
      <c r="Q242" s="179">
        <v>0.00031</v>
      </c>
      <c r="R242" s="179">
        <f t="shared" si="32"/>
        <v>0.00031</v>
      </c>
      <c r="S242" s="179">
        <v>0</v>
      </c>
      <c r="T242" s="180">
        <f t="shared" si="33"/>
        <v>0</v>
      </c>
      <c r="AR242" s="23" t="s">
        <v>208</v>
      </c>
      <c r="AT242" s="23" t="s">
        <v>137</v>
      </c>
      <c r="AU242" s="23" t="s">
        <v>143</v>
      </c>
      <c r="AY242" s="23" t="s">
        <v>134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143</v>
      </c>
      <c r="BK242" s="181">
        <f t="shared" si="39"/>
        <v>0</v>
      </c>
      <c r="BL242" s="23" t="s">
        <v>208</v>
      </c>
      <c r="BM242" s="23" t="s">
        <v>517</v>
      </c>
    </row>
    <row r="243" spans="2:65" s="1" customFormat="1" ht="38.25" customHeight="1">
      <c r="B243" s="169"/>
      <c r="C243" s="170" t="s">
        <v>518</v>
      </c>
      <c r="D243" s="170" t="s">
        <v>137</v>
      </c>
      <c r="E243" s="171" t="s">
        <v>519</v>
      </c>
      <c r="F243" s="172" t="s">
        <v>520</v>
      </c>
      <c r="G243" s="173" t="s">
        <v>243</v>
      </c>
      <c r="H243" s="174">
        <v>0.065</v>
      </c>
      <c r="I243" s="175"/>
      <c r="J243" s="176">
        <f t="shared" si="30"/>
        <v>0</v>
      </c>
      <c r="K243" s="172" t="s">
        <v>141</v>
      </c>
      <c r="L243" s="40"/>
      <c r="M243" s="177" t="s">
        <v>5</v>
      </c>
      <c r="N243" s="178" t="s">
        <v>43</v>
      </c>
      <c r="O243" s="41"/>
      <c r="P243" s="179">
        <f t="shared" si="31"/>
        <v>0</v>
      </c>
      <c r="Q243" s="179">
        <v>0</v>
      </c>
      <c r="R243" s="179">
        <f t="shared" si="32"/>
        <v>0</v>
      </c>
      <c r="S243" s="179">
        <v>0</v>
      </c>
      <c r="T243" s="180">
        <f t="shared" si="33"/>
        <v>0</v>
      </c>
      <c r="AR243" s="23" t="s">
        <v>208</v>
      </c>
      <c r="AT243" s="23" t="s">
        <v>137</v>
      </c>
      <c r="AU243" s="23" t="s">
        <v>143</v>
      </c>
      <c r="AY243" s="23" t="s">
        <v>134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143</v>
      </c>
      <c r="BK243" s="181">
        <f t="shared" si="39"/>
        <v>0</v>
      </c>
      <c r="BL243" s="23" t="s">
        <v>208</v>
      </c>
      <c r="BM243" s="23" t="s">
        <v>521</v>
      </c>
    </row>
    <row r="244" spans="2:65" s="1" customFormat="1" ht="38.25" customHeight="1">
      <c r="B244" s="169"/>
      <c r="C244" s="170" t="s">
        <v>522</v>
      </c>
      <c r="D244" s="170" t="s">
        <v>137</v>
      </c>
      <c r="E244" s="171" t="s">
        <v>523</v>
      </c>
      <c r="F244" s="172" t="s">
        <v>524</v>
      </c>
      <c r="G244" s="173" t="s">
        <v>243</v>
      </c>
      <c r="H244" s="174">
        <v>0.065</v>
      </c>
      <c r="I244" s="175"/>
      <c r="J244" s="176">
        <f t="shared" si="30"/>
        <v>0</v>
      </c>
      <c r="K244" s="172" t="s">
        <v>141</v>
      </c>
      <c r="L244" s="40"/>
      <c r="M244" s="177" t="s">
        <v>5</v>
      </c>
      <c r="N244" s="178" t="s">
        <v>43</v>
      </c>
      <c r="O244" s="41"/>
      <c r="P244" s="179">
        <f t="shared" si="31"/>
        <v>0</v>
      </c>
      <c r="Q244" s="179">
        <v>0</v>
      </c>
      <c r="R244" s="179">
        <f t="shared" si="32"/>
        <v>0</v>
      </c>
      <c r="S244" s="179">
        <v>0</v>
      </c>
      <c r="T244" s="180">
        <f t="shared" si="33"/>
        <v>0</v>
      </c>
      <c r="AR244" s="23" t="s">
        <v>208</v>
      </c>
      <c r="AT244" s="23" t="s">
        <v>137</v>
      </c>
      <c r="AU244" s="23" t="s">
        <v>143</v>
      </c>
      <c r="AY244" s="23" t="s">
        <v>134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143</v>
      </c>
      <c r="BK244" s="181">
        <f t="shared" si="39"/>
        <v>0</v>
      </c>
      <c r="BL244" s="23" t="s">
        <v>208</v>
      </c>
      <c r="BM244" s="23" t="s">
        <v>525</v>
      </c>
    </row>
    <row r="245" spans="2:65" s="1" customFormat="1" ht="25.5" customHeight="1">
      <c r="B245" s="169"/>
      <c r="C245" s="170" t="s">
        <v>526</v>
      </c>
      <c r="D245" s="170" t="s">
        <v>137</v>
      </c>
      <c r="E245" s="171" t="s">
        <v>527</v>
      </c>
      <c r="F245" s="172" t="s">
        <v>528</v>
      </c>
      <c r="G245" s="173" t="s">
        <v>529</v>
      </c>
      <c r="H245" s="174">
        <v>1</v>
      </c>
      <c r="I245" s="175"/>
      <c r="J245" s="176">
        <f t="shared" si="30"/>
        <v>0</v>
      </c>
      <c r="K245" s="172" t="s">
        <v>5</v>
      </c>
      <c r="L245" s="40"/>
      <c r="M245" s="177" t="s">
        <v>5</v>
      </c>
      <c r="N245" s="178" t="s">
        <v>43</v>
      </c>
      <c r="O245" s="41"/>
      <c r="P245" s="179">
        <f t="shared" si="31"/>
        <v>0</v>
      </c>
      <c r="Q245" s="179">
        <v>0</v>
      </c>
      <c r="R245" s="179">
        <f t="shared" si="32"/>
        <v>0</v>
      </c>
      <c r="S245" s="179">
        <v>0</v>
      </c>
      <c r="T245" s="180">
        <f t="shared" si="33"/>
        <v>0</v>
      </c>
      <c r="AR245" s="23" t="s">
        <v>208</v>
      </c>
      <c r="AT245" s="23" t="s">
        <v>137</v>
      </c>
      <c r="AU245" s="23" t="s">
        <v>143</v>
      </c>
      <c r="AY245" s="23" t="s">
        <v>134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143</v>
      </c>
      <c r="BK245" s="181">
        <f t="shared" si="39"/>
        <v>0</v>
      </c>
      <c r="BL245" s="23" t="s">
        <v>208</v>
      </c>
      <c r="BM245" s="23" t="s">
        <v>530</v>
      </c>
    </row>
    <row r="246" spans="2:63" s="10" customFormat="1" ht="29.85" customHeight="1">
      <c r="B246" s="156"/>
      <c r="D246" s="157" t="s">
        <v>70</v>
      </c>
      <c r="E246" s="167" t="s">
        <v>531</v>
      </c>
      <c r="F246" s="167" t="s">
        <v>532</v>
      </c>
      <c r="I246" s="159"/>
      <c r="J246" s="168">
        <f>BK246</f>
        <v>0</v>
      </c>
      <c r="L246" s="156"/>
      <c r="M246" s="161"/>
      <c r="N246" s="162"/>
      <c r="O246" s="162"/>
      <c r="P246" s="163">
        <f>SUM(P247:P249)</f>
        <v>0</v>
      </c>
      <c r="Q246" s="162"/>
      <c r="R246" s="163">
        <f>SUM(R247:R249)</f>
        <v>0.012</v>
      </c>
      <c r="S246" s="162"/>
      <c r="T246" s="164">
        <f>SUM(T247:T249)</f>
        <v>0</v>
      </c>
      <c r="AR246" s="157" t="s">
        <v>143</v>
      </c>
      <c r="AT246" s="165" t="s">
        <v>70</v>
      </c>
      <c r="AU246" s="165" t="s">
        <v>78</v>
      </c>
      <c r="AY246" s="157" t="s">
        <v>134</v>
      </c>
      <c r="BK246" s="166">
        <f>SUM(BK247:BK249)</f>
        <v>0</v>
      </c>
    </row>
    <row r="247" spans="2:65" s="1" customFormat="1" ht="25.5" customHeight="1">
      <c r="B247" s="169"/>
      <c r="C247" s="170" t="s">
        <v>533</v>
      </c>
      <c r="D247" s="170" t="s">
        <v>137</v>
      </c>
      <c r="E247" s="171" t="s">
        <v>534</v>
      </c>
      <c r="F247" s="172" t="s">
        <v>535</v>
      </c>
      <c r="G247" s="173" t="s">
        <v>391</v>
      </c>
      <c r="H247" s="174">
        <v>1</v>
      </c>
      <c r="I247" s="175"/>
      <c r="J247" s="176">
        <f>ROUND(I247*H247,2)</f>
        <v>0</v>
      </c>
      <c r="K247" s="172" t="s">
        <v>141</v>
      </c>
      <c r="L247" s="40"/>
      <c r="M247" s="177" t="s">
        <v>5</v>
      </c>
      <c r="N247" s="178" t="s">
        <v>43</v>
      </c>
      <c r="O247" s="41"/>
      <c r="P247" s="179">
        <f>O247*H247</f>
        <v>0</v>
      </c>
      <c r="Q247" s="179">
        <v>0.012</v>
      </c>
      <c r="R247" s="179">
        <f>Q247*H247</f>
        <v>0.012</v>
      </c>
      <c r="S247" s="179">
        <v>0</v>
      </c>
      <c r="T247" s="180">
        <f>S247*H247</f>
        <v>0</v>
      </c>
      <c r="AR247" s="23" t="s">
        <v>208</v>
      </c>
      <c r="AT247" s="23" t="s">
        <v>137</v>
      </c>
      <c r="AU247" s="23" t="s">
        <v>143</v>
      </c>
      <c r="AY247" s="23" t="s">
        <v>134</v>
      </c>
      <c r="BE247" s="181">
        <f>IF(N247="základní",J247,0)</f>
        <v>0</v>
      </c>
      <c r="BF247" s="181">
        <f>IF(N247="snížená",J247,0)</f>
        <v>0</v>
      </c>
      <c r="BG247" s="181">
        <f>IF(N247="zákl. přenesená",J247,0)</f>
        <v>0</v>
      </c>
      <c r="BH247" s="181">
        <f>IF(N247="sníž. přenesená",J247,0)</f>
        <v>0</v>
      </c>
      <c r="BI247" s="181">
        <f>IF(N247="nulová",J247,0)</f>
        <v>0</v>
      </c>
      <c r="BJ247" s="23" t="s">
        <v>143</v>
      </c>
      <c r="BK247" s="181">
        <f>ROUND(I247*H247,2)</f>
        <v>0</v>
      </c>
      <c r="BL247" s="23" t="s">
        <v>208</v>
      </c>
      <c r="BM247" s="23" t="s">
        <v>536</v>
      </c>
    </row>
    <row r="248" spans="2:65" s="1" customFormat="1" ht="38.25" customHeight="1">
      <c r="B248" s="169"/>
      <c r="C248" s="170" t="s">
        <v>537</v>
      </c>
      <c r="D248" s="170" t="s">
        <v>137</v>
      </c>
      <c r="E248" s="171" t="s">
        <v>538</v>
      </c>
      <c r="F248" s="172" t="s">
        <v>539</v>
      </c>
      <c r="G248" s="173" t="s">
        <v>243</v>
      </c>
      <c r="H248" s="174">
        <v>0.012</v>
      </c>
      <c r="I248" s="175"/>
      <c r="J248" s="176">
        <f>ROUND(I248*H248,2)</f>
        <v>0</v>
      </c>
      <c r="K248" s="172" t="s">
        <v>141</v>
      </c>
      <c r="L248" s="40"/>
      <c r="M248" s="177" t="s">
        <v>5</v>
      </c>
      <c r="N248" s="178" t="s">
        <v>43</v>
      </c>
      <c r="O248" s="41"/>
      <c r="P248" s="179">
        <f>O248*H248</f>
        <v>0</v>
      </c>
      <c r="Q248" s="179">
        <v>0</v>
      </c>
      <c r="R248" s="179">
        <f>Q248*H248</f>
        <v>0</v>
      </c>
      <c r="S248" s="179">
        <v>0</v>
      </c>
      <c r="T248" s="180">
        <f>S248*H248</f>
        <v>0</v>
      </c>
      <c r="AR248" s="23" t="s">
        <v>208</v>
      </c>
      <c r="AT248" s="23" t="s">
        <v>137</v>
      </c>
      <c r="AU248" s="23" t="s">
        <v>143</v>
      </c>
      <c r="AY248" s="23" t="s">
        <v>134</v>
      </c>
      <c r="BE248" s="181">
        <f>IF(N248="základní",J248,0)</f>
        <v>0</v>
      </c>
      <c r="BF248" s="181">
        <f>IF(N248="snížená",J248,0)</f>
        <v>0</v>
      </c>
      <c r="BG248" s="181">
        <f>IF(N248="zákl. přenesená",J248,0)</f>
        <v>0</v>
      </c>
      <c r="BH248" s="181">
        <f>IF(N248="sníž. přenesená",J248,0)</f>
        <v>0</v>
      </c>
      <c r="BI248" s="181">
        <f>IF(N248="nulová",J248,0)</f>
        <v>0</v>
      </c>
      <c r="BJ248" s="23" t="s">
        <v>143</v>
      </c>
      <c r="BK248" s="181">
        <f>ROUND(I248*H248,2)</f>
        <v>0</v>
      </c>
      <c r="BL248" s="23" t="s">
        <v>208</v>
      </c>
      <c r="BM248" s="23" t="s">
        <v>540</v>
      </c>
    </row>
    <row r="249" spans="2:65" s="1" customFormat="1" ht="38.25" customHeight="1">
      <c r="B249" s="169"/>
      <c r="C249" s="170" t="s">
        <v>541</v>
      </c>
      <c r="D249" s="170" t="s">
        <v>137</v>
      </c>
      <c r="E249" s="171" t="s">
        <v>542</v>
      </c>
      <c r="F249" s="172" t="s">
        <v>543</v>
      </c>
      <c r="G249" s="173" t="s">
        <v>243</v>
      </c>
      <c r="H249" s="174">
        <v>0.012</v>
      </c>
      <c r="I249" s="175"/>
      <c r="J249" s="176">
        <f>ROUND(I249*H249,2)</f>
        <v>0</v>
      </c>
      <c r="K249" s="172" t="s">
        <v>141</v>
      </c>
      <c r="L249" s="40"/>
      <c r="M249" s="177" t="s">
        <v>5</v>
      </c>
      <c r="N249" s="178" t="s">
        <v>43</v>
      </c>
      <c r="O249" s="41"/>
      <c r="P249" s="179">
        <f>O249*H249</f>
        <v>0</v>
      </c>
      <c r="Q249" s="179">
        <v>0</v>
      </c>
      <c r="R249" s="179">
        <f>Q249*H249</f>
        <v>0</v>
      </c>
      <c r="S249" s="179">
        <v>0</v>
      </c>
      <c r="T249" s="180">
        <f>S249*H249</f>
        <v>0</v>
      </c>
      <c r="AR249" s="23" t="s">
        <v>208</v>
      </c>
      <c r="AT249" s="23" t="s">
        <v>137</v>
      </c>
      <c r="AU249" s="23" t="s">
        <v>143</v>
      </c>
      <c r="AY249" s="23" t="s">
        <v>134</v>
      </c>
      <c r="BE249" s="181">
        <f>IF(N249="základní",J249,0)</f>
        <v>0</v>
      </c>
      <c r="BF249" s="181">
        <f>IF(N249="snížená",J249,0)</f>
        <v>0</v>
      </c>
      <c r="BG249" s="181">
        <f>IF(N249="zákl. přenesená",J249,0)</f>
        <v>0</v>
      </c>
      <c r="BH249" s="181">
        <f>IF(N249="sníž. přenesená",J249,0)</f>
        <v>0</v>
      </c>
      <c r="BI249" s="181">
        <f>IF(N249="nulová",J249,0)</f>
        <v>0</v>
      </c>
      <c r="BJ249" s="23" t="s">
        <v>143</v>
      </c>
      <c r="BK249" s="181">
        <f>ROUND(I249*H249,2)</f>
        <v>0</v>
      </c>
      <c r="BL249" s="23" t="s">
        <v>208</v>
      </c>
      <c r="BM249" s="23" t="s">
        <v>544</v>
      </c>
    </row>
    <row r="250" spans="2:63" s="10" customFormat="1" ht="29.85" customHeight="1">
      <c r="B250" s="156"/>
      <c r="D250" s="157" t="s">
        <v>70</v>
      </c>
      <c r="E250" s="167" t="s">
        <v>545</v>
      </c>
      <c r="F250" s="167" t="s">
        <v>546</v>
      </c>
      <c r="I250" s="159"/>
      <c r="J250" s="168">
        <f>BK250</f>
        <v>0</v>
      </c>
      <c r="L250" s="156"/>
      <c r="M250" s="161"/>
      <c r="N250" s="162"/>
      <c r="O250" s="162"/>
      <c r="P250" s="163">
        <f>SUM(P251:P267)</f>
        <v>0</v>
      </c>
      <c r="Q250" s="162"/>
      <c r="R250" s="163">
        <f>SUM(R251:R267)</f>
        <v>0.02451</v>
      </c>
      <c r="S250" s="162"/>
      <c r="T250" s="164">
        <f>SUM(T251:T267)</f>
        <v>0</v>
      </c>
      <c r="AR250" s="157" t="s">
        <v>143</v>
      </c>
      <c r="AT250" s="165" t="s">
        <v>70</v>
      </c>
      <c r="AU250" s="165" t="s">
        <v>78</v>
      </c>
      <c r="AY250" s="157" t="s">
        <v>134</v>
      </c>
      <c r="BK250" s="166">
        <f>SUM(BK251:BK267)</f>
        <v>0</v>
      </c>
    </row>
    <row r="251" spans="2:65" s="1" customFormat="1" ht="38.25" customHeight="1">
      <c r="B251" s="169"/>
      <c r="C251" s="170" t="s">
        <v>547</v>
      </c>
      <c r="D251" s="170" t="s">
        <v>137</v>
      </c>
      <c r="E251" s="171" t="s">
        <v>548</v>
      </c>
      <c r="F251" s="172" t="s">
        <v>549</v>
      </c>
      <c r="G251" s="173" t="s">
        <v>198</v>
      </c>
      <c r="H251" s="174">
        <v>1</v>
      </c>
      <c r="I251" s="175"/>
      <c r="J251" s="176">
        <f aca="true" t="shared" si="40" ref="J251:J267">ROUND(I251*H251,2)</f>
        <v>0</v>
      </c>
      <c r="K251" s="172" t="s">
        <v>141</v>
      </c>
      <c r="L251" s="40"/>
      <c r="M251" s="177" t="s">
        <v>5</v>
      </c>
      <c r="N251" s="178" t="s">
        <v>43</v>
      </c>
      <c r="O251" s="41"/>
      <c r="P251" s="179">
        <f aca="true" t="shared" si="41" ref="P251:P267">O251*H251</f>
        <v>0</v>
      </c>
      <c r="Q251" s="179">
        <v>0</v>
      </c>
      <c r="R251" s="179">
        <f aca="true" t="shared" si="42" ref="R251:R267">Q251*H251</f>
        <v>0</v>
      </c>
      <c r="S251" s="179">
        <v>0</v>
      </c>
      <c r="T251" s="180">
        <f aca="true" t="shared" si="43" ref="T251:T267">S251*H251</f>
        <v>0</v>
      </c>
      <c r="AR251" s="23" t="s">
        <v>208</v>
      </c>
      <c r="AT251" s="23" t="s">
        <v>137</v>
      </c>
      <c r="AU251" s="23" t="s">
        <v>143</v>
      </c>
      <c r="AY251" s="23" t="s">
        <v>134</v>
      </c>
      <c r="BE251" s="181">
        <f aca="true" t="shared" si="44" ref="BE251:BE267">IF(N251="základní",J251,0)</f>
        <v>0</v>
      </c>
      <c r="BF251" s="181">
        <f aca="true" t="shared" si="45" ref="BF251:BF267">IF(N251="snížená",J251,0)</f>
        <v>0</v>
      </c>
      <c r="BG251" s="181">
        <f aca="true" t="shared" si="46" ref="BG251:BG267">IF(N251="zákl. přenesená",J251,0)</f>
        <v>0</v>
      </c>
      <c r="BH251" s="181">
        <f aca="true" t="shared" si="47" ref="BH251:BH267">IF(N251="sníž. přenesená",J251,0)</f>
        <v>0</v>
      </c>
      <c r="BI251" s="181">
        <f aca="true" t="shared" si="48" ref="BI251:BI267">IF(N251="nulová",J251,0)</f>
        <v>0</v>
      </c>
      <c r="BJ251" s="23" t="s">
        <v>143</v>
      </c>
      <c r="BK251" s="181">
        <f aca="true" t="shared" si="49" ref="BK251:BK267">ROUND(I251*H251,2)</f>
        <v>0</v>
      </c>
      <c r="BL251" s="23" t="s">
        <v>208</v>
      </c>
      <c r="BM251" s="23" t="s">
        <v>550</v>
      </c>
    </row>
    <row r="252" spans="2:65" s="1" customFormat="1" ht="16.5" customHeight="1">
      <c r="B252" s="169"/>
      <c r="C252" s="198" t="s">
        <v>551</v>
      </c>
      <c r="D252" s="198" t="s">
        <v>201</v>
      </c>
      <c r="E252" s="199" t="s">
        <v>552</v>
      </c>
      <c r="F252" s="200" t="s">
        <v>553</v>
      </c>
      <c r="G252" s="201" t="s">
        <v>198</v>
      </c>
      <c r="H252" s="202">
        <v>1</v>
      </c>
      <c r="I252" s="203"/>
      <c r="J252" s="204">
        <f t="shared" si="40"/>
        <v>0</v>
      </c>
      <c r="K252" s="200" t="s">
        <v>141</v>
      </c>
      <c r="L252" s="205"/>
      <c r="M252" s="206" t="s">
        <v>5</v>
      </c>
      <c r="N252" s="207" t="s">
        <v>43</v>
      </c>
      <c r="O252" s="41"/>
      <c r="P252" s="179">
        <f t="shared" si="41"/>
        <v>0</v>
      </c>
      <c r="Q252" s="179">
        <v>2E-05</v>
      </c>
      <c r="R252" s="179">
        <f t="shared" si="42"/>
        <v>2E-05</v>
      </c>
      <c r="S252" s="179">
        <v>0</v>
      </c>
      <c r="T252" s="180">
        <f t="shared" si="43"/>
        <v>0</v>
      </c>
      <c r="AR252" s="23" t="s">
        <v>298</v>
      </c>
      <c r="AT252" s="23" t="s">
        <v>201</v>
      </c>
      <c r="AU252" s="23" t="s">
        <v>143</v>
      </c>
      <c r="AY252" s="23" t="s">
        <v>134</v>
      </c>
      <c r="BE252" s="181">
        <f t="shared" si="44"/>
        <v>0</v>
      </c>
      <c r="BF252" s="181">
        <f t="shared" si="45"/>
        <v>0</v>
      </c>
      <c r="BG252" s="181">
        <f t="shared" si="46"/>
        <v>0</v>
      </c>
      <c r="BH252" s="181">
        <f t="shared" si="47"/>
        <v>0</v>
      </c>
      <c r="BI252" s="181">
        <f t="shared" si="48"/>
        <v>0</v>
      </c>
      <c r="BJ252" s="23" t="s">
        <v>143</v>
      </c>
      <c r="BK252" s="181">
        <f t="shared" si="49"/>
        <v>0</v>
      </c>
      <c r="BL252" s="23" t="s">
        <v>208</v>
      </c>
      <c r="BM252" s="23" t="s">
        <v>554</v>
      </c>
    </row>
    <row r="253" spans="2:65" s="1" customFormat="1" ht="25.5" customHeight="1">
      <c r="B253" s="169"/>
      <c r="C253" s="170" t="s">
        <v>555</v>
      </c>
      <c r="D253" s="170" t="s">
        <v>137</v>
      </c>
      <c r="E253" s="171" t="s">
        <v>556</v>
      </c>
      <c r="F253" s="172" t="s">
        <v>557</v>
      </c>
      <c r="G253" s="173" t="s">
        <v>309</v>
      </c>
      <c r="H253" s="174">
        <v>30</v>
      </c>
      <c r="I253" s="175"/>
      <c r="J253" s="176">
        <f t="shared" si="40"/>
        <v>0</v>
      </c>
      <c r="K253" s="172" t="s">
        <v>141</v>
      </c>
      <c r="L253" s="40"/>
      <c r="M253" s="177" t="s">
        <v>5</v>
      </c>
      <c r="N253" s="178" t="s">
        <v>43</v>
      </c>
      <c r="O253" s="41"/>
      <c r="P253" s="179">
        <f t="shared" si="41"/>
        <v>0</v>
      </c>
      <c r="Q253" s="179">
        <v>0</v>
      </c>
      <c r="R253" s="179">
        <f t="shared" si="42"/>
        <v>0</v>
      </c>
      <c r="S253" s="179">
        <v>0</v>
      </c>
      <c r="T253" s="180">
        <f t="shared" si="43"/>
        <v>0</v>
      </c>
      <c r="AR253" s="23" t="s">
        <v>208</v>
      </c>
      <c r="AT253" s="23" t="s">
        <v>137</v>
      </c>
      <c r="AU253" s="23" t="s">
        <v>143</v>
      </c>
      <c r="AY253" s="23" t="s">
        <v>134</v>
      </c>
      <c r="BE253" s="181">
        <f t="shared" si="44"/>
        <v>0</v>
      </c>
      <c r="BF253" s="181">
        <f t="shared" si="45"/>
        <v>0</v>
      </c>
      <c r="BG253" s="181">
        <f t="shared" si="46"/>
        <v>0</v>
      </c>
      <c r="BH253" s="181">
        <f t="shared" si="47"/>
        <v>0</v>
      </c>
      <c r="BI253" s="181">
        <f t="shared" si="48"/>
        <v>0</v>
      </c>
      <c r="BJ253" s="23" t="s">
        <v>143</v>
      </c>
      <c r="BK253" s="181">
        <f t="shared" si="49"/>
        <v>0</v>
      </c>
      <c r="BL253" s="23" t="s">
        <v>208</v>
      </c>
      <c r="BM253" s="23" t="s">
        <v>558</v>
      </c>
    </row>
    <row r="254" spans="2:65" s="1" customFormat="1" ht="16.5" customHeight="1">
      <c r="B254" s="169"/>
      <c r="C254" s="198" t="s">
        <v>559</v>
      </c>
      <c r="D254" s="198" t="s">
        <v>201</v>
      </c>
      <c r="E254" s="199" t="s">
        <v>560</v>
      </c>
      <c r="F254" s="200" t="s">
        <v>561</v>
      </c>
      <c r="G254" s="201" t="s">
        <v>309</v>
      </c>
      <c r="H254" s="202">
        <v>15</v>
      </c>
      <c r="I254" s="203"/>
      <c r="J254" s="204">
        <f t="shared" si="40"/>
        <v>0</v>
      </c>
      <c r="K254" s="200" t="s">
        <v>141</v>
      </c>
      <c r="L254" s="205"/>
      <c r="M254" s="206" t="s">
        <v>5</v>
      </c>
      <c r="N254" s="207" t="s">
        <v>43</v>
      </c>
      <c r="O254" s="41"/>
      <c r="P254" s="179">
        <f t="shared" si="41"/>
        <v>0</v>
      </c>
      <c r="Q254" s="179">
        <v>0.00017</v>
      </c>
      <c r="R254" s="179">
        <f t="shared" si="42"/>
        <v>0.00255</v>
      </c>
      <c r="S254" s="179">
        <v>0</v>
      </c>
      <c r="T254" s="180">
        <f t="shared" si="43"/>
        <v>0</v>
      </c>
      <c r="AR254" s="23" t="s">
        <v>298</v>
      </c>
      <c r="AT254" s="23" t="s">
        <v>201</v>
      </c>
      <c r="AU254" s="23" t="s">
        <v>143</v>
      </c>
      <c r="AY254" s="23" t="s">
        <v>134</v>
      </c>
      <c r="BE254" s="181">
        <f t="shared" si="44"/>
        <v>0</v>
      </c>
      <c r="BF254" s="181">
        <f t="shared" si="45"/>
        <v>0</v>
      </c>
      <c r="BG254" s="181">
        <f t="shared" si="46"/>
        <v>0</v>
      </c>
      <c r="BH254" s="181">
        <f t="shared" si="47"/>
        <v>0</v>
      </c>
      <c r="BI254" s="181">
        <f t="shared" si="48"/>
        <v>0</v>
      </c>
      <c r="BJ254" s="23" t="s">
        <v>143</v>
      </c>
      <c r="BK254" s="181">
        <f t="shared" si="49"/>
        <v>0</v>
      </c>
      <c r="BL254" s="23" t="s">
        <v>208</v>
      </c>
      <c r="BM254" s="23" t="s">
        <v>562</v>
      </c>
    </row>
    <row r="255" spans="2:65" s="1" customFormat="1" ht="16.5" customHeight="1">
      <c r="B255" s="169"/>
      <c r="C255" s="198" t="s">
        <v>563</v>
      </c>
      <c r="D255" s="198" t="s">
        <v>201</v>
      </c>
      <c r="E255" s="199" t="s">
        <v>564</v>
      </c>
      <c r="F255" s="200" t="s">
        <v>565</v>
      </c>
      <c r="G255" s="201" t="s">
        <v>309</v>
      </c>
      <c r="H255" s="202">
        <v>5</v>
      </c>
      <c r="I255" s="203"/>
      <c r="J255" s="204">
        <f t="shared" si="40"/>
        <v>0</v>
      </c>
      <c r="K255" s="200" t="s">
        <v>141</v>
      </c>
      <c r="L255" s="205"/>
      <c r="M255" s="206" t="s">
        <v>5</v>
      </c>
      <c r="N255" s="207" t="s">
        <v>43</v>
      </c>
      <c r="O255" s="41"/>
      <c r="P255" s="179">
        <f t="shared" si="41"/>
        <v>0</v>
      </c>
      <c r="Q255" s="179">
        <v>0.00028</v>
      </c>
      <c r="R255" s="179">
        <f t="shared" si="42"/>
        <v>0.0013999999999999998</v>
      </c>
      <c r="S255" s="179">
        <v>0</v>
      </c>
      <c r="T255" s="180">
        <f t="shared" si="43"/>
        <v>0</v>
      </c>
      <c r="AR255" s="23" t="s">
        <v>298</v>
      </c>
      <c r="AT255" s="23" t="s">
        <v>201</v>
      </c>
      <c r="AU255" s="23" t="s">
        <v>143</v>
      </c>
      <c r="AY255" s="23" t="s">
        <v>134</v>
      </c>
      <c r="BE255" s="181">
        <f t="shared" si="44"/>
        <v>0</v>
      </c>
      <c r="BF255" s="181">
        <f t="shared" si="45"/>
        <v>0</v>
      </c>
      <c r="BG255" s="181">
        <f t="shared" si="46"/>
        <v>0</v>
      </c>
      <c r="BH255" s="181">
        <f t="shared" si="47"/>
        <v>0</v>
      </c>
      <c r="BI255" s="181">
        <f t="shared" si="48"/>
        <v>0</v>
      </c>
      <c r="BJ255" s="23" t="s">
        <v>143</v>
      </c>
      <c r="BK255" s="181">
        <f t="shared" si="49"/>
        <v>0</v>
      </c>
      <c r="BL255" s="23" t="s">
        <v>208</v>
      </c>
      <c r="BM255" s="23" t="s">
        <v>566</v>
      </c>
    </row>
    <row r="256" spans="2:65" s="1" customFormat="1" ht="25.5" customHeight="1">
      <c r="B256" s="169"/>
      <c r="C256" s="170" t="s">
        <v>567</v>
      </c>
      <c r="D256" s="170" t="s">
        <v>137</v>
      </c>
      <c r="E256" s="171" t="s">
        <v>568</v>
      </c>
      <c r="F256" s="172" t="s">
        <v>569</v>
      </c>
      <c r="G256" s="173" t="s">
        <v>198</v>
      </c>
      <c r="H256" s="174">
        <v>1</v>
      </c>
      <c r="I256" s="175"/>
      <c r="J256" s="176">
        <f t="shared" si="40"/>
        <v>0</v>
      </c>
      <c r="K256" s="172" t="s">
        <v>141</v>
      </c>
      <c r="L256" s="40"/>
      <c r="M256" s="177" t="s">
        <v>5</v>
      </c>
      <c r="N256" s="178" t="s">
        <v>43</v>
      </c>
      <c r="O256" s="41"/>
      <c r="P256" s="179">
        <f t="shared" si="41"/>
        <v>0</v>
      </c>
      <c r="Q256" s="179">
        <v>0</v>
      </c>
      <c r="R256" s="179">
        <f t="shared" si="42"/>
        <v>0</v>
      </c>
      <c r="S256" s="179">
        <v>0</v>
      </c>
      <c r="T256" s="180">
        <f t="shared" si="43"/>
        <v>0</v>
      </c>
      <c r="AR256" s="23" t="s">
        <v>208</v>
      </c>
      <c r="AT256" s="23" t="s">
        <v>137</v>
      </c>
      <c r="AU256" s="23" t="s">
        <v>143</v>
      </c>
      <c r="AY256" s="23" t="s">
        <v>134</v>
      </c>
      <c r="BE256" s="181">
        <f t="shared" si="44"/>
        <v>0</v>
      </c>
      <c r="BF256" s="181">
        <f t="shared" si="45"/>
        <v>0</v>
      </c>
      <c r="BG256" s="181">
        <f t="shared" si="46"/>
        <v>0</v>
      </c>
      <c r="BH256" s="181">
        <f t="shared" si="47"/>
        <v>0</v>
      </c>
      <c r="BI256" s="181">
        <f t="shared" si="48"/>
        <v>0</v>
      </c>
      <c r="BJ256" s="23" t="s">
        <v>143</v>
      </c>
      <c r="BK256" s="181">
        <f t="shared" si="49"/>
        <v>0</v>
      </c>
      <c r="BL256" s="23" t="s">
        <v>208</v>
      </c>
      <c r="BM256" s="23" t="s">
        <v>570</v>
      </c>
    </row>
    <row r="257" spans="2:65" s="1" customFormat="1" ht="16.5" customHeight="1">
      <c r="B257" s="169"/>
      <c r="C257" s="198" t="s">
        <v>571</v>
      </c>
      <c r="D257" s="198" t="s">
        <v>201</v>
      </c>
      <c r="E257" s="199" t="s">
        <v>572</v>
      </c>
      <c r="F257" s="200" t="s">
        <v>573</v>
      </c>
      <c r="G257" s="201" t="s">
        <v>198</v>
      </c>
      <c r="H257" s="202">
        <v>1</v>
      </c>
      <c r="I257" s="203"/>
      <c r="J257" s="204">
        <f t="shared" si="40"/>
        <v>0</v>
      </c>
      <c r="K257" s="200" t="s">
        <v>141</v>
      </c>
      <c r="L257" s="205"/>
      <c r="M257" s="206" t="s">
        <v>5</v>
      </c>
      <c r="N257" s="207" t="s">
        <v>43</v>
      </c>
      <c r="O257" s="41"/>
      <c r="P257" s="179">
        <f t="shared" si="41"/>
        <v>0</v>
      </c>
      <c r="Q257" s="179">
        <v>0.0169</v>
      </c>
      <c r="R257" s="179">
        <f t="shared" si="42"/>
        <v>0.0169</v>
      </c>
      <c r="S257" s="179">
        <v>0</v>
      </c>
      <c r="T257" s="180">
        <f t="shared" si="43"/>
        <v>0</v>
      </c>
      <c r="AR257" s="23" t="s">
        <v>298</v>
      </c>
      <c r="AT257" s="23" t="s">
        <v>201</v>
      </c>
      <c r="AU257" s="23" t="s">
        <v>143</v>
      </c>
      <c r="AY257" s="23" t="s">
        <v>134</v>
      </c>
      <c r="BE257" s="181">
        <f t="shared" si="44"/>
        <v>0</v>
      </c>
      <c r="BF257" s="181">
        <f t="shared" si="45"/>
        <v>0</v>
      </c>
      <c r="BG257" s="181">
        <f t="shared" si="46"/>
        <v>0</v>
      </c>
      <c r="BH257" s="181">
        <f t="shared" si="47"/>
        <v>0</v>
      </c>
      <c r="BI257" s="181">
        <f t="shared" si="48"/>
        <v>0</v>
      </c>
      <c r="BJ257" s="23" t="s">
        <v>143</v>
      </c>
      <c r="BK257" s="181">
        <f t="shared" si="49"/>
        <v>0</v>
      </c>
      <c r="BL257" s="23" t="s">
        <v>208</v>
      </c>
      <c r="BM257" s="23" t="s">
        <v>574</v>
      </c>
    </row>
    <row r="258" spans="2:65" s="1" customFormat="1" ht="25.5" customHeight="1">
      <c r="B258" s="169"/>
      <c r="C258" s="170" t="s">
        <v>575</v>
      </c>
      <c r="D258" s="170" t="s">
        <v>137</v>
      </c>
      <c r="E258" s="171" t="s">
        <v>576</v>
      </c>
      <c r="F258" s="172" t="s">
        <v>577</v>
      </c>
      <c r="G258" s="173" t="s">
        <v>198</v>
      </c>
      <c r="H258" s="174">
        <v>3</v>
      </c>
      <c r="I258" s="175"/>
      <c r="J258" s="176">
        <f t="shared" si="40"/>
        <v>0</v>
      </c>
      <c r="K258" s="172" t="s">
        <v>141</v>
      </c>
      <c r="L258" s="40"/>
      <c r="M258" s="177" t="s">
        <v>5</v>
      </c>
      <c r="N258" s="178" t="s">
        <v>43</v>
      </c>
      <c r="O258" s="41"/>
      <c r="P258" s="179">
        <f t="shared" si="41"/>
        <v>0</v>
      </c>
      <c r="Q258" s="179">
        <v>0</v>
      </c>
      <c r="R258" s="179">
        <f t="shared" si="42"/>
        <v>0</v>
      </c>
      <c r="S258" s="179">
        <v>0</v>
      </c>
      <c r="T258" s="180">
        <f t="shared" si="43"/>
        <v>0</v>
      </c>
      <c r="AR258" s="23" t="s">
        <v>208</v>
      </c>
      <c r="AT258" s="23" t="s">
        <v>137</v>
      </c>
      <c r="AU258" s="23" t="s">
        <v>143</v>
      </c>
      <c r="AY258" s="23" t="s">
        <v>134</v>
      </c>
      <c r="BE258" s="181">
        <f t="shared" si="44"/>
        <v>0</v>
      </c>
      <c r="BF258" s="181">
        <f t="shared" si="45"/>
        <v>0</v>
      </c>
      <c r="BG258" s="181">
        <f t="shared" si="46"/>
        <v>0</v>
      </c>
      <c r="BH258" s="181">
        <f t="shared" si="47"/>
        <v>0</v>
      </c>
      <c r="BI258" s="181">
        <f t="shared" si="48"/>
        <v>0</v>
      </c>
      <c r="BJ258" s="23" t="s">
        <v>143</v>
      </c>
      <c r="BK258" s="181">
        <f t="shared" si="49"/>
        <v>0</v>
      </c>
      <c r="BL258" s="23" t="s">
        <v>208</v>
      </c>
      <c r="BM258" s="23" t="s">
        <v>578</v>
      </c>
    </row>
    <row r="259" spans="2:65" s="1" customFormat="1" ht="16.5" customHeight="1">
      <c r="B259" s="169"/>
      <c r="C259" s="198" t="s">
        <v>579</v>
      </c>
      <c r="D259" s="198" t="s">
        <v>201</v>
      </c>
      <c r="E259" s="199" t="s">
        <v>580</v>
      </c>
      <c r="F259" s="200" t="s">
        <v>581</v>
      </c>
      <c r="G259" s="201" t="s">
        <v>198</v>
      </c>
      <c r="H259" s="202">
        <v>3</v>
      </c>
      <c r="I259" s="203"/>
      <c r="J259" s="204">
        <f t="shared" si="40"/>
        <v>0</v>
      </c>
      <c r="K259" s="200" t="s">
        <v>141</v>
      </c>
      <c r="L259" s="205"/>
      <c r="M259" s="206" t="s">
        <v>5</v>
      </c>
      <c r="N259" s="207" t="s">
        <v>43</v>
      </c>
      <c r="O259" s="41"/>
      <c r="P259" s="179">
        <f t="shared" si="41"/>
        <v>0</v>
      </c>
      <c r="Q259" s="179">
        <v>0.0001</v>
      </c>
      <c r="R259" s="179">
        <f t="shared" si="42"/>
        <v>0.00030000000000000003</v>
      </c>
      <c r="S259" s="179">
        <v>0</v>
      </c>
      <c r="T259" s="180">
        <f t="shared" si="43"/>
        <v>0</v>
      </c>
      <c r="AR259" s="23" t="s">
        <v>298</v>
      </c>
      <c r="AT259" s="23" t="s">
        <v>201</v>
      </c>
      <c r="AU259" s="23" t="s">
        <v>143</v>
      </c>
      <c r="AY259" s="23" t="s">
        <v>134</v>
      </c>
      <c r="BE259" s="181">
        <f t="shared" si="44"/>
        <v>0</v>
      </c>
      <c r="BF259" s="181">
        <f t="shared" si="45"/>
        <v>0</v>
      </c>
      <c r="BG259" s="181">
        <f t="shared" si="46"/>
        <v>0</v>
      </c>
      <c r="BH259" s="181">
        <f t="shared" si="47"/>
        <v>0</v>
      </c>
      <c r="BI259" s="181">
        <f t="shared" si="48"/>
        <v>0</v>
      </c>
      <c r="BJ259" s="23" t="s">
        <v>143</v>
      </c>
      <c r="BK259" s="181">
        <f t="shared" si="49"/>
        <v>0</v>
      </c>
      <c r="BL259" s="23" t="s">
        <v>208</v>
      </c>
      <c r="BM259" s="23" t="s">
        <v>582</v>
      </c>
    </row>
    <row r="260" spans="2:65" s="1" customFormat="1" ht="25.5" customHeight="1">
      <c r="B260" s="169"/>
      <c r="C260" s="170" t="s">
        <v>583</v>
      </c>
      <c r="D260" s="170" t="s">
        <v>137</v>
      </c>
      <c r="E260" s="171" t="s">
        <v>584</v>
      </c>
      <c r="F260" s="172" t="s">
        <v>585</v>
      </c>
      <c r="G260" s="173" t="s">
        <v>198</v>
      </c>
      <c r="H260" s="174">
        <v>2</v>
      </c>
      <c r="I260" s="175"/>
      <c r="J260" s="176">
        <f t="shared" si="40"/>
        <v>0</v>
      </c>
      <c r="K260" s="172" t="s">
        <v>141</v>
      </c>
      <c r="L260" s="40"/>
      <c r="M260" s="177" t="s">
        <v>5</v>
      </c>
      <c r="N260" s="178" t="s">
        <v>43</v>
      </c>
      <c r="O260" s="41"/>
      <c r="P260" s="179">
        <f t="shared" si="41"/>
        <v>0</v>
      </c>
      <c r="Q260" s="179">
        <v>0</v>
      </c>
      <c r="R260" s="179">
        <f t="shared" si="42"/>
        <v>0</v>
      </c>
      <c r="S260" s="179">
        <v>0</v>
      </c>
      <c r="T260" s="180">
        <f t="shared" si="43"/>
        <v>0</v>
      </c>
      <c r="AR260" s="23" t="s">
        <v>208</v>
      </c>
      <c r="AT260" s="23" t="s">
        <v>137</v>
      </c>
      <c r="AU260" s="23" t="s">
        <v>143</v>
      </c>
      <c r="AY260" s="23" t="s">
        <v>134</v>
      </c>
      <c r="BE260" s="181">
        <f t="shared" si="44"/>
        <v>0</v>
      </c>
      <c r="BF260" s="181">
        <f t="shared" si="45"/>
        <v>0</v>
      </c>
      <c r="BG260" s="181">
        <f t="shared" si="46"/>
        <v>0</v>
      </c>
      <c r="BH260" s="181">
        <f t="shared" si="47"/>
        <v>0</v>
      </c>
      <c r="BI260" s="181">
        <f t="shared" si="48"/>
        <v>0</v>
      </c>
      <c r="BJ260" s="23" t="s">
        <v>143</v>
      </c>
      <c r="BK260" s="181">
        <f t="shared" si="49"/>
        <v>0</v>
      </c>
      <c r="BL260" s="23" t="s">
        <v>208</v>
      </c>
      <c r="BM260" s="23" t="s">
        <v>586</v>
      </c>
    </row>
    <row r="261" spans="2:65" s="1" customFormat="1" ht="16.5" customHeight="1">
      <c r="B261" s="169"/>
      <c r="C261" s="198" t="s">
        <v>587</v>
      </c>
      <c r="D261" s="198" t="s">
        <v>201</v>
      </c>
      <c r="E261" s="199" t="s">
        <v>588</v>
      </c>
      <c r="F261" s="200" t="s">
        <v>589</v>
      </c>
      <c r="G261" s="201" t="s">
        <v>198</v>
      </c>
      <c r="H261" s="202">
        <v>2</v>
      </c>
      <c r="I261" s="203"/>
      <c r="J261" s="204">
        <f t="shared" si="40"/>
        <v>0</v>
      </c>
      <c r="K261" s="200" t="s">
        <v>141</v>
      </c>
      <c r="L261" s="205"/>
      <c r="M261" s="206" t="s">
        <v>5</v>
      </c>
      <c r="N261" s="207" t="s">
        <v>43</v>
      </c>
      <c r="O261" s="41"/>
      <c r="P261" s="179">
        <f t="shared" si="41"/>
        <v>0</v>
      </c>
      <c r="Q261" s="179">
        <v>0.00027</v>
      </c>
      <c r="R261" s="179">
        <f t="shared" si="42"/>
        <v>0.00054</v>
      </c>
      <c r="S261" s="179">
        <v>0</v>
      </c>
      <c r="T261" s="180">
        <f t="shared" si="43"/>
        <v>0</v>
      </c>
      <c r="AR261" s="23" t="s">
        <v>298</v>
      </c>
      <c r="AT261" s="23" t="s">
        <v>201</v>
      </c>
      <c r="AU261" s="23" t="s">
        <v>143</v>
      </c>
      <c r="AY261" s="23" t="s">
        <v>134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143</v>
      </c>
      <c r="BK261" s="181">
        <f t="shared" si="49"/>
        <v>0</v>
      </c>
      <c r="BL261" s="23" t="s">
        <v>208</v>
      </c>
      <c r="BM261" s="23" t="s">
        <v>590</v>
      </c>
    </row>
    <row r="262" spans="2:65" s="1" customFormat="1" ht="25.5" customHeight="1">
      <c r="B262" s="169"/>
      <c r="C262" s="170" t="s">
        <v>591</v>
      </c>
      <c r="D262" s="170" t="s">
        <v>137</v>
      </c>
      <c r="E262" s="171" t="s">
        <v>592</v>
      </c>
      <c r="F262" s="172" t="s">
        <v>593</v>
      </c>
      <c r="G262" s="173" t="s">
        <v>198</v>
      </c>
      <c r="H262" s="174">
        <v>2</v>
      </c>
      <c r="I262" s="175"/>
      <c r="J262" s="176">
        <f t="shared" si="40"/>
        <v>0</v>
      </c>
      <c r="K262" s="172" t="s">
        <v>141</v>
      </c>
      <c r="L262" s="40"/>
      <c r="M262" s="177" t="s">
        <v>5</v>
      </c>
      <c r="N262" s="178" t="s">
        <v>43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208</v>
      </c>
      <c r="AT262" s="23" t="s">
        <v>137</v>
      </c>
      <c r="AU262" s="23" t="s">
        <v>143</v>
      </c>
      <c r="AY262" s="23" t="s">
        <v>134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143</v>
      </c>
      <c r="BK262" s="181">
        <f t="shared" si="49"/>
        <v>0</v>
      </c>
      <c r="BL262" s="23" t="s">
        <v>208</v>
      </c>
      <c r="BM262" s="23" t="s">
        <v>594</v>
      </c>
    </row>
    <row r="263" spans="2:65" s="1" customFormat="1" ht="16.5" customHeight="1">
      <c r="B263" s="169"/>
      <c r="C263" s="198" t="s">
        <v>595</v>
      </c>
      <c r="D263" s="198" t="s">
        <v>201</v>
      </c>
      <c r="E263" s="199" t="s">
        <v>596</v>
      </c>
      <c r="F263" s="200" t="s">
        <v>597</v>
      </c>
      <c r="G263" s="201" t="s">
        <v>198</v>
      </c>
      <c r="H263" s="202">
        <v>2</v>
      </c>
      <c r="I263" s="203"/>
      <c r="J263" s="204">
        <f t="shared" si="40"/>
        <v>0</v>
      </c>
      <c r="K263" s="200" t="s">
        <v>141</v>
      </c>
      <c r="L263" s="205"/>
      <c r="M263" s="206" t="s">
        <v>5</v>
      </c>
      <c r="N263" s="207" t="s">
        <v>43</v>
      </c>
      <c r="O263" s="41"/>
      <c r="P263" s="179">
        <f t="shared" si="41"/>
        <v>0</v>
      </c>
      <c r="Q263" s="179">
        <v>0.0008</v>
      </c>
      <c r="R263" s="179">
        <f t="shared" si="42"/>
        <v>0.0016</v>
      </c>
      <c r="S263" s="179">
        <v>0</v>
      </c>
      <c r="T263" s="180">
        <f t="shared" si="43"/>
        <v>0</v>
      </c>
      <c r="AR263" s="23" t="s">
        <v>298</v>
      </c>
      <c r="AT263" s="23" t="s">
        <v>201</v>
      </c>
      <c r="AU263" s="23" t="s">
        <v>143</v>
      </c>
      <c r="AY263" s="23" t="s">
        <v>134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143</v>
      </c>
      <c r="BK263" s="181">
        <f t="shared" si="49"/>
        <v>0</v>
      </c>
      <c r="BL263" s="23" t="s">
        <v>208</v>
      </c>
      <c r="BM263" s="23" t="s">
        <v>598</v>
      </c>
    </row>
    <row r="264" spans="2:65" s="1" customFormat="1" ht="16.5" customHeight="1">
      <c r="B264" s="169"/>
      <c r="C264" s="198" t="s">
        <v>599</v>
      </c>
      <c r="D264" s="198" t="s">
        <v>201</v>
      </c>
      <c r="E264" s="199" t="s">
        <v>600</v>
      </c>
      <c r="F264" s="200" t="s">
        <v>601</v>
      </c>
      <c r="G264" s="201" t="s">
        <v>309</v>
      </c>
      <c r="H264" s="202">
        <v>10</v>
      </c>
      <c r="I264" s="203"/>
      <c r="J264" s="204">
        <f t="shared" si="40"/>
        <v>0</v>
      </c>
      <c r="K264" s="200" t="s">
        <v>141</v>
      </c>
      <c r="L264" s="205"/>
      <c r="M264" s="206" t="s">
        <v>5</v>
      </c>
      <c r="N264" s="207" t="s">
        <v>43</v>
      </c>
      <c r="O264" s="41"/>
      <c r="P264" s="179">
        <f t="shared" si="41"/>
        <v>0</v>
      </c>
      <c r="Q264" s="179">
        <v>0.00012</v>
      </c>
      <c r="R264" s="179">
        <f t="shared" si="42"/>
        <v>0.0012000000000000001</v>
      </c>
      <c r="S264" s="179">
        <v>0</v>
      </c>
      <c r="T264" s="180">
        <f t="shared" si="43"/>
        <v>0</v>
      </c>
      <c r="AR264" s="23" t="s">
        <v>298</v>
      </c>
      <c r="AT264" s="23" t="s">
        <v>201</v>
      </c>
      <c r="AU264" s="23" t="s">
        <v>143</v>
      </c>
      <c r="AY264" s="23" t="s">
        <v>134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143</v>
      </c>
      <c r="BK264" s="181">
        <f t="shared" si="49"/>
        <v>0</v>
      </c>
      <c r="BL264" s="23" t="s">
        <v>208</v>
      </c>
      <c r="BM264" s="23" t="s">
        <v>602</v>
      </c>
    </row>
    <row r="265" spans="2:65" s="1" customFormat="1" ht="25.5" customHeight="1">
      <c r="B265" s="169"/>
      <c r="C265" s="170" t="s">
        <v>603</v>
      </c>
      <c r="D265" s="170" t="s">
        <v>137</v>
      </c>
      <c r="E265" s="171" t="s">
        <v>604</v>
      </c>
      <c r="F265" s="172" t="s">
        <v>605</v>
      </c>
      <c r="G265" s="173" t="s">
        <v>198</v>
      </c>
      <c r="H265" s="174">
        <v>1</v>
      </c>
      <c r="I265" s="175"/>
      <c r="J265" s="176">
        <f t="shared" si="40"/>
        <v>0</v>
      </c>
      <c r="K265" s="172" t="s">
        <v>141</v>
      </c>
      <c r="L265" s="40"/>
      <c r="M265" s="177" t="s">
        <v>5</v>
      </c>
      <c r="N265" s="178" t="s">
        <v>43</v>
      </c>
      <c r="O265" s="41"/>
      <c r="P265" s="179">
        <f t="shared" si="41"/>
        <v>0</v>
      </c>
      <c r="Q265" s="179">
        <v>0</v>
      </c>
      <c r="R265" s="179">
        <f t="shared" si="42"/>
        <v>0</v>
      </c>
      <c r="S265" s="179">
        <v>0</v>
      </c>
      <c r="T265" s="180">
        <f t="shared" si="43"/>
        <v>0</v>
      </c>
      <c r="AR265" s="23" t="s">
        <v>208</v>
      </c>
      <c r="AT265" s="23" t="s">
        <v>137</v>
      </c>
      <c r="AU265" s="23" t="s">
        <v>143</v>
      </c>
      <c r="AY265" s="23" t="s">
        <v>134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143</v>
      </c>
      <c r="BK265" s="181">
        <f t="shared" si="49"/>
        <v>0</v>
      </c>
      <c r="BL265" s="23" t="s">
        <v>208</v>
      </c>
      <c r="BM265" s="23" t="s">
        <v>606</v>
      </c>
    </row>
    <row r="266" spans="2:65" s="1" customFormat="1" ht="38.25" customHeight="1">
      <c r="B266" s="169"/>
      <c r="C266" s="170" t="s">
        <v>607</v>
      </c>
      <c r="D266" s="170" t="s">
        <v>137</v>
      </c>
      <c r="E266" s="171" t="s">
        <v>608</v>
      </c>
      <c r="F266" s="172" t="s">
        <v>609</v>
      </c>
      <c r="G266" s="173" t="s">
        <v>243</v>
      </c>
      <c r="H266" s="174">
        <v>0.025</v>
      </c>
      <c r="I266" s="175"/>
      <c r="J266" s="176">
        <f t="shared" si="40"/>
        <v>0</v>
      </c>
      <c r="K266" s="172" t="s">
        <v>141</v>
      </c>
      <c r="L266" s="40"/>
      <c r="M266" s="177" t="s">
        <v>5</v>
      </c>
      <c r="N266" s="178" t="s">
        <v>43</v>
      </c>
      <c r="O266" s="41"/>
      <c r="P266" s="179">
        <f t="shared" si="41"/>
        <v>0</v>
      </c>
      <c r="Q266" s="179">
        <v>0</v>
      </c>
      <c r="R266" s="179">
        <f t="shared" si="42"/>
        <v>0</v>
      </c>
      <c r="S266" s="179">
        <v>0</v>
      </c>
      <c r="T266" s="180">
        <f t="shared" si="43"/>
        <v>0</v>
      </c>
      <c r="AR266" s="23" t="s">
        <v>208</v>
      </c>
      <c r="AT266" s="23" t="s">
        <v>137</v>
      </c>
      <c r="AU266" s="23" t="s">
        <v>143</v>
      </c>
      <c r="AY266" s="23" t="s">
        <v>134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143</v>
      </c>
      <c r="BK266" s="181">
        <f t="shared" si="49"/>
        <v>0</v>
      </c>
      <c r="BL266" s="23" t="s">
        <v>208</v>
      </c>
      <c r="BM266" s="23" t="s">
        <v>610</v>
      </c>
    </row>
    <row r="267" spans="2:65" s="1" customFormat="1" ht="38.25" customHeight="1">
      <c r="B267" s="169"/>
      <c r="C267" s="170" t="s">
        <v>611</v>
      </c>
      <c r="D267" s="170" t="s">
        <v>137</v>
      </c>
      <c r="E267" s="171" t="s">
        <v>612</v>
      </c>
      <c r="F267" s="172" t="s">
        <v>613</v>
      </c>
      <c r="G267" s="173" t="s">
        <v>243</v>
      </c>
      <c r="H267" s="174">
        <v>0.025</v>
      </c>
      <c r="I267" s="175"/>
      <c r="J267" s="176">
        <f t="shared" si="40"/>
        <v>0</v>
      </c>
      <c r="K267" s="172" t="s">
        <v>141</v>
      </c>
      <c r="L267" s="40"/>
      <c r="M267" s="177" t="s">
        <v>5</v>
      </c>
      <c r="N267" s="178" t="s">
        <v>43</v>
      </c>
      <c r="O267" s="41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23" t="s">
        <v>208</v>
      </c>
      <c r="AT267" s="23" t="s">
        <v>137</v>
      </c>
      <c r="AU267" s="23" t="s">
        <v>143</v>
      </c>
      <c r="AY267" s="23" t="s">
        <v>134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143</v>
      </c>
      <c r="BK267" s="181">
        <f t="shared" si="49"/>
        <v>0</v>
      </c>
      <c r="BL267" s="23" t="s">
        <v>208</v>
      </c>
      <c r="BM267" s="23" t="s">
        <v>614</v>
      </c>
    </row>
    <row r="268" spans="2:63" s="10" customFormat="1" ht="29.85" customHeight="1">
      <c r="B268" s="156"/>
      <c r="D268" s="157" t="s">
        <v>70</v>
      </c>
      <c r="E268" s="167" t="s">
        <v>615</v>
      </c>
      <c r="F268" s="167" t="s">
        <v>616</v>
      </c>
      <c r="I268" s="159"/>
      <c r="J268" s="168">
        <f>BK268</f>
        <v>0</v>
      </c>
      <c r="L268" s="156"/>
      <c r="M268" s="161"/>
      <c r="N268" s="162"/>
      <c r="O268" s="162"/>
      <c r="P268" s="163">
        <f>SUM(P269:P273)</f>
        <v>0</v>
      </c>
      <c r="Q268" s="162"/>
      <c r="R268" s="163">
        <f>SUM(R269:R273)</f>
        <v>0.01</v>
      </c>
      <c r="S268" s="162"/>
      <c r="T268" s="164">
        <f>SUM(T269:T273)</f>
        <v>0.004</v>
      </c>
      <c r="AR268" s="157" t="s">
        <v>143</v>
      </c>
      <c r="AT268" s="165" t="s">
        <v>70</v>
      </c>
      <c r="AU268" s="165" t="s">
        <v>78</v>
      </c>
      <c r="AY268" s="157" t="s">
        <v>134</v>
      </c>
      <c r="BK268" s="166">
        <f>SUM(BK269:BK273)</f>
        <v>0</v>
      </c>
    </row>
    <row r="269" spans="2:65" s="1" customFormat="1" ht="25.5" customHeight="1">
      <c r="B269" s="169"/>
      <c r="C269" s="170" t="s">
        <v>617</v>
      </c>
      <c r="D269" s="170" t="s">
        <v>137</v>
      </c>
      <c r="E269" s="171" t="s">
        <v>618</v>
      </c>
      <c r="F269" s="172" t="s">
        <v>619</v>
      </c>
      <c r="G269" s="173" t="s">
        <v>198</v>
      </c>
      <c r="H269" s="174">
        <v>2</v>
      </c>
      <c r="I269" s="175"/>
      <c r="J269" s="176">
        <f>ROUND(I269*H269,2)</f>
        <v>0</v>
      </c>
      <c r="K269" s="172" t="s">
        <v>141</v>
      </c>
      <c r="L269" s="40"/>
      <c r="M269" s="177" t="s">
        <v>5</v>
      </c>
      <c r="N269" s="178" t="s">
        <v>43</v>
      </c>
      <c r="O269" s="41"/>
      <c r="P269" s="179">
        <f>O269*H269</f>
        <v>0</v>
      </c>
      <c r="Q269" s="179">
        <v>0</v>
      </c>
      <c r="R269" s="179">
        <f>Q269*H269</f>
        <v>0</v>
      </c>
      <c r="S269" s="179">
        <v>0</v>
      </c>
      <c r="T269" s="180">
        <f>S269*H269</f>
        <v>0</v>
      </c>
      <c r="AR269" s="23" t="s">
        <v>208</v>
      </c>
      <c r="AT269" s="23" t="s">
        <v>137</v>
      </c>
      <c r="AU269" s="23" t="s">
        <v>143</v>
      </c>
      <c r="AY269" s="23" t="s">
        <v>134</v>
      </c>
      <c r="BE269" s="181">
        <f>IF(N269="základní",J269,0)</f>
        <v>0</v>
      </c>
      <c r="BF269" s="181">
        <f>IF(N269="snížená",J269,0)</f>
        <v>0</v>
      </c>
      <c r="BG269" s="181">
        <f>IF(N269="zákl. přenesená",J269,0)</f>
        <v>0</v>
      </c>
      <c r="BH269" s="181">
        <f>IF(N269="sníž. přenesená",J269,0)</f>
        <v>0</v>
      </c>
      <c r="BI269" s="181">
        <f>IF(N269="nulová",J269,0)</f>
        <v>0</v>
      </c>
      <c r="BJ269" s="23" t="s">
        <v>143</v>
      </c>
      <c r="BK269" s="181">
        <f>ROUND(I269*H269,2)</f>
        <v>0</v>
      </c>
      <c r="BL269" s="23" t="s">
        <v>208</v>
      </c>
      <c r="BM269" s="23" t="s">
        <v>620</v>
      </c>
    </row>
    <row r="270" spans="2:65" s="1" customFormat="1" ht="16.5" customHeight="1">
      <c r="B270" s="169"/>
      <c r="C270" s="198" t="s">
        <v>621</v>
      </c>
      <c r="D270" s="198" t="s">
        <v>201</v>
      </c>
      <c r="E270" s="199" t="s">
        <v>622</v>
      </c>
      <c r="F270" s="200" t="s">
        <v>623</v>
      </c>
      <c r="G270" s="201" t="s">
        <v>198</v>
      </c>
      <c r="H270" s="202">
        <v>2</v>
      </c>
      <c r="I270" s="203"/>
      <c r="J270" s="204">
        <f>ROUND(I270*H270,2)</f>
        <v>0</v>
      </c>
      <c r="K270" s="200" t="s">
        <v>5</v>
      </c>
      <c r="L270" s="205"/>
      <c r="M270" s="206" t="s">
        <v>5</v>
      </c>
      <c r="N270" s="207" t="s">
        <v>43</v>
      </c>
      <c r="O270" s="41"/>
      <c r="P270" s="179">
        <f>O270*H270</f>
        <v>0</v>
      </c>
      <c r="Q270" s="179">
        <v>0.005</v>
      </c>
      <c r="R270" s="179">
        <f>Q270*H270</f>
        <v>0.01</v>
      </c>
      <c r="S270" s="179">
        <v>0</v>
      </c>
      <c r="T270" s="180">
        <f>S270*H270</f>
        <v>0</v>
      </c>
      <c r="AR270" s="23" t="s">
        <v>298</v>
      </c>
      <c r="AT270" s="23" t="s">
        <v>201</v>
      </c>
      <c r="AU270" s="23" t="s">
        <v>143</v>
      </c>
      <c r="AY270" s="23" t="s">
        <v>134</v>
      </c>
      <c r="BE270" s="181">
        <f>IF(N270="základní",J270,0)</f>
        <v>0</v>
      </c>
      <c r="BF270" s="181">
        <f>IF(N270="snížená",J270,0)</f>
        <v>0</v>
      </c>
      <c r="BG270" s="181">
        <f>IF(N270="zákl. přenesená",J270,0)</f>
        <v>0</v>
      </c>
      <c r="BH270" s="181">
        <f>IF(N270="sníž. přenesená",J270,0)</f>
        <v>0</v>
      </c>
      <c r="BI270" s="181">
        <f>IF(N270="nulová",J270,0)</f>
        <v>0</v>
      </c>
      <c r="BJ270" s="23" t="s">
        <v>143</v>
      </c>
      <c r="BK270" s="181">
        <f>ROUND(I270*H270,2)</f>
        <v>0</v>
      </c>
      <c r="BL270" s="23" t="s">
        <v>208</v>
      </c>
      <c r="BM270" s="23" t="s">
        <v>624</v>
      </c>
    </row>
    <row r="271" spans="2:65" s="1" customFormat="1" ht="25.5" customHeight="1">
      <c r="B271" s="169"/>
      <c r="C271" s="170" t="s">
        <v>625</v>
      </c>
      <c r="D271" s="170" t="s">
        <v>137</v>
      </c>
      <c r="E271" s="171" t="s">
        <v>626</v>
      </c>
      <c r="F271" s="172" t="s">
        <v>627</v>
      </c>
      <c r="G271" s="173" t="s">
        <v>198</v>
      </c>
      <c r="H271" s="174">
        <v>2</v>
      </c>
      <c r="I271" s="175"/>
      <c r="J271" s="176">
        <f>ROUND(I271*H271,2)</f>
        <v>0</v>
      </c>
      <c r="K271" s="172" t="s">
        <v>141</v>
      </c>
      <c r="L271" s="40"/>
      <c r="M271" s="177" t="s">
        <v>5</v>
      </c>
      <c r="N271" s="178" t="s">
        <v>43</v>
      </c>
      <c r="O271" s="41"/>
      <c r="P271" s="179">
        <f>O271*H271</f>
        <v>0</v>
      </c>
      <c r="Q271" s="179">
        <v>0</v>
      </c>
      <c r="R271" s="179">
        <f>Q271*H271</f>
        <v>0</v>
      </c>
      <c r="S271" s="179">
        <v>0.002</v>
      </c>
      <c r="T271" s="180">
        <f>S271*H271</f>
        <v>0.004</v>
      </c>
      <c r="AR271" s="23" t="s">
        <v>208</v>
      </c>
      <c r="AT271" s="23" t="s">
        <v>137</v>
      </c>
      <c r="AU271" s="23" t="s">
        <v>143</v>
      </c>
      <c r="AY271" s="23" t="s">
        <v>134</v>
      </c>
      <c r="BE271" s="181">
        <f>IF(N271="základní",J271,0)</f>
        <v>0</v>
      </c>
      <c r="BF271" s="181">
        <f>IF(N271="snížená",J271,0)</f>
        <v>0</v>
      </c>
      <c r="BG271" s="181">
        <f>IF(N271="zákl. přenesená",J271,0)</f>
        <v>0</v>
      </c>
      <c r="BH271" s="181">
        <f>IF(N271="sníž. přenesená",J271,0)</f>
        <v>0</v>
      </c>
      <c r="BI271" s="181">
        <f>IF(N271="nulová",J271,0)</f>
        <v>0</v>
      </c>
      <c r="BJ271" s="23" t="s">
        <v>143</v>
      </c>
      <c r="BK271" s="181">
        <f>ROUND(I271*H271,2)</f>
        <v>0</v>
      </c>
      <c r="BL271" s="23" t="s">
        <v>208</v>
      </c>
      <c r="BM271" s="23" t="s">
        <v>628</v>
      </c>
    </row>
    <row r="272" spans="2:65" s="1" customFormat="1" ht="38.25" customHeight="1">
      <c r="B272" s="169"/>
      <c r="C272" s="170" t="s">
        <v>629</v>
      </c>
      <c r="D272" s="170" t="s">
        <v>137</v>
      </c>
      <c r="E272" s="171" t="s">
        <v>630</v>
      </c>
      <c r="F272" s="172" t="s">
        <v>631</v>
      </c>
      <c r="G272" s="173" t="s">
        <v>243</v>
      </c>
      <c r="H272" s="174">
        <v>0.01</v>
      </c>
      <c r="I272" s="175"/>
      <c r="J272" s="176">
        <f>ROUND(I272*H272,2)</f>
        <v>0</v>
      </c>
      <c r="K272" s="172" t="s">
        <v>141</v>
      </c>
      <c r="L272" s="40"/>
      <c r="M272" s="177" t="s">
        <v>5</v>
      </c>
      <c r="N272" s="178" t="s">
        <v>43</v>
      </c>
      <c r="O272" s="41"/>
      <c r="P272" s="179">
        <f>O272*H272</f>
        <v>0</v>
      </c>
      <c r="Q272" s="179">
        <v>0</v>
      </c>
      <c r="R272" s="179">
        <f>Q272*H272</f>
        <v>0</v>
      </c>
      <c r="S272" s="179">
        <v>0</v>
      </c>
      <c r="T272" s="180">
        <f>S272*H272</f>
        <v>0</v>
      </c>
      <c r="AR272" s="23" t="s">
        <v>208</v>
      </c>
      <c r="AT272" s="23" t="s">
        <v>137</v>
      </c>
      <c r="AU272" s="23" t="s">
        <v>143</v>
      </c>
      <c r="AY272" s="23" t="s">
        <v>134</v>
      </c>
      <c r="BE272" s="181">
        <f>IF(N272="základní",J272,0)</f>
        <v>0</v>
      </c>
      <c r="BF272" s="181">
        <f>IF(N272="snížená",J272,0)</f>
        <v>0</v>
      </c>
      <c r="BG272" s="181">
        <f>IF(N272="zákl. přenesená",J272,0)</f>
        <v>0</v>
      </c>
      <c r="BH272" s="181">
        <f>IF(N272="sníž. přenesená",J272,0)</f>
        <v>0</v>
      </c>
      <c r="BI272" s="181">
        <f>IF(N272="nulová",J272,0)</f>
        <v>0</v>
      </c>
      <c r="BJ272" s="23" t="s">
        <v>143</v>
      </c>
      <c r="BK272" s="181">
        <f>ROUND(I272*H272,2)</f>
        <v>0</v>
      </c>
      <c r="BL272" s="23" t="s">
        <v>208</v>
      </c>
      <c r="BM272" s="23" t="s">
        <v>632</v>
      </c>
    </row>
    <row r="273" spans="2:65" s="1" customFormat="1" ht="38.25" customHeight="1">
      <c r="B273" s="169"/>
      <c r="C273" s="170" t="s">
        <v>633</v>
      </c>
      <c r="D273" s="170" t="s">
        <v>137</v>
      </c>
      <c r="E273" s="171" t="s">
        <v>634</v>
      </c>
      <c r="F273" s="172" t="s">
        <v>635</v>
      </c>
      <c r="G273" s="173" t="s">
        <v>243</v>
      </c>
      <c r="H273" s="174">
        <v>0.01</v>
      </c>
      <c r="I273" s="175"/>
      <c r="J273" s="176">
        <f>ROUND(I273*H273,2)</f>
        <v>0</v>
      </c>
      <c r="K273" s="172" t="s">
        <v>141</v>
      </c>
      <c r="L273" s="40"/>
      <c r="M273" s="177" t="s">
        <v>5</v>
      </c>
      <c r="N273" s="178" t="s">
        <v>43</v>
      </c>
      <c r="O273" s="41"/>
      <c r="P273" s="179">
        <f>O273*H273</f>
        <v>0</v>
      </c>
      <c r="Q273" s="179">
        <v>0</v>
      </c>
      <c r="R273" s="179">
        <f>Q273*H273</f>
        <v>0</v>
      </c>
      <c r="S273" s="179">
        <v>0</v>
      </c>
      <c r="T273" s="180">
        <f>S273*H273</f>
        <v>0</v>
      </c>
      <c r="AR273" s="23" t="s">
        <v>208</v>
      </c>
      <c r="AT273" s="23" t="s">
        <v>137</v>
      </c>
      <c r="AU273" s="23" t="s">
        <v>143</v>
      </c>
      <c r="AY273" s="23" t="s">
        <v>134</v>
      </c>
      <c r="BE273" s="181">
        <f>IF(N273="základní",J273,0)</f>
        <v>0</v>
      </c>
      <c r="BF273" s="181">
        <f>IF(N273="snížená",J273,0)</f>
        <v>0</v>
      </c>
      <c r="BG273" s="181">
        <f>IF(N273="zákl. přenesená",J273,0)</f>
        <v>0</v>
      </c>
      <c r="BH273" s="181">
        <f>IF(N273="sníž. přenesená",J273,0)</f>
        <v>0</v>
      </c>
      <c r="BI273" s="181">
        <f>IF(N273="nulová",J273,0)</f>
        <v>0</v>
      </c>
      <c r="BJ273" s="23" t="s">
        <v>143</v>
      </c>
      <c r="BK273" s="181">
        <f>ROUND(I273*H273,2)</f>
        <v>0</v>
      </c>
      <c r="BL273" s="23" t="s">
        <v>208</v>
      </c>
      <c r="BM273" s="23" t="s">
        <v>636</v>
      </c>
    </row>
    <row r="274" spans="2:63" s="10" customFormat="1" ht="29.85" customHeight="1">
      <c r="B274" s="156"/>
      <c r="D274" s="157" t="s">
        <v>70</v>
      </c>
      <c r="E274" s="167" t="s">
        <v>637</v>
      </c>
      <c r="F274" s="167" t="s">
        <v>638</v>
      </c>
      <c r="I274" s="159"/>
      <c r="J274" s="168">
        <f>BK274</f>
        <v>0</v>
      </c>
      <c r="L274" s="156"/>
      <c r="M274" s="161"/>
      <c r="N274" s="162"/>
      <c r="O274" s="162"/>
      <c r="P274" s="163">
        <f>SUM(P275:P307)</f>
        <v>0</v>
      </c>
      <c r="Q274" s="162"/>
      <c r="R274" s="163">
        <f>SUM(R275:R307)</f>
        <v>0.5313486199999999</v>
      </c>
      <c r="S274" s="162"/>
      <c r="T274" s="164">
        <f>SUM(T275:T307)</f>
        <v>0</v>
      </c>
      <c r="AR274" s="157" t="s">
        <v>143</v>
      </c>
      <c r="AT274" s="165" t="s">
        <v>70</v>
      </c>
      <c r="AU274" s="165" t="s">
        <v>78</v>
      </c>
      <c r="AY274" s="157" t="s">
        <v>134</v>
      </c>
      <c r="BK274" s="166">
        <f>SUM(BK275:BK307)</f>
        <v>0</v>
      </c>
    </row>
    <row r="275" spans="2:65" s="1" customFormat="1" ht="38.25" customHeight="1">
      <c r="B275" s="169"/>
      <c r="C275" s="170" t="s">
        <v>639</v>
      </c>
      <c r="D275" s="170" t="s">
        <v>137</v>
      </c>
      <c r="E275" s="171" t="s">
        <v>640</v>
      </c>
      <c r="F275" s="172" t="s">
        <v>641</v>
      </c>
      <c r="G275" s="173" t="s">
        <v>140</v>
      </c>
      <c r="H275" s="174">
        <v>11.531</v>
      </c>
      <c r="I275" s="175"/>
      <c r="J275" s="176">
        <f>ROUND(I275*H275,2)</f>
        <v>0</v>
      </c>
      <c r="K275" s="172" t="s">
        <v>141</v>
      </c>
      <c r="L275" s="40"/>
      <c r="M275" s="177" t="s">
        <v>5</v>
      </c>
      <c r="N275" s="178" t="s">
        <v>43</v>
      </c>
      <c r="O275" s="41"/>
      <c r="P275" s="179">
        <f>O275*H275</f>
        <v>0</v>
      </c>
      <c r="Q275" s="179">
        <v>0.02541</v>
      </c>
      <c r="R275" s="179">
        <f>Q275*H275</f>
        <v>0.29300271</v>
      </c>
      <c r="S275" s="179">
        <v>0</v>
      </c>
      <c r="T275" s="180">
        <f>S275*H275</f>
        <v>0</v>
      </c>
      <c r="AR275" s="23" t="s">
        <v>208</v>
      </c>
      <c r="AT275" s="23" t="s">
        <v>137</v>
      </c>
      <c r="AU275" s="23" t="s">
        <v>143</v>
      </c>
      <c r="AY275" s="23" t="s">
        <v>134</v>
      </c>
      <c r="BE275" s="181">
        <f>IF(N275="základní",J275,0)</f>
        <v>0</v>
      </c>
      <c r="BF275" s="181">
        <f>IF(N275="snížená",J275,0)</f>
        <v>0</v>
      </c>
      <c r="BG275" s="181">
        <f>IF(N275="zákl. přenesená",J275,0)</f>
        <v>0</v>
      </c>
      <c r="BH275" s="181">
        <f>IF(N275="sníž. přenesená",J275,0)</f>
        <v>0</v>
      </c>
      <c r="BI275" s="181">
        <f>IF(N275="nulová",J275,0)</f>
        <v>0</v>
      </c>
      <c r="BJ275" s="23" t="s">
        <v>143</v>
      </c>
      <c r="BK275" s="181">
        <f>ROUND(I275*H275,2)</f>
        <v>0</v>
      </c>
      <c r="BL275" s="23" t="s">
        <v>208</v>
      </c>
      <c r="BM275" s="23" t="s">
        <v>642</v>
      </c>
    </row>
    <row r="276" spans="2:51" s="11" customFormat="1" ht="13.5">
      <c r="B276" s="182"/>
      <c r="D276" s="183" t="s">
        <v>145</v>
      </c>
      <c r="E276" s="184" t="s">
        <v>5</v>
      </c>
      <c r="F276" s="185" t="s">
        <v>643</v>
      </c>
      <c r="H276" s="186">
        <v>2.691</v>
      </c>
      <c r="I276" s="187"/>
      <c r="L276" s="182"/>
      <c r="M276" s="188"/>
      <c r="N276" s="189"/>
      <c r="O276" s="189"/>
      <c r="P276" s="189"/>
      <c r="Q276" s="189"/>
      <c r="R276" s="189"/>
      <c r="S276" s="189"/>
      <c r="T276" s="190"/>
      <c r="AT276" s="184" t="s">
        <v>145</v>
      </c>
      <c r="AU276" s="184" t="s">
        <v>143</v>
      </c>
      <c r="AV276" s="11" t="s">
        <v>143</v>
      </c>
      <c r="AW276" s="11" t="s">
        <v>35</v>
      </c>
      <c r="AX276" s="11" t="s">
        <v>71</v>
      </c>
      <c r="AY276" s="184" t="s">
        <v>134</v>
      </c>
    </row>
    <row r="277" spans="2:51" s="11" customFormat="1" ht="13.5">
      <c r="B277" s="182"/>
      <c r="D277" s="183" t="s">
        <v>145</v>
      </c>
      <c r="E277" s="184" t="s">
        <v>5</v>
      </c>
      <c r="F277" s="185" t="s">
        <v>644</v>
      </c>
      <c r="H277" s="186">
        <v>2.431</v>
      </c>
      <c r="I277" s="187"/>
      <c r="L277" s="182"/>
      <c r="M277" s="188"/>
      <c r="N277" s="189"/>
      <c r="O277" s="189"/>
      <c r="P277" s="189"/>
      <c r="Q277" s="189"/>
      <c r="R277" s="189"/>
      <c r="S277" s="189"/>
      <c r="T277" s="190"/>
      <c r="AT277" s="184" t="s">
        <v>145</v>
      </c>
      <c r="AU277" s="184" t="s">
        <v>143</v>
      </c>
      <c r="AV277" s="11" t="s">
        <v>143</v>
      </c>
      <c r="AW277" s="11" t="s">
        <v>35</v>
      </c>
      <c r="AX277" s="11" t="s">
        <v>71</v>
      </c>
      <c r="AY277" s="184" t="s">
        <v>134</v>
      </c>
    </row>
    <row r="278" spans="2:51" s="11" customFormat="1" ht="13.5">
      <c r="B278" s="182"/>
      <c r="D278" s="183" t="s">
        <v>145</v>
      </c>
      <c r="E278" s="184" t="s">
        <v>5</v>
      </c>
      <c r="F278" s="185" t="s">
        <v>645</v>
      </c>
      <c r="H278" s="186">
        <v>6.409</v>
      </c>
      <c r="I278" s="187"/>
      <c r="L278" s="182"/>
      <c r="M278" s="188"/>
      <c r="N278" s="189"/>
      <c r="O278" s="189"/>
      <c r="P278" s="189"/>
      <c r="Q278" s="189"/>
      <c r="R278" s="189"/>
      <c r="S278" s="189"/>
      <c r="T278" s="190"/>
      <c r="AT278" s="184" t="s">
        <v>145</v>
      </c>
      <c r="AU278" s="184" t="s">
        <v>143</v>
      </c>
      <c r="AV278" s="11" t="s">
        <v>143</v>
      </c>
      <c r="AW278" s="11" t="s">
        <v>35</v>
      </c>
      <c r="AX278" s="11" t="s">
        <v>71</v>
      </c>
      <c r="AY278" s="184" t="s">
        <v>134</v>
      </c>
    </row>
    <row r="279" spans="2:51" s="13" customFormat="1" ht="13.5">
      <c r="B279" s="208"/>
      <c r="D279" s="183" t="s">
        <v>145</v>
      </c>
      <c r="E279" s="209" t="s">
        <v>5</v>
      </c>
      <c r="F279" s="210" t="s">
        <v>215</v>
      </c>
      <c r="H279" s="211">
        <v>11.531</v>
      </c>
      <c r="I279" s="212"/>
      <c r="L279" s="208"/>
      <c r="M279" s="213"/>
      <c r="N279" s="214"/>
      <c r="O279" s="214"/>
      <c r="P279" s="214"/>
      <c r="Q279" s="214"/>
      <c r="R279" s="214"/>
      <c r="S279" s="214"/>
      <c r="T279" s="215"/>
      <c r="AT279" s="209" t="s">
        <v>145</v>
      </c>
      <c r="AU279" s="209" t="s">
        <v>143</v>
      </c>
      <c r="AV279" s="13" t="s">
        <v>142</v>
      </c>
      <c r="AW279" s="13" t="s">
        <v>35</v>
      </c>
      <c r="AX279" s="13" t="s">
        <v>78</v>
      </c>
      <c r="AY279" s="209" t="s">
        <v>134</v>
      </c>
    </row>
    <row r="280" spans="2:65" s="1" customFormat="1" ht="38.25" customHeight="1">
      <c r="B280" s="169"/>
      <c r="C280" s="170" t="s">
        <v>646</v>
      </c>
      <c r="D280" s="170" t="s">
        <v>137</v>
      </c>
      <c r="E280" s="171" t="s">
        <v>647</v>
      </c>
      <c r="F280" s="172" t="s">
        <v>648</v>
      </c>
      <c r="G280" s="173" t="s">
        <v>309</v>
      </c>
      <c r="H280" s="174">
        <v>33.04</v>
      </c>
      <c r="I280" s="175"/>
      <c r="J280" s="176">
        <f>ROUND(I280*H280,2)</f>
        <v>0</v>
      </c>
      <c r="K280" s="172" t="s">
        <v>141</v>
      </c>
      <c r="L280" s="40"/>
      <c r="M280" s="177" t="s">
        <v>5</v>
      </c>
      <c r="N280" s="178" t="s">
        <v>43</v>
      </c>
      <c r="O280" s="41"/>
      <c r="P280" s="179">
        <f>O280*H280</f>
        <v>0</v>
      </c>
      <c r="Q280" s="179">
        <v>4E-05</v>
      </c>
      <c r="R280" s="179">
        <f>Q280*H280</f>
        <v>0.0013216</v>
      </c>
      <c r="S280" s="179">
        <v>0</v>
      </c>
      <c r="T280" s="180">
        <f>S280*H280</f>
        <v>0</v>
      </c>
      <c r="AR280" s="23" t="s">
        <v>208</v>
      </c>
      <c r="AT280" s="23" t="s">
        <v>137</v>
      </c>
      <c r="AU280" s="23" t="s">
        <v>143</v>
      </c>
      <c r="AY280" s="23" t="s">
        <v>134</v>
      </c>
      <c r="BE280" s="181">
        <f>IF(N280="základní",J280,0)</f>
        <v>0</v>
      </c>
      <c r="BF280" s="181">
        <f>IF(N280="snížená",J280,0)</f>
        <v>0</v>
      </c>
      <c r="BG280" s="181">
        <f>IF(N280="zákl. přenesená",J280,0)</f>
        <v>0</v>
      </c>
      <c r="BH280" s="181">
        <f>IF(N280="sníž. přenesená",J280,0)</f>
        <v>0</v>
      </c>
      <c r="BI280" s="181">
        <f>IF(N280="nulová",J280,0)</f>
        <v>0</v>
      </c>
      <c r="BJ280" s="23" t="s">
        <v>143</v>
      </c>
      <c r="BK280" s="181">
        <f>ROUND(I280*H280,2)</f>
        <v>0</v>
      </c>
      <c r="BL280" s="23" t="s">
        <v>208</v>
      </c>
      <c r="BM280" s="23" t="s">
        <v>649</v>
      </c>
    </row>
    <row r="281" spans="2:51" s="11" customFormat="1" ht="13.5">
      <c r="B281" s="182"/>
      <c r="D281" s="183" t="s">
        <v>145</v>
      </c>
      <c r="E281" s="184" t="s">
        <v>5</v>
      </c>
      <c r="F281" s="185" t="s">
        <v>650</v>
      </c>
      <c r="H281" s="186">
        <v>3.77</v>
      </c>
      <c r="I281" s="187"/>
      <c r="L281" s="182"/>
      <c r="M281" s="188"/>
      <c r="N281" s="189"/>
      <c r="O281" s="189"/>
      <c r="P281" s="189"/>
      <c r="Q281" s="189"/>
      <c r="R281" s="189"/>
      <c r="S281" s="189"/>
      <c r="T281" s="190"/>
      <c r="AT281" s="184" t="s">
        <v>145</v>
      </c>
      <c r="AU281" s="184" t="s">
        <v>143</v>
      </c>
      <c r="AV281" s="11" t="s">
        <v>143</v>
      </c>
      <c r="AW281" s="11" t="s">
        <v>35</v>
      </c>
      <c r="AX281" s="11" t="s">
        <v>71</v>
      </c>
      <c r="AY281" s="184" t="s">
        <v>134</v>
      </c>
    </row>
    <row r="282" spans="2:51" s="11" customFormat="1" ht="13.5">
      <c r="B282" s="182"/>
      <c r="D282" s="183" t="s">
        <v>145</v>
      </c>
      <c r="E282" s="184" t="s">
        <v>5</v>
      </c>
      <c r="F282" s="185" t="s">
        <v>651</v>
      </c>
      <c r="H282" s="186">
        <v>8.47</v>
      </c>
      <c r="I282" s="187"/>
      <c r="L282" s="182"/>
      <c r="M282" s="188"/>
      <c r="N282" s="189"/>
      <c r="O282" s="189"/>
      <c r="P282" s="189"/>
      <c r="Q282" s="189"/>
      <c r="R282" s="189"/>
      <c r="S282" s="189"/>
      <c r="T282" s="190"/>
      <c r="AT282" s="184" t="s">
        <v>145</v>
      </c>
      <c r="AU282" s="184" t="s">
        <v>143</v>
      </c>
      <c r="AV282" s="11" t="s">
        <v>143</v>
      </c>
      <c r="AW282" s="11" t="s">
        <v>35</v>
      </c>
      <c r="AX282" s="11" t="s">
        <v>71</v>
      </c>
      <c r="AY282" s="184" t="s">
        <v>134</v>
      </c>
    </row>
    <row r="283" spans="2:51" s="11" customFormat="1" ht="13.5">
      <c r="B283" s="182"/>
      <c r="D283" s="183" t="s">
        <v>145</v>
      </c>
      <c r="E283" s="184" t="s">
        <v>5</v>
      </c>
      <c r="F283" s="185" t="s">
        <v>652</v>
      </c>
      <c r="H283" s="186">
        <v>20.8</v>
      </c>
      <c r="I283" s="187"/>
      <c r="L283" s="182"/>
      <c r="M283" s="188"/>
      <c r="N283" s="189"/>
      <c r="O283" s="189"/>
      <c r="P283" s="189"/>
      <c r="Q283" s="189"/>
      <c r="R283" s="189"/>
      <c r="S283" s="189"/>
      <c r="T283" s="190"/>
      <c r="AT283" s="184" t="s">
        <v>145</v>
      </c>
      <c r="AU283" s="184" t="s">
        <v>143</v>
      </c>
      <c r="AV283" s="11" t="s">
        <v>143</v>
      </c>
      <c r="AW283" s="11" t="s">
        <v>35</v>
      </c>
      <c r="AX283" s="11" t="s">
        <v>71</v>
      </c>
      <c r="AY283" s="184" t="s">
        <v>134</v>
      </c>
    </row>
    <row r="284" spans="2:51" s="13" customFormat="1" ht="13.5">
      <c r="B284" s="208"/>
      <c r="D284" s="183" t="s">
        <v>145</v>
      </c>
      <c r="E284" s="209" t="s">
        <v>5</v>
      </c>
      <c r="F284" s="210" t="s">
        <v>215</v>
      </c>
      <c r="H284" s="211">
        <v>33.04</v>
      </c>
      <c r="I284" s="212"/>
      <c r="L284" s="208"/>
      <c r="M284" s="213"/>
      <c r="N284" s="214"/>
      <c r="O284" s="214"/>
      <c r="P284" s="214"/>
      <c r="Q284" s="214"/>
      <c r="R284" s="214"/>
      <c r="S284" s="214"/>
      <c r="T284" s="215"/>
      <c r="AT284" s="209" t="s">
        <v>145</v>
      </c>
      <c r="AU284" s="209" t="s">
        <v>143</v>
      </c>
      <c r="AV284" s="13" t="s">
        <v>142</v>
      </c>
      <c r="AW284" s="13" t="s">
        <v>35</v>
      </c>
      <c r="AX284" s="13" t="s">
        <v>78</v>
      </c>
      <c r="AY284" s="209" t="s">
        <v>134</v>
      </c>
    </row>
    <row r="285" spans="2:65" s="1" customFormat="1" ht="38.25" customHeight="1">
      <c r="B285" s="169"/>
      <c r="C285" s="170" t="s">
        <v>653</v>
      </c>
      <c r="D285" s="170" t="s">
        <v>137</v>
      </c>
      <c r="E285" s="171" t="s">
        <v>654</v>
      </c>
      <c r="F285" s="172" t="s">
        <v>655</v>
      </c>
      <c r="G285" s="173" t="s">
        <v>309</v>
      </c>
      <c r="H285" s="174">
        <v>13.5</v>
      </c>
      <c r="I285" s="175"/>
      <c r="J285" s="176">
        <f>ROUND(I285*H285,2)</f>
        <v>0</v>
      </c>
      <c r="K285" s="172" t="s">
        <v>141</v>
      </c>
      <c r="L285" s="40"/>
      <c r="M285" s="177" t="s">
        <v>5</v>
      </c>
      <c r="N285" s="178" t="s">
        <v>43</v>
      </c>
      <c r="O285" s="41"/>
      <c r="P285" s="179">
        <f>O285*H285</f>
        <v>0</v>
      </c>
      <c r="Q285" s="179">
        <v>0.00015</v>
      </c>
      <c r="R285" s="179">
        <f>Q285*H285</f>
        <v>0.002025</v>
      </c>
      <c r="S285" s="179">
        <v>0</v>
      </c>
      <c r="T285" s="180">
        <f>S285*H285</f>
        <v>0</v>
      </c>
      <c r="AR285" s="23" t="s">
        <v>208</v>
      </c>
      <c r="AT285" s="23" t="s">
        <v>137</v>
      </c>
      <c r="AU285" s="23" t="s">
        <v>143</v>
      </c>
      <c r="AY285" s="23" t="s">
        <v>134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23" t="s">
        <v>143</v>
      </c>
      <c r="BK285" s="181">
        <f>ROUND(I285*H285,2)</f>
        <v>0</v>
      </c>
      <c r="BL285" s="23" t="s">
        <v>208</v>
      </c>
      <c r="BM285" s="23" t="s">
        <v>656</v>
      </c>
    </row>
    <row r="286" spans="2:51" s="11" customFormat="1" ht="13.5">
      <c r="B286" s="182"/>
      <c r="D286" s="183" t="s">
        <v>145</v>
      </c>
      <c r="E286" s="184" t="s">
        <v>5</v>
      </c>
      <c r="F286" s="185" t="s">
        <v>657</v>
      </c>
      <c r="H286" s="186">
        <v>13</v>
      </c>
      <c r="I286" s="187"/>
      <c r="L286" s="182"/>
      <c r="M286" s="188"/>
      <c r="N286" s="189"/>
      <c r="O286" s="189"/>
      <c r="P286" s="189"/>
      <c r="Q286" s="189"/>
      <c r="R286" s="189"/>
      <c r="S286" s="189"/>
      <c r="T286" s="190"/>
      <c r="AT286" s="184" t="s">
        <v>145</v>
      </c>
      <c r="AU286" s="184" t="s">
        <v>143</v>
      </c>
      <c r="AV286" s="11" t="s">
        <v>143</v>
      </c>
      <c r="AW286" s="11" t="s">
        <v>35</v>
      </c>
      <c r="AX286" s="11" t="s">
        <v>71</v>
      </c>
      <c r="AY286" s="184" t="s">
        <v>134</v>
      </c>
    </row>
    <row r="287" spans="2:51" s="11" customFormat="1" ht="13.5">
      <c r="B287" s="182"/>
      <c r="D287" s="183" t="s">
        <v>145</v>
      </c>
      <c r="E287" s="184" t="s">
        <v>5</v>
      </c>
      <c r="F287" s="185" t="s">
        <v>658</v>
      </c>
      <c r="H287" s="186">
        <v>0.5</v>
      </c>
      <c r="I287" s="187"/>
      <c r="L287" s="182"/>
      <c r="M287" s="188"/>
      <c r="N287" s="189"/>
      <c r="O287" s="189"/>
      <c r="P287" s="189"/>
      <c r="Q287" s="189"/>
      <c r="R287" s="189"/>
      <c r="S287" s="189"/>
      <c r="T287" s="190"/>
      <c r="AT287" s="184" t="s">
        <v>145</v>
      </c>
      <c r="AU287" s="184" t="s">
        <v>143</v>
      </c>
      <c r="AV287" s="11" t="s">
        <v>143</v>
      </c>
      <c r="AW287" s="11" t="s">
        <v>35</v>
      </c>
      <c r="AX287" s="11" t="s">
        <v>71</v>
      </c>
      <c r="AY287" s="184" t="s">
        <v>134</v>
      </c>
    </row>
    <row r="288" spans="2:51" s="13" customFormat="1" ht="13.5">
      <c r="B288" s="208"/>
      <c r="D288" s="183" t="s">
        <v>145</v>
      </c>
      <c r="E288" s="209" t="s">
        <v>5</v>
      </c>
      <c r="F288" s="210" t="s">
        <v>215</v>
      </c>
      <c r="H288" s="211">
        <v>13.5</v>
      </c>
      <c r="I288" s="212"/>
      <c r="L288" s="208"/>
      <c r="M288" s="213"/>
      <c r="N288" s="214"/>
      <c r="O288" s="214"/>
      <c r="P288" s="214"/>
      <c r="Q288" s="214"/>
      <c r="R288" s="214"/>
      <c r="S288" s="214"/>
      <c r="T288" s="215"/>
      <c r="AT288" s="209" t="s">
        <v>145</v>
      </c>
      <c r="AU288" s="209" t="s">
        <v>143</v>
      </c>
      <c r="AV288" s="13" t="s">
        <v>142</v>
      </c>
      <c r="AW288" s="13" t="s">
        <v>35</v>
      </c>
      <c r="AX288" s="13" t="s">
        <v>78</v>
      </c>
      <c r="AY288" s="209" t="s">
        <v>134</v>
      </c>
    </row>
    <row r="289" spans="2:65" s="1" customFormat="1" ht="25.5" customHeight="1">
      <c r="B289" s="169"/>
      <c r="C289" s="170" t="s">
        <v>659</v>
      </c>
      <c r="D289" s="170" t="s">
        <v>137</v>
      </c>
      <c r="E289" s="171" t="s">
        <v>660</v>
      </c>
      <c r="F289" s="172" t="s">
        <v>661</v>
      </c>
      <c r="G289" s="173" t="s">
        <v>140</v>
      </c>
      <c r="H289" s="174">
        <v>17.355</v>
      </c>
      <c r="I289" s="175"/>
      <c r="J289" s="176">
        <f>ROUND(I289*H289,2)</f>
        <v>0</v>
      </c>
      <c r="K289" s="172" t="s">
        <v>141</v>
      </c>
      <c r="L289" s="40"/>
      <c r="M289" s="177" t="s">
        <v>5</v>
      </c>
      <c r="N289" s="178" t="s">
        <v>43</v>
      </c>
      <c r="O289" s="41"/>
      <c r="P289" s="179">
        <f>O289*H289</f>
        <v>0</v>
      </c>
      <c r="Q289" s="179">
        <v>0</v>
      </c>
      <c r="R289" s="179">
        <f>Q289*H289</f>
        <v>0</v>
      </c>
      <c r="S289" s="179">
        <v>0</v>
      </c>
      <c r="T289" s="180">
        <f>S289*H289</f>
        <v>0</v>
      </c>
      <c r="AR289" s="23" t="s">
        <v>208</v>
      </c>
      <c r="AT289" s="23" t="s">
        <v>137</v>
      </c>
      <c r="AU289" s="23" t="s">
        <v>143</v>
      </c>
      <c r="AY289" s="23" t="s">
        <v>134</v>
      </c>
      <c r="BE289" s="181">
        <f>IF(N289="základní",J289,0)</f>
        <v>0</v>
      </c>
      <c r="BF289" s="181">
        <f>IF(N289="snížená",J289,0)</f>
        <v>0</v>
      </c>
      <c r="BG289" s="181">
        <f>IF(N289="zákl. přenesená",J289,0)</f>
        <v>0</v>
      </c>
      <c r="BH289" s="181">
        <f>IF(N289="sníž. přenesená",J289,0)</f>
        <v>0</v>
      </c>
      <c r="BI289" s="181">
        <f>IF(N289="nulová",J289,0)</f>
        <v>0</v>
      </c>
      <c r="BJ289" s="23" t="s">
        <v>143</v>
      </c>
      <c r="BK289" s="181">
        <f>ROUND(I289*H289,2)</f>
        <v>0</v>
      </c>
      <c r="BL289" s="23" t="s">
        <v>208</v>
      </c>
      <c r="BM289" s="23" t="s">
        <v>662</v>
      </c>
    </row>
    <row r="290" spans="2:51" s="11" customFormat="1" ht="13.5">
      <c r="B290" s="182"/>
      <c r="D290" s="183" t="s">
        <v>145</v>
      </c>
      <c r="E290" s="184" t="s">
        <v>5</v>
      </c>
      <c r="F290" s="185" t="s">
        <v>663</v>
      </c>
      <c r="H290" s="186">
        <v>17.355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145</v>
      </c>
      <c r="AU290" s="184" t="s">
        <v>143</v>
      </c>
      <c r="AV290" s="11" t="s">
        <v>143</v>
      </c>
      <c r="AW290" s="11" t="s">
        <v>35</v>
      </c>
      <c r="AX290" s="11" t="s">
        <v>78</v>
      </c>
      <c r="AY290" s="184" t="s">
        <v>134</v>
      </c>
    </row>
    <row r="291" spans="2:65" s="1" customFormat="1" ht="25.5" customHeight="1">
      <c r="B291" s="169"/>
      <c r="C291" s="170" t="s">
        <v>664</v>
      </c>
      <c r="D291" s="170" t="s">
        <v>137</v>
      </c>
      <c r="E291" s="171" t="s">
        <v>665</v>
      </c>
      <c r="F291" s="172" t="s">
        <v>666</v>
      </c>
      <c r="G291" s="173" t="s">
        <v>140</v>
      </c>
      <c r="H291" s="174">
        <v>17.355</v>
      </c>
      <c r="I291" s="175"/>
      <c r="J291" s="176">
        <f>ROUND(I291*H291,2)</f>
        <v>0</v>
      </c>
      <c r="K291" s="172" t="s">
        <v>141</v>
      </c>
      <c r="L291" s="40"/>
      <c r="M291" s="177" t="s">
        <v>5</v>
      </c>
      <c r="N291" s="178" t="s">
        <v>43</v>
      </c>
      <c r="O291" s="41"/>
      <c r="P291" s="179">
        <f>O291*H291</f>
        <v>0</v>
      </c>
      <c r="Q291" s="179">
        <v>0.0007</v>
      </c>
      <c r="R291" s="179">
        <f>Q291*H291</f>
        <v>0.0121485</v>
      </c>
      <c r="S291" s="179">
        <v>0</v>
      </c>
      <c r="T291" s="180">
        <f>S291*H291</f>
        <v>0</v>
      </c>
      <c r="AR291" s="23" t="s">
        <v>208</v>
      </c>
      <c r="AT291" s="23" t="s">
        <v>137</v>
      </c>
      <c r="AU291" s="23" t="s">
        <v>143</v>
      </c>
      <c r="AY291" s="23" t="s">
        <v>134</v>
      </c>
      <c r="BE291" s="181">
        <f>IF(N291="základní",J291,0)</f>
        <v>0</v>
      </c>
      <c r="BF291" s="181">
        <f>IF(N291="snížená",J291,0)</f>
        <v>0</v>
      </c>
      <c r="BG291" s="181">
        <f>IF(N291="zákl. přenesená",J291,0)</f>
        <v>0</v>
      </c>
      <c r="BH291" s="181">
        <f>IF(N291="sníž. přenesená",J291,0)</f>
        <v>0</v>
      </c>
      <c r="BI291" s="181">
        <f>IF(N291="nulová",J291,0)</f>
        <v>0</v>
      </c>
      <c r="BJ291" s="23" t="s">
        <v>143</v>
      </c>
      <c r="BK291" s="181">
        <f>ROUND(I291*H291,2)</f>
        <v>0</v>
      </c>
      <c r="BL291" s="23" t="s">
        <v>208</v>
      </c>
      <c r="BM291" s="23" t="s">
        <v>667</v>
      </c>
    </row>
    <row r="292" spans="2:65" s="1" customFormat="1" ht="25.5" customHeight="1">
      <c r="B292" s="169"/>
      <c r="C292" s="170" t="s">
        <v>668</v>
      </c>
      <c r="D292" s="170" t="s">
        <v>137</v>
      </c>
      <c r="E292" s="171" t="s">
        <v>669</v>
      </c>
      <c r="F292" s="172" t="s">
        <v>670</v>
      </c>
      <c r="G292" s="173" t="s">
        <v>140</v>
      </c>
      <c r="H292" s="174">
        <v>37.063</v>
      </c>
      <c r="I292" s="175"/>
      <c r="J292" s="176">
        <f>ROUND(I292*H292,2)</f>
        <v>0</v>
      </c>
      <c r="K292" s="172" t="s">
        <v>141</v>
      </c>
      <c r="L292" s="40"/>
      <c r="M292" s="177" t="s">
        <v>5</v>
      </c>
      <c r="N292" s="178" t="s">
        <v>43</v>
      </c>
      <c r="O292" s="41"/>
      <c r="P292" s="179">
        <f>O292*H292</f>
        <v>0</v>
      </c>
      <c r="Q292" s="179">
        <v>0.0002</v>
      </c>
      <c r="R292" s="179">
        <f>Q292*H292</f>
        <v>0.007412600000000001</v>
      </c>
      <c r="S292" s="179">
        <v>0</v>
      </c>
      <c r="T292" s="180">
        <f>S292*H292</f>
        <v>0</v>
      </c>
      <c r="AR292" s="23" t="s">
        <v>208</v>
      </c>
      <c r="AT292" s="23" t="s">
        <v>137</v>
      </c>
      <c r="AU292" s="23" t="s">
        <v>143</v>
      </c>
      <c r="AY292" s="23" t="s">
        <v>134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143</v>
      </c>
      <c r="BK292" s="181">
        <f>ROUND(I292*H292,2)</f>
        <v>0</v>
      </c>
      <c r="BL292" s="23" t="s">
        <v>208</v>
      </c>
      <c r="BM292" s="23" t="s">
        <v>671</v>
      </c>
    </row>
    <row r="293" spans="2:51" s="11" customFormat="1" ht="13.5">
      <c r="B293" s="182"/>
      <c r="D293" s="183" t="s">
        <v>145</v>
      </c>
      <c r="E293" s="184" t="s">
        <v>5</v>
      </c>
      <c r="F293" s="185" t="s">
        <v>672</v>
      </c>
      <c r="H293" s="186">
        <v>23.062</v>
      </c>
      <c r="I293" s="187"/>
      <c r="L293" s="182"/>
      <c r="M293" s="188"/>
      <c r="N293" s="189"/>
      <c r="O293" s="189"/>
      <c r="P293" s="189"/>
      <c r="Q293" s="189"/>
      <c r="R293" s="189"/>
      <c r="S293" s="189"/>
      <c r="T293" s="190"/>
      <c r="AT293" s="184" t="s">
        <v>145</v>
      </c>
      <c r="AU293" s="184" t="s">
        <v>143</v>
      </c>
      <c r="AV293" s="11" t="s">
        <v>143</v>
      </c>
      <c r="AW293" s="11" t="s">
        <v>35</v>
      </c>
      <c r="AX293" s="11" t="s">
        <v>71</v>
      </c>
      <c r="AY293" s="184" t="s">
        <v>134</v>
      </c>
    </row>
    <row r="294" spans="2:51" s="11" customFormat="1" ht="13.5">
      <c r="B294" s="182"/>
      <c r="D294" s="183" t="s">
        <v>145</v>
      </c>
      <c r="E294" s="184" t="s">
        <v>5</v>
      </c>
      <c r="F294" s="185" t="s">
        <v>673</v>
      </c>
      <c r="H294" s="186">
        <v>8.177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145</v>
      </c>
      <c r="AU294" s="184" t="s">
        <v>143</v>
      </c>
      <c r="AV294" s="11" t="s">
        <v>143</v>
      </c>
      <c r="AW294" s="11" t="s">
        <v>35</v>
      </c>
      <c r="AX294" s="11" t="s">
        <v>71</v>
      </c>
      <c r="AY294" s="184" t="s">
        <v>134</v>
      </c>
    </row>
    <row r="295" spans="2:51" s="11" customFormat="1" ht="13.5">
      <c r="B295" s="182"/>
      <c r="D295" s="183" t="s">
        <v>145</v>
      </c>
      <c r="E295" s="184" t="s">
        <v>5</v>
      </c>
      <c r="F295" s="185" t="s">
        <v>674</v>
      </c>
      <c r="H295" s="186">
        <v>5.824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84" t="s">
        <v>145</v>
      </c>
      <c r="AU295" s="184" t="s">
        <v>143</v>
      </c>
      <c r="AV295" s="11" t="s">
        <v>143</v>
      </c>
      <c r="AW295" s="11" t="s">
        <v>35</v>
      </c>
      <c r="AX295" s="11" t="s">
        <v>71</v>
      </c>
      <c r="AY295" s="184" t="s">
        <v>134</v>
      </c>
    </row>
    <row r="296" spans="2:51" s="13" customFormat="1" ht="13.5">
      <c r="B296" s="208"/>
      <c r="D296" s="183" t="s">
        <v>145</v>
      </c>
      <c r="E296" s="209" t="s">
        <v>5</v>
      </c>
      <c r="F296" s="210" t="s">
        <v>215</v>
      </c>
      <c r="H296" s="211">
        <v>37.063</v>
      </c>
      <c r="I296" s="212"/>
      <c r="L296" s="208"/>
      <c r="M296" s="213"/>
      <c r="N296" s="214"/>
      <c r="O296" s="214"/>
      <c r="P296" s="214"/>
      <c r="Q296" s="214"/>
      <c r="R296" s="214"/>
      <c r="S296" s="214"/>
      <c r="T296" s="215"/>
      <c r="AT296" s="209" t="s">
        <v>145</v>
      </c>
      <c r="AU296" s="209" t="s">
        <v>143</v>
      </c>
      <c r="AV296" s="13" t="s">
        <v>142</v>
      </c>
      <c r="AW296" s="13" t="s">
        <v>35</v>
      </c>
      <c r="AX296" s="13" t="s">
        <v>78</v>
      </c>
      <c r="AY296" s="209" t="s">
        <v>134</v>
      </c>
    </row>
    <row r="297" spans="2:65" s="1" customFormat="1" ht="38.25" customHeight="1">
      <c r="B297" s="169"/>
      <c r="C297" s="170" t="s">
        <v>675</v>
      </c>
      <c r="D297" s="170" t="s">
        <v>137</v>
      </c>
      <c r="E297" s="171" t="s">
        <v>676</v>
      </c>
      <c r="F297" s="172" t="s">
        <v>677</v>
      </c>
      <c r="G297" s="173" t="s">
        <v>140</v>
      </c>
      <c r="H297" s="174">
        <v>5.824</v>
      </c>
      <c r="I297" s="175"/>
      <c r="J297" s="176">
        <f>ROUND(I297*H297,2)</f>
        <v>0</v>
      </c>
      <c r="K297" s="172" t="s">
        <v>141</v>
      </c>
      <c r="L297" s="40"/>
      <c r="M297" s="177" t="s">
        <v>5</v>
      </c>
      <c r="N297" s="178" t="s">
        <v>43</v>
      </c>
      <c r="O297" s="41"/>
      <c r="P297" s="179">
        <f>O297*H297</f>
        <v>0</v>
      </c>
      <c r="Q297" s="179">
        <v>0.01412</v>
      </c>
      <c r="R297" s="179">
        <f>Q297*H297</f>
        <v>0.08223488</v>
      </c>
      <c r="S297" s="179">
        <v>0</v>
      </c>
      <c r="T297" s="180">
        <f>S297*H297</f>
        <v>0</v>
      </c>
      <c r="AR297" s="23" t="s">
        <v>208</v>
      </c>
      <c r="AT297" s="23" t="s">
        <v>137</v>
      </c>
      <c r="AU297" s="23" t="s">
        <v>143</v>
      </c>
      <c r="AY297" s="23" t="s">
        <v>134</v>
      </c>
      <c r="BE297" s="181">
        <f>IF(N297="základní",J297,0)</f>
        <v>0</v>
      </c>
      <c r="BF297" s="181">
        <f>IF(N297="snížená",J297,0)</f>
        <v>0</v>
      </c>
      <c r="BG297" s="181">
        <f>IF(N297="zákl. přenesená",J297,0)</f>
        <v>0</v>
      </c>
      <c r="BH297" s="181">
        <f>IF(N297="sníž. přenesená",J297,0)</f>
        <v>0</v>
      </c>
      <c r="BI297" s="181">
        <f>IF(N297="nulová",J297,0)</f>
        <v>0</v>
      </c>
      <c r="BJ297" s="23" t="s">
        <v>143</v>
      </c>
      <c r="BK297" s="181">
        <f>ROUND(I297*H297,2)</f>
        <v>0</v>
      </c>
      <c r="BL297" s="23" t="s">
        <v>208</v>
      </c>
      <c r="BM297" s="23" t="s">
        <v>678</v>
      </c>
    </row>
    <row r="298" spans="2:51" s="12" customFormat="1" ht="13.5">
      <c r="B298" s="191"/>
      <c r="D298" s="183" t="s">
        <v>145</v>
      </c>
      <c r="E298" s="192" t="s">
        <v>5</v>
      </c>
      <c r="F298" s="193" t="s">
        <v>679</v>
      </c>
      <c r="H298" s="192" t="s">
        <v>5</v>
      </c>
      <c r="I298" s="194"/>
      <c r="L298" s="191"/>
      <c r="M298" s="195"/>
      <c r="N298" s="196"/>
      <c r="O298" s="196"/>
      <c r="P298" s="196"/>
      <c r="Q298" s="196"/>
      <c r="R298" s="196"/>
      <c r="S298" s="196"/>
      <c r="T298" s="197"/>
      <c r="AT298" s="192" t="s">
        <v>145</v>
      </c>
      <c r="AU298" s="192" t="s">
        <v>143</v>
      </c>
      <c r="AV298" s="12" t="s">
        <v>78</v>
      </c>
      <c r="AW298" s="12" t="s">
        <v>35</v>
      </c>
      <c r="AX298" s="12" t="s">
        <v>71</v>
      </c>
      <c r="AY298" s="192" t="s">
        <v>134</v>
      </c>
    </row>
    <row r="299" spans="2:51" s="11" customFormat="1" ht="13.5">
      <c r="B299" s="182"/>
      <c r="D299" s="183" t="s">
        <v>145</v>
      </c>
      <c r="E299" s="184" t="s">
        <v>5</v>
      </c>
      <c r="F299" s="185" t="s">
        <v>680</v>
      </c>
      <c r="H299" s="186">
        <v>5.824</v>
      </c>
      <c r="I299" s="187"/>
      <c r="L299" s="182"/>
      <c r="M299" s="188"/>
      <c r="N299" s="189"/>
      <c r="O299" s="189"/>
      <c r="P299" s="189"/>
      <c r="Q299" s="189"/>
      <c r="R299" s="189"/>
      <c r="S299" s="189"/>
      <c r="T299" s="190"/>
      <c r="AT299" s="184" t="s">
        <v>145</v>
      </c>
      <c r="AU299" s="184" t="s">
        <v>143</v>
      </c>
      <c r="AV299" s="11" t="s">
        <v>143</v>
      </c>
      <c r="AW299" s="11" t="s">
        <v>35</v>
      </c>
      <c r="AX299" s="11" t="s">
        <v>78</v>
      </c>
      <c r="AY299" s="184" t="s">
        <v>134</v>
      </c>
    </row>
    <row r="300" spans="2:65" s="1" customFormat="1" ht="38.25" customHeight="1">
      <c r="B300" s="169"/>
      <c r="C300" s="170" t="s">
        <v>681</v>
      </c>
      <c r="D300" s="170" t="s">
        <v>137</v>
      </c>
      <c r="E300" s="171" t="s">
        <v>682</v>
      </c>
      <c r="F300" s="172" t="s">
        <v>683</v>
      </c>
      <c r="G300" s="173" t="s">
        <v>140</v>
      </c>
      <c r="H300" s="174">
        <v>4.173</v>
      </c>
      <c r="I300" s="175"/>
      <c r="J300" s="176">
        <f>ROUND(I300*H300,2)</f>
        <v>0</v>
      </c>
      <c r="K300" s="172" t="s">
        <v>141</v>
      </c>
      <c r="L300" s="40"/>
      <c r="M300" s="177" t="s">
        <v>5</v>
      </c>
      <c r="N300" s="178" t="s">
        <v>43</v>
      </c>
      <c r="O300" s="41"/>
      <c r="P300" s="179">
        <f>O300*H300</f>
        <v>0</v>
      </c>
      <c r="Q300" s="179">
        <v>0.01629</v>
      </c>
      <c r="R300" s="179">
        <f>Q300*H300</f>
        <v>0.06797816999999999</v>
      </c>
      <c r="S300" s="179">
        <v>0</v>
      </c>
      <c r="T300" s="180">
        <f>S300*H300</f>
        <v>0</v>
      </c>
      <c r="AR300" s="23" t="s">
        <v>208</v>
      </c>
      <c r="AT300" s="23" t="s">
        <v>137</v>
      </c>
      <c r="AU300" s="23" t="s">
        <v>143</v>
      </c>
      <c r="AY300" s="23" t="s">
        <v>134</v>
      </c>
      <c r="BE300" s="181">
        <f>IF(N300="základní",J300,0)</f>
        <v>0</v>
      </c>
      <c r="BF300" s="181">
        <f>IF(N300="snížená",J300,0)</f>
        <v>0</v>
      </c>
      <c r="BG300" s="181">
        <f>IF(N300="zákl. přenesená",J300,0)</f>
        <v>0</v>
      </c>
      <c r="BH300" s="181">
        <f>IF(N300="sníž. přenesená",J300,0)</f>
        <v>0</v>
      </c>
      <c r="BI300" s="181">
        <f>IF(N300="nulová",J300,0)</f>
        <v>0</v>
      </c>
      <c r="BJ300" s="23" t="s">
        <v>143</v>
      </c>
      <c r="BK300" s="181">
        <f>ROUND(I300*H300,2)</f>
        <v>0</v>
      </c>
      <c r="BL300" s="23" t="s">
        <v>208</v>
      </c>
      <c r="BM300" s="23" t="s">
        <v>684</v>
      </c>
    </row>
    <row r="301" spans="2:51" s="12" customFormat="1" ht="13.5">
      <c r="B301" s="191"/>
      <c r="D301" s="183" t="s">
        <v>145</v>
      </c>
      <c r="E301" s="192" t="s">
        <v>5</v>
      </c>
      <c r="F301" s="193" t="s">
        <v>685</v>
      </c>
      <c r="H301" s="192" t="s">
        <v>5</v>
      </c>
      <c r="I301" s="194"/>
      <c r="L301" s="191"/>
      <c r="M301" s="195"/>
      <c r="N301" s="196"/>
      <c r="O301" s="196"/>
      <c r="P301" s="196"/>
      <c r="Q301" s="196"/>
      <c r="R301" s="196"/>
      <c r="S301" s="196"/>
      <c r="T301" s="197"/>
      <c r="AT301" s="192" t="s">
        <v>145</v>
      </c>
      <c r="AU301" s="192" t="s">
        <v>143</v>
      </c>
      <c r="AV301" s="12" t="s">
        <v>78</v>
      </c>
      <c r="AW301" s="12" t="s">
        <v>35</v>
      </c>
      <c r="AX301" s="12" t="s">
        <v>71</v>
      </c>
      <c r="AY301" s="192" t="s">
        <v>134</v>
      </c>
    </row>
    <row r="302" spans="2:51" s="11" customFormat="1" ht="13.5">
      <c r="B302" s="182"/>
      <c r="D302" s="183" t="s">
        <v>145</v>
      </c>
      <c r="E302" s="184" t="s">
        <v>5</v>
      </c>
      <c r="F302" s="185" t="s">
        <v>686</v>
      </c>
      <c r="H302" s="186">
        <v>4.173</v>
      </c>
      <c r="I302" s="187"/>
      <c r="L302" s="182"/>
      <c r="M302" s="188"/>
      <c r="N302" s="189"/>
      <c r="O302" s="189"/>
      <c r="P302" s="189"/>
      <c r="Q302" s="189"/>
      <c r="R302" s="189"/>
      <c r="S302" s="189"/>
      <c r="T302" s="190"/>
      <c r="AT302" s="184" t="s">
        <v>145</v>
      </c>
      <c r="AU302" s="184" t="s">
        <v>143</v>
      </c>
      <c r="AV302" s="11" t="s">
        <v>143</v>
      </c>
      <c r="AW302" s="11" t="s">
        <v>35</v>
      </c>
      <c r="AX302" s="11" t="s">
        <v>71</v>
      </c>
      <c r="AY302" s="184" t="s">
        <v>134</v>
      </c>
    </row>
    <row r="303" spans="2:51" s="13" customFormat="1" ht="13.5">
      <c r="B303" s="208"/>
      <c r="D303" s="183" t="s">
        <v>145</v>
      </c>
      <c r="E303" s="209" t="s">
        <v>5</v>
      </c>
      <c r="F303" s="210" t="s">
        <v>215</v>
      </c>
      <c r="H303" s="211">
        <v>4.173</v>
      </c>
      <c r="I303" s="212"/>
      <c r="L303" s="208"/>
      <c r="M303" s="213"/>
      <c r="N303" s="214"/>
      <c r="O303" s="214"/>
      <c r="P303" s="214"/>
      <c r="Q303" s="214"/>
      <c r="R303" s="214"/>
      <c r="S303" s="214"/>
      <c r="T303" s="215"/>
      <c r="AT303" s="209" t="s">
        <v>145</v>
      </c>
      <c r="AU303" s="209" t="s">
        <v>143</v>
      </c>
      <c r="AV303" s="13" t="s">
        <v>142</v>
      </c>
      <c r="AW303" s="13" t="s">
        <v>35</v>
      </c>
      <c r="AX303" s="13" t="s">
        <v>78</v>
      </c>
      <c r="AY303" s="209" t="s">
        <v>134</v>
      </c>
    </row>
    <row r="304" spans="2:65" s="1" customFormat="1" ht="38.25" customHeight="1">
      <c r="B304" s="169"/>
      <c r="C304" s="170" t="s">
        <v>687</v>
      </c>
      <c r="D304" s="170" t="s">
        <v>137</v>
      </c>
      <c r="E304" s="171" t="s">
        <v>688</v>
      </c>
      <c r="F304" s="172" t="s">
        <v>689</v>
      </c>
      <c r="G304" s="173" t="s">
        <v>140</v>
      </c>
      <c r="H304" s="174">
        <v>4.004</v>
      </c>
      <c r="I304" s="175"/>
      <c r="J304" s="176">
        <f>ROUND(I304*H304,2)</f>
        <v>0</v>
      </c>
      <c r="K304" s="172" t="s">
        <v>141</v>
      </c>
      <c r="L304" s="40"/>
      <c r="M304" s="177" t="s">
        <v>5</v>
      </c>
      <c r="N304" s="178" t="s">
        <v>43</v>
      </c>
      <c r="O304" s="41"/>
      <c r="P304" s="179">
        <f>O304*H304</f>
        <v>0</v>
      </c>
      <c r="Q304" s="179">
        <v>0.01629</v>
      </c>
      <c r="R304" s="179">
        <f>Q304*H304</f>
        <v>0.06522515999999999</v>
      </c>
      <c r="S304" s="179">
        <v>0</v>
      </c>
      <c r="T304" s="180">
        <f>S304*H304</f>
        <v>0</v>
      </c>
      <c r="AR304" s="23" t="s">
        <v>208</v>
      </c>
      <c r="AT304" s="23" t="s">
        <v>137</v>
      </c>
      <c r="AU304" s="23" t="s">
        <v>143</v>
      </c>
      <c r="AY304" s="23" t="s">
        <v>134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23" t="s">
        <v>143</v>
      </c>
      <c r="BK304" s="181">
        <f>ROUND(I304*H304,2)</f>
        <v>0</v>
      </c>
      <c r="BL304" s="23" t="s">
        <v>208</v>
      </c>
      <c r="BM304" s="23" t="s">
        <v>690</v>
      </c>
    </row>
    <row r="305" spans="2:51" s="11" customFormat="1" ht="13.5">
      <c r="B305" s="182"/>
      <c r="D305" s="183" t="s">
        <v>145</v>
      </c>
      <c r="E305" s="184" t="s">
        <v>5</v>
      </c>
      <c r="F305" s="185" t="s">
        <v>691</v>
      </c>
      <c r="H305" s="186">
        <v>4.004</v>
      </c>
      <c r="I305" s="187"/>
      <c r="L305" s="182"/>
      <c r="M305" s="188"/>
      <c r="N305" s="189"/>
      <c r="O305" s="189"/>
      <c r="P305" s="189"/>
      <c r="Q305" s="189"/>
      <c r="R305" s="189"/>
      <c r="S305" s="189"/>
      <c r="T305" s="190"/>
      <c r="AT305" s="184" t="s">
        <v>145</v>
      </c>
      <c r="AU305" s="184" t="s">
        <v>143</v>
      </c>
      <c r="AV305" s="11" t="s">
        <v>143</v>
      </c>
      <c r="AW305" s="11" t="s">
        <v>35</v>
      </c>
      <c r="AX305" s="11" t="s">
        <v>78</v>
      </c>
      <c r="AY305" s="184" t="s">
        <v>134</v>
      </c>
    </row>
    <row r="306" spans="2:65" s="1" customFormat="1" ht="51" customHeight="1">
      <c r="B306" s="169"/>
      <c r="C306" s="170" t="s">
        <v>692</v>
      </c>
      <c r="D306" s="170" t="s">
        <v>137</v>
      </c>
      <c r="E306" s="171" t="s">
        <v>693</v>
      </c>
      <c r="F306" s="172" t="s">
        <v>694</v>
      </c>
      <c r="G306" s="173" t="s">
        <v>243</v>
      </c>
      <c r="H306" s="174">
        <v>0.531</v>
      </c>
      <c r="I306" s="175"/>
      <c r="J306" s="176">
        <f>ROUND(I306*H306,2)</f>
        <v>0</v>
      </c>
      <c r="K306" s="172" t="s">
        <v>141</v>
      </c>
      <c r="L306" s="40"/>
      <c r="M306" s="177" t="s">
        <v>5</v>
      </c>
      <c r="N306" s="178" t="s">
        <v>43</v>
      </c>
      <c r="O306" s="41"/>
      <c r="P306" s="179">
        <f>O306*H306</f>
        <v>0</v>
      </c>
      <c r="Q306" s="179">
        <v>0</v>
      </c>
      <c r="R306" s="179">
        <f>Q306*H306</f>
        <v>0</v>
      </c>
      <c r="S306" s="179">
        <v>0</v>
      </c>
      <c r="T306" s="180">
        <f>S306*H306</f>
        <v>0</v>
      </c>
      <c r="AR306" s="23" t="s">
        <v>208</v>
      </c>
      <c r="AT306" s="23" t="s">
        <v>137</v>
      </c>
      <c r="AU306" s="23" t="s">
        <v>143</v>
      </c>
      <c r="AY306" s="23" t="s">
        <v>134</v>
      </c>
      <c r="BE306" s="181">
        <f>IF(N306="základní",J306,0)</f>
        <v>0</v>
      </c>
      <c r="BF306" s="181">
        <f>IF(N306="snížená",J306,0)</f>
        <v>0</v>
      </c>
      <c r="BG306" s="181">
        <f>IF(N306="zákl. přenesená",J306,0)</f>
        <v>0</v>
      </c>
      <c r="BH306" s="181">
        <f>IF(N306="sníž. přenesená",J306,0)</f>
        <v>0</v>
      </c>
      <c r="BI306" s="181">
        <f>IF(N306="nulová",J306,0)</f>
        <v>0</v>
      </c>
      <c r="BJ306" s="23" t="s">
        <v>143</v>
      </c>
      <c r="BK306" s="181">
        <f>ROUND(I306*H306,2)</f>
        <v>0</v>
      </c>
      <c r="BL306" s="23" t="s">
        <v>208</v>
      </c>
      <c r="BM306" s="23" t="s">
        <v>695</v>
      </c>
    </row>
    <row r="307" spans="2:65" s="1" customFormat="1" ht="38.25" customHeight="1">
      <c r="B307" s="169"/>
      <c r="C307" s="170" t="s">
        <v>696</v>
      </c>
      <c r="D307" s="170" t="s">
        <v>137</v>
      </c>
      <c r="E307" s="171" t="s">
        <v>697</v>
      </c>
      <c r="F307" s="172" t="s">
        <v>698</v>
      </c>
      <c r="G307" s="173" t="s">
        <v>243</v>
      </c>
      <c r="H307" s="174">
        <v>0.531</v>
      </c>
      <c r="I307" s="175"/>
      <c r="J307" s="176">
        <f>ROUND(I307*H307,2)</f>
        <v>0</v>
      </c>
      <c r="K307" s="172" t="s">
        <v>141</v>
      </c>
      <c r="L307" s="40"/>
      <c r="M307" s="177" t="s">
        <v>5</v>
      </c>
      <c r="N307" s="178" t="s">
        <v>43</v>
      </c>
      <c r="O307" s="41"/>
      <c r="P307" s="179">
        <f>O307*H307</f>
        <v>0</v>
      </c>
      <c r="Q307" s="179">
        <v>0</v>
      </c>
      <c r="R307" s="179">
        <f>Q307*H307</f>
        <v>0</v>
      </c>
      <c r="S307" s="179">
        <v>0</v>
      </c>
      <c r="T307" s="180">
        <f>S307*H307</f>
        <v>0</v>
      </c>
      <c r="AR307" s="23" t="s">
        <v>208</v>
      </c>
      <c r="AT307" s="23" t="s">
        <v>137</v>
      </c>
      <c r="AU307" s="23" t="s">
        <v>143</v>
      </c>
      <c r="AY307" s="23" t="s">
        <v>134</v>
      </c>
      <c r="BE307" s="181">
        <f>IF(N307="základní",J307,0)</f>
        <v>0</v>
      </c>
      <c r="BF307" s="181">
        <f>IF(N307="snížená",J307,0)</f>
        <v>0</v>
      </c>
      <c r="BG307" s="181">
        <f>IF(N307="zákl. přenesená",J307,0)</f>
        <v>0</v>
      </c>
      <c r="BH307" s="181">
        <f>IF(N307="sníž. přenesená",J307,0)</f>
        <v>0</v>
      </c>
      <c r="BI307" s="181">
        <f>IF(N307="nulová",J307,0)</f>
        <v>0</v>
      </c>
      <c r="BJ307" s="23" t="s">
        <v>143</v>
      </c>
      <c r="BK307" s="181">
        <f>ROUND(I307*H307,2)</f>
        <v>0</v>
      </c>
      <c r="BL307" s="23" t="s">
        <v>208</v>
      </c>
      <c r="BM307" s="23" t="s">
        <v>699</v>
      </c>
    </row>
    <row r="308" spans="2:63" s="10" customFormat="1" ht="29.85" customHeight="1">
      <c r="B308" s="156"/>
      <c r="D308" s="157" t="s">
        <v>70</v>
      </c>
      <c r="E308" s="167" t="s">
        <v>700</v>
      </c>
      <c r="F308" s="167" t="s">
        <v>701</v>
      </c>
      <c r="I308" s="159"/>
      <c r="J308" s="168">
        <f>BK308</f>
        <v>0</v>
      </c>
      <c r="L308" s="156"/>
      <c r="M308" s="161"/>
      <c r="N308" s="162"/>
      <c r="O308" s="162"/>
      <c r="P308" s="163">
        <f>SUM(P309:P324)</f>
        <v>0</v>
      </c>
      <c r="Q308" s="162"/>
      <c r="R308" s="163">
        <f>SUM(R309:R324)</f>
        <v>0.037</v>
      </c>
      <c r="S308" s="162"/>
      <c r="T308" s="164">
        <f>SUM(T309:T324)</f>
        <v>0.10244539999999999</v>
      </c>
      <c r="AR308" s="157" t="s">
        <v>143</v>
      </c>
      <c r="AT308" s="165" t="s">
        <v>70</v>
      </c>
      <c r="AU308" s="165" t="s">
        <v>78</v>
      </c>
      <c r="AY308" s="157" t="s">
        <v>134</v>
      </c>
      <c r="BK308" s="166">
        <f>SUM(BK309:BK324)</f>
        <v>0</v>
      </c>
    </row>
    <row r="309" spans="2:65" s="1" customFormat="1" ht="16.5" customHeight="1">
      <c r="B309" s="169"/>
      <c r="C309" s="170" t="s">
        <v>702</v>
      </c>
      <c r="D309" s="170" t="s">
        <v>137</v>
      </c>
      <c r="E309" s="171" t="s">
        <v>703</v>
      </c>
      <c r="F309" s="172" t="s">
        <v>704</v>
      </c>
      <c r="G309" s="173" t="s">
        <v>140</v>
      </c>
      <c r="H309" s="174">
        <v>4.156</v>
      </c>
      <c r="I309" s="175"/>
      <c r="J309" s="176">
        <f>ROUND(I309*H309,2)</f>
        <v>0</v>
      </c>
      <c r="K309" s="172" t="s">
        <v>141</v>
      </c>
      <c r="L309" s="40"/>
      <c r="M309" s="177" t="s">
        <v>5</v>
      </c>
      <c r="N309" s="178" t="s">
        <v>43</v>
      </c>
      <c r="O309" s="41"/>
      <c r="P309" s="179">
        <f>O309*H309</f>
        <v>0</v>
      </c>
      <c r="Q309" s="179">
        <v>0</v>
      </c>
      <c r="R309" s="179">
        <f>Q309*H309</f>
        <v>0</v>
      </c>
      <c r="S309" s="179">
        <v>0.02465</v>
      </c>
      <c r="T309" s="180">
        <f>S309*H309</f>
        <v>0.10244539999999999</v>
      </c>
      <c r="AR309" s="23" t="s">
        <v>208</v>
      </c>
      <c r="AT309" s="23" t="s">
        <v>137</v>
      </c>
      <c r="AU309" s="23" t="s">
        <v>143</v>
      </c>
      <c r="AY309" s="23" t="s">
        <v>134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23" t="s">
        <v>143</v>
      </c>
      <c r="BK309" s="181">
        <f>ROUND(I309*H309,2)</f>
        <v>0</v>
      </c>
      <c r="BL309" s="23" t="s">
        <v>208</v>
      </c>
      <c r="BM309" s="23" t="s">
        <v>705</v>
      </c>
    </row>
    <row r="310" spans="2:51" s="12" customFormat="1" ht="13.5">
      <c r="B310" s="191"/>
      <c r="D310" s="183" t="s">
        <v>145</v>
      </c>
      <c r="E310" s="192" t="s">
        <v>5</v>
      </c>
      <c r="F310" s="193" t="s">
        <v>706</v>
      </c>
      <c r="H310" s="192" t="s">
        <v>5</v>
      </c>
      <c r="I310" s="194"/>
      <c r="L310" s="191"/>
      <c r="M310" s="195"/>
      <c r="N310" s="196"/>
      <c r="O310" s="196"/>
      <c r="P310" s="196"/>
      <c r="Q310" s="196"/>
      <c r="R310" s="196"/>
      <c r="S310" s="196"/>
      <c r="T310" s="197"/>
      <c r="AT310" s="192" t="s">
        <v>145</v>
      </c>
      <c r="AU310" s="192" t="s">
        <v>143</v>
      </c>
      <c r="AV310" s="12" t="s">
        <v>78</v>
      </c>
      <c r="AW310" s="12" t="s">
        <v>35</v>
      </c>
      <c r="AX310" s="12" t="s">
        <v>71</v>
      </c>
      <c r="AY310" s="192" t="s">
        <v>134</v>
      </c>
    </row>
    <row r="311" spans="2:51" s="11" customFormat="1" ht="13.5">
      <c r="B311" s="182"/>
      <c r="D311" s="183" t="s">
        <v>145</v>
      </c>
      <c r="E311" s="184" t="s">
        <v>5</v>
      </c>
      <c r="F311" s="185" t="s">
        <v>707</v>
      </c>
      <c r="H311" s="186">
        <v>0.992</v>
      </c>
      <c r="I311" s="187"/>
      <c r="L311" s="182"/>
      <c r="M311" s="188"/>
      <c r="N311" s="189"/>
      <c r="O311" s="189"/>
      <c r="P311" s="189"/>
      <c r="Q311" s="189"/>
      <c r="R311" s="189"/>
      <c r="S311" s="189"/>
      <c r="T311" s="190"/>
      <c r="AT311" s="184" t="s">
        <v>145</v>
      </c>
      <c r="AU311" s="184" t="s">
        <v>143</v>
      </c>
      <c r="AV311" s="11" t="s">
        <v>143</v>
      </c>
      <c r="AW311" s="11" t="s">
        <v>35</v>
      </c>
      <c r="AX311" s="11" t="s">
        <v>71</v>
      </c>
      <c r="AY311" s="184" t="s">
        <v>134</v>
      </c>
    </row>
    <row r="312" spans="2:51" s="11" customFormat="1" ht="13.5">
      <c r="B312" s="182"/>
      <c r="D312" s="183" t="s">
        <v>145</v>
      </c>
      <c r="E312" s="184" t="s">
        <v>5</v>
      </c>
      <c r="F312" s="185" t="s">
        <v>708</v>
      </c>
      <c r="H312" s="186">
        <v>3.164</v>
      </c>
      <c r="I312" s="187"/>
      <c r="L312" s="182"/>
      <c r="M312" s="188"/>
      <c r="N312" s="189"/>
      <c r="O312" s="189"/>
      <c r="P312" s="189"/>
      <c r="Q312" s="189"/>
      <c r="R312" s="189"/>
      <c r="S312" s="189"/>
      <c r="T312" s="190"/>
      <c r="AT312" s="184" t="s">
        <v>145</v>
      </c>
      <c r="AU312" s="184" t="s">
        <v>143</v>
      </c>
      <c r="AV312" s="11" t="s">
        <v>143</v>
      </c>
      <c r="AW312" s="11" t="s">
        <v>35</v>
      </c>
      <c r="AX312" s="11" t="s">
        <v>71</v>
      </c>
      <c r="AY312" s="184" t="s">
        <v>134</v>
      </c>
    </row>
    <row r="313" spans="2:51" s="13" customFormat="1" ht="13.5">
      <c r="B313" s="208"/>
      <c r="D313" s="183" t="s">
        <v>145</v>
      </c>
      <c r="E313" s="209" t="s">
        <v>5</v>
      </c>
      <c r="F313" s="210" t="s">
        <v>215</v>
      </c>
      <c r="H313" s="211">
        <v>4.156</v>
      </c>
      <c r="I313" s="212"/>
      <c r="L313" s="208"/>
      <c r="M313" s="213"/>
      <c r="N313" s="214"/>
      <c r="O313" s="214"/>
      <c r="P313" s="214"/>
      <c r="Q313" s="214"/>
      <c r="R313" s="214"/>
      <c r="S313" s="214"/>
      <c r="T313" s="215"/>
      <c r="AT313" s="209" t="s">
        <v>145</v>
      </c>
      <c r="AU313" s="209" t="s">
        <v>143</v>
      </c>
      <c r="AV313" s="13" t="s">
        <v>142</v>
      </c>
      <c r="AW313" s="13" t="s">
        <v>35</v>
      </c>
      <c r="AX313" s="13" t="s">
        <v>78</v>
      </c>
      <c r="AY313" s="209" t="s">
        <v>134</v>
      </c>
    </row>
    <row r="314" spans="2:65" s="1" customFormat="1" ht="25.5" customHeight="1">
      <c r="B314" s="169"/>
      <c r="C314" s="170" t="s">
        <v>709</v>
      </c>
      <c r="D314" s="170" t="s">
        <v>137</v>
      </c>
      <c r="E314" s="171" t="s">
        <v>710</v>
      </c>
      <c r="F314" s="172" t="s">
        <v>711</v>
      </c>
      <c r="G314" s="173" t="s">
        <v>198</v>
      </c>
      <c r="H314" s="174">
        <v>2</v>
      </c>
      <c r="I314" s="175"/>
      <c r="J314" s="176">
        <f aca="true" t="shared" si="50" ref="J314:J324">ROUND(I314*H314,2)</f>
        <v>0</v>
      </c>
      <c r="K314" s="172" t="s">
        <v>141</v>
      </c>
      <c r="L314" s="40"/>
      <c r="M314" s="177" t="s">
        <v>5</v>
      </c>
      <c r="N314" s="178" t="s">
        <v>43</v>
      </c>
      <c r="O314" s="41"/>
      <c r="P314" s="179">
        <f aca="true" t="shared" si="51" ref="P314:P324">O314*H314</f>
        <v>0</v>
      </c>
      <c r="Q314" s="179">
        <v>0</v>
      </c>
      <c r="R314" s="179">
        <f aca="true" t="shared" si="52" ref="R314:R324">Q314*H314</f>
        <v>0</v>
      </c>
      <c r="S314" s="179">
        <v>0</v>
      </c>
      <c r="T314" s="180">
        <f aca="true" t="shared" si="53" ref="T314:T324">S314*H314</f>
        <v>0</v>
      </c>
      <c r="AR314" s="23" t="s">
        <v>208</v>
      </c>
      <c r="AT314" s="23" t="s">
        <v>137</v>
      </c>
      <c r="AU314" s="23" t="s">
        <v>143</v>
      </c>
      <c r="AY314" s="23" t="s">
        <v>134</v>
      </c>
      <c r="BE314" s="181">
        <f aca="true" t="shared" si="54" ref="BE314:BE324">IF(N314="základní",J314,0)</f>
        <v>0</v>
      </c>
      <c r="BF314" s="181">
        <f aca="true" t="shared" si="55" ref="BF314:BF324">IF(N314="snížená",J314,0)</f>
        <v>0</v>
      </c>
      <c r="BG314" s="181">
        <f aca="true" t="shared" si="56" ref="BG314:BG324">IF(N314="zákl. přenesená",J314,0)</f>
        <v>0</v>
      </c>
      <c r="BH314" s="181">
        <f aca="true" t="shared" si="57" ref="BH314:BH324">IF(N314="sníž. přenesená",J314,0)</f>
        <v>0</v>
      </c>
      <c r="BI314" s="181">
        <f aca="true" t="shared" si="58" ref="BI314:BI324">IF(N314="nulová",J314,0)</f>
        <v>0</v>
      </c>
      <c r="BJ314" s="23" t="s">
        <v>143</v>
      </c>
      <c r="BK314" s="181">
        <f aca="true" t="shared" si="59" ref="BK314:BK324">ROUND(I314*H314,2)</f>
        <v>0</v>
      </c>
      <c r="BL314" s="23" t="s">
        <v>208</v>
      </c>
      <c r="BM314" s="23" t="s">
        <v>712</v>
      </c>
    </row>
    <row r="315" spans="2:65" s="1" customFormat="1" ht="16.5" customHeight="1">
      <c r="B315" s="169"/>
      <c r="C315" s="198" t="s">
        <v>713</v>
      </c>
      <c r="D315" s="198" t="s">
        <v>201</v>
      </c>
      <c r="E315" s="199" t="s">
        <v>714</v>
      </c>
      <c r="F315" s="200" t="s">
        <v>715</v>
      </c>
      <c r="G315" s="201" t="s">
        <v>198</v>
      </c>
      <c r="H315" s="202">
        <v>2</v>
      </c>
      <c r="I315" s="203"/>
      <c r="J315" s="204">
        <f t="shared" si="50"/>
        <v>0</v>
      </c>
      <c r="K315" s="200" t="s">
        <v>141</v>
      </c>
      <c r="L315" s="205"/>
      <c r="M315" s="206" t="s">
        <v>5</v>
      </c>
      <c r="N315" s="207" t="s">
        <v>43</v>
      </c>
      <c r="O315" s="41"/>
      <c r="P315" s="179">
        <f t="shared" si="51"/>
        <v>0</v>
      </c>
      <c r="Q315" s="179">
        <v>0.0155</v>
      </c>
      <c r="R315" s="179">
        <f t="shared" si="52"/>
        <v>0.031</v>
      </c>
      <c r="S315" s="179">
        <v>0</v>
      </c>
      <c r="T315" s="180">
        <f t="shared" si="53"/>
        <v>0</v>
      </c>
      <c r="AR315" s="23" t="s">
        <v>298</v>
      </c>
      <c r="AT315" s="23" t="s">
        <v>201</v>
      </c>
      <c r="AU315" s="23" t="s">
        <v>143</v>
      </c>
      <c r="AY315" s="23" t="s">
        <v>134</v>
      </c>
      <c r="BE315" s="181">
        <f t="shared" si="54"/>
        <v>0</v>
      </c>
      <c r="BF315" s="181">
        <f t="shared" si="55"/>
        <v>0</v>
      </c>
      <c r="BG315" s="181">
        <f t="shared" si="56"/>
        <v>0</v>
      </c>
      <c r="BH315" s="181">
        <f t="shared" si="57"/>
        <v>0</v>
      </c>
      <c r="BI315" s="181">
        <f t="shared" si="58"/>
        <v>0</v>
      </c>
      <c r="BJ315" s="23" t="s">
        <v>143</v>
      </c>
      <c r="BK315" s="181">
        <f t="shared" si="59"/>
        <v>0</v>
      </c>
      <c r="BL315" s="23" t="s">
        <v>208</v>
      </c>
      <c r="BM315" s="23" t="s">
        <v>716</v>
      </c>
    </row>
    <row r="316" spans="2:65" s="1" customFormat="1" ht="25.5" customHeight="1">
      <c r="B316" s="169"/>
      <c r="C316" s="198" t="s">
        <v>717</v>
      </c>
      <c r="D316" s="198" t="s">
        <v>201</v>
      </c>
      <c r="E316" s="199" t="s">
        <v>718</v>
      </c>
      <c r="F316" s="200" t="s">
        <v>719</v>
      </c>
      <c r="G316" s="201" t="s">
        <v>198</v>
      </c>
      <c r="H316" s="202">
        <v>2</v>
      </c>
      <c r="I316" s="203"/>
      <c r="J316" s="204">
        <f t="shared" si="50"/>
        <v>0</v>
      </c>
      <c r="K316" s="200" t="s">
        <v>141</v>
      </c>
      <c r="L316" s="205"/>
      <c r="M316" s="206" t="s">
        <v>5</v>
      </c>
      <c r="N316" s="207" t="s">
        <v>43</v>
      </c>
      <c r="O316" s="41"/>
      <c r="P316" s="179">
        <f t="shared" si="51"/>
        <v>0</v>
      </c>
      <c r="Q316" s="179">
        <v>0.0012</v>
      </c>
      <c r="R316" s="179">
        <f t="shared" si="52"/>
        <v>0.0024</v>
      </c>
      <c r="S316" s="179">
        <v>0</v>
      </c>
      <c r="T316" s="180">
        <f t="shared" si="53"/>
        <v>0</v>
      </c>
      <c r="AR316" s="23" t="s">
        <v>298</v>
      </c>
      <c r="AT316" s="23" t="s">
        <v>201</v>
      </c>
      <c r="AU316" s="23" t="s">
        <v>143</v>
      </c>
      <c r="AY316" s="23" t="s">
        <v>134</v>
      </c>
      <c r="BE316" s="181">
        <f t="shared" si="54"/>
        <v>0</v>
      </c>
      <c r="BF316" s="181">
        <f t="shared" si="55"/>
        <v>0</v>
      </c>
      <c r="BG316" s="181">
        <f t="shared" si="56"/>
        <v>0</v>
      </c>
      <c r="BH316" s="181">
        <f t="shared" si="57"/>
        <v>0</v>
      </c>
      <c r="BI316" s="181">
        <f t="shared" si="58"/>
        <v>0</v>
      </c>
      <c r="BJ316" s="23" t="s">
        <v>143</v>
      </c>
      <c r="BK316" s="181">
        <f t="shared" si="59"/>
        <v>0</v>
      </c>
      <c r="BL316" s="23" t="s">
        <v>208</v>
      </c>
      <c r="BM316" s="23" t="s">
        <v>720</v>
      </c>
    </row>
    <row r="317" spans="2:65" s="1" customFormat="1" ht="16.5" customHeight="1">
      <c r="B317" s="169"/>
      <c r="C317" s="170" t="s">
        <v>721</v>
      </c>
      <c r="D317" s="170" t="s">
        <v>137</v>
      </c>
      <c r="E317" s="171" t="s">
        <v>722</v>
      </c>
      <c r="F317" s="172" t="s">
        <v>723</v>
      </c>
      <c r="G317" s="173" t="s">
        <v>198</v>
      </c>
      <c r="H317" s="174">
        <v>2</v>
      </c>
      <c r="I317" s="175"/>
      <c r="J317" s="176">
        <f t="shared" si="50"/>
        <v>0</v>
      </c>
      <c r="K317" s="172" t="s">
        <v>141</v>
      </c>
      <c r="L317" s="40"/>
      <c r="M317" s="177" t="s">
        <v>5</v>
      </c>
      <c r="N317" s="178" t="s">
        <v>43</v>
      </c>
      <c r="O317" s="41"/>
      <c r="P317" s="179">
        <f t="shared" si="51"/>
        <v>0</v>
      </c>
      <c r="Q317" s="179">
        <v>0</v>
      </c>
      <c r="R317" s="179">
        <f t="shared" si="52"/>
        <v>0</v>
      </c>
      <c r="S317" s="179">
        <v>0</v>
      </c>
      <c r="T317" s="180">
        <f t="shared" si="53"/>
        <v>0</v>
      </c>
      <c r="AR317" s="23" t="s">
        <v>208</v>
      </c>
      <c r="AT317" s="23" t="s">
        <v>137</v>
      </c>
      <c r="AU317" s="23" t="s">
        <v>143</v>
      </c>
      <c r="AY317" s="23" t="s">
        <v>134</v>
      </c>
      <c r="BE317" s="181">
        <f t="shared" si="54"/>
        <v>0</v>
      </c>
      <c r="BF317" s="181">
        <f t="shared" si="55"/>
        <v>0</v>
      </c>
      <c r="BG317" s="181">
        <f t="shared" si="56"/>
        <v>0</v>
      </c>
      <c r="BH317" s="181">
        <f t="shared" si="57"/>
        <v>0</v>
      </c>
      <c r="BI317" s="181">
        <f t="shared" si="58"/>
        <v>0</v>
      </c>
      <c r="BJ317" s="23" t="s">
        <v>143</v>
      </c>
      <c r="BK317" s="181">
        <f t="shared" si="59"/>
        <v>0</v>
      </c>
      <c r="BL317" s="23" t="s">
        <v>208</v>
      </c>
      <c r="BM317" s="23" t="s">
        <v>724</v>
      </c>
    </row>
    <row r="318" spans="2:65" s="1" customFormat="1" ht="16.5" customHeight="1">
      <c r="B318" s="169"/>
      <c r="C318" s="198" t="s">
        <v>725</v>
      </c>
      <c r="D318" s="198" t="s">
        <v>201</v>
      </c>
      <c r="E318" s="199" t="s">
        <v>726</v>
      </c>
      <c r="F318" s="200" t="s">
        <v>727</v>
      </c>
      <c r="G318" s="201" t="s">
        <v>198</v>
      </c>
      <c r="H318" s="202">
        <v>2</v>
      </c>
      <c r="I318" s="203"/>
      <c r="J318" s="204">
        <f t="shared" si="50"/>
        <v>0</v>
      </c>
      <c r="K318" s="200" t="s">
        <v>141</v>
      </c>
      <c r="L318" s="205"/>
      <c r="M318" s="206" t="s">
        <v>5</v>
      </c>
      <c r="N318" s="207" t="s">
        <v>43</v>
      </c>
      <c r="O318" s="41"/>
      <c r="P318" s="179">
        <f t="shared" si="51"/>
        <v>0</v>
      </c>
      <c r="Q318" s="179">
        <v>0.00045</v>
      </c>
      <c r="R318" s="179">
        <f t="shared" si="52"/>
        <v>0.0009</v>
      </c>
      <c r="S318" s="179">
        <v>0</v>
      </c>
      <c r="T318" s="180">
        <f t="shared" si="53"/>
        <v>0</v>
      </c>
      <c r="AR318" s="23" t="s">
        <v>298</v>
      </c>
      <c r="AT318" s="23" t="s">
        <v>201</v>
      </c>
      <c r="AU318" s="23" t="s">
        <v>143</v>
      </c>
      <c r="AY318" s="23" t="s">
        <v>134</v>
      </c>
      <c r="BE318" s="181">
        <f t="shared" si="54"/>
        <v>0</v>
      </c>
      <c r="BF318" s="181">
        <f t="shared" si="55"/>
        <v>0</v>
      </c>
      <c r="BG318" s="181">
        <f t="shared" si="56"/>
        <v>0</v>
      </c>
      <c r="BH318" s="181">
        <f t="shared" si="57"/>
        <v>0</v>
      </c>
      <c r="BI318" s="181">
        <f t="shared" si="58"/>
        <v>0</v>
      </c>
      <c r="BJ318" s="23" t="s">
        <v>143</v>
      </c>
      <c r="BK318" s="181">
        <f t="shared" si="59"/>
        <v>0</v>
      </c>
      <c r="BL318" s="23" t="s">
        <v>208</v>
      </c>
      <c r="BM318" s="23" t="s">
        <v>728</v>
      </c>
    </row>
    <row r="319" spans="2:65" s="1" customFormat="1" ht="25.5" customHeight="1">
      <c r="B319" s="169"/>
      <c r="C319" s="170" t="s">
        <v>729</v>
      </c>
      <c r="D319" s="170" t="s">
        <v>137</v>
      </c>
      <c r="E319" s="171" t="s">
        <v>730</v>
      </c>
      <c r="F319" s="172" t="s">
        <v>731</v>
      </c>
      <c r="G319" s="173" t="s">
        <v>198</v>
      </c>
      <c r="H319" s="174">
        <v>2</v>
      </c>
      <c r="I319" s="175"/>
      <c r="J319" s="176">
        <f t="shared" si="50"/>
        <v>0</v>
      </c>
      <c r="K319" s="172" t="s">
        <v>141</v>
      </c>
      <c r="L319" s="40"/>
      <c r="M319" s="177" t="s">
        <v>5</v>
      </c>
      <c r="N319" s="178" t="s">
        <v>43</v>
      </c>
      <c r="O319" s="41"/>
      <c r="P319" s="179">
        <f t="shared" si="51"/>
        <v>0</v>
      </c>
      <c r="Q319" s="179">
        <v>0</v>
      </c>
      <c r="R319" s="179">
        <f t="shared" si="52"/>
        <v>0</v>
      </c>
      <c r="S319" s="179">
        <v>0</v>
      </c>
      <c r="T319" s="180">
        <f t="shared" si="53"/>
        <v>0</v>
      </c>
      <c r="AR319" s="23" t="s">
        <v>208</v>
      </c>
      <c r="AT319" s="23" t="s">
        <v>137</v>
      </c>
      <c r="AU319" s="23" t="s">
        <v>143</v>
      </c>
      <c r="AY319" s="23" t="s">
        <v>134</v>
      </c>
      <c r="BE319" s="181">
        <f t="shared" si="54"/>
        <v>0</v>
      </c>
      <c r="BF319" s="181">
        <f t="shared" si="55"/>
        <v>0</v>
      </c>
      <c r="BG319" s="181">
        <f t="shared" si="56"/>
        <v>0</v>
      </c>
      <c r="BH319" s="181">
        <f t="shared" si="57"/>
        <v>0</v>
      </c>
      <c r="BI319" s="181">
        <f t="shared" si="58"/>
        <v>0</v>
      </c>
      <c r="BJ319" s="23" t="s">
        <v>143</v>
      </c>
      <c r="BK319" s="181">
        <f t="shared" si="59"/>
        <v>0</v>
      </c>
      <c r="BL319" s="23" t="s">
        <v>208</v>
      </c>
      <c r="BM319" s="23" t="s">
        <v>732</v>
      </c>
    </row>
    <row r="320" spans="2:65" s="1" customFormat="1" ht="16.5" customHeight="1">
      <c r="B320" s="169"/>
      <c r="C320" s="198" t="s">
        <v>733</v>
      </c>
      <c r="D320" s="198" t="s">
        <v>201</v>
      </c>
      <c r="E320" s="199" t="s">
        <v>734</v>
      </c>
      <c r="F320" s="200" t="s">
        <v>735</v>
      </c>
      <c r="G320" s="201" t="s">
        <v>198</v>
      </c>
      <c r="H320" s="202">
        <v>2</v>
      </c>
      <c r="I320" s="203"/>
      <c r="J320" s="204">
        <f t="shared" si="50"/>
        <v>0</v>
      </c>
      <c r="K320" s="200" t="s">
        <v>141</v>
      </c>
      <c r="L320" s="205"/>
      <c r="M320" s="206" t="s">
        <v>5</v>
      </c>
      <c r="N320" s="207" t="s">
        <v>43</v>
      </c>
      <c r="O320" s="41"/>
      <c r="P320" s="179">
        <f t="shared" si="51"/>
        <v>0</v>
      </c>
      <c r="Q320" s="179">
        <v>0.00135</v>
      </c>
      <c r="R320" s="179">
        <f t="shared" si="52"/>
        <v>0.0027</v>
      </c>
      <c r="S320" s="179">
        <v>0</v>
      </c>
      <c r="T320" s="180">
        <f t="shared" si="53"/>
        <v>0</v>
      </c>
      <c r="AR320" s="23" t="s">
        <v>298</v>
      </c>
      <c r="AT320" s="23" t="s">
        <v>201</v>
      </c>
      <c r="AU320" s="23" t="s">
        <v>143</v>
      </c>
      <c r="AY320" s="23" t="s">
        <v>134</v>
      </c>
      <c r="BE320" s="181">
        <f t="shared" si="54"/>
        <v>0</v>
      </c>
      <c r="BF320" s="181">
        <f t="shared" si="55"/>
        <v>0</v>
      </c>
      <c r="BG320" s="181">
        <f t="shared" si="56"/>
        <v>0</v>
      </c>
      <c r="BH320" s="181">
        <f t="shared" si="57"/>
        <v>0</v>
      </c>
      <c r="BI320" s="181">
        <f t="shared" si="58"/>
        <v>0</v>
      </c>
      <c r="BJ320" s="23" t="s">
        <v>143</v>
      </c>
      <c r="BK320" s="181">
        <f t="shared" si="59"/>
        <v>0</v>
      </c>
      <c r="BL320" s="23" t="s">
        <v>208</v>
      </c>
      <c r="BM320" s="23" t="s">
        <v>736</v>
      </c>
    </row>
    <row r="321" spans="2:65" s="1" customFormat="1" ht="38.25" customHeight="1">
      <c r="B321" s="169"/>
      <c r="C321" s="170" t="s">
        <v>737</v>
      </c>
      <c r="D321" s="170" t="s">
        <v>137</v>
      </c>
      <c r="E321" s="171" t="s">
        <v>738</v>
      </c>
      <c r="F321" s="172" t="s">
        <v>739</v>
      </c>
      <c r="G321" s="173" t="s">
        <v>243</v>
      </c>
      <c r="H321" s="174">
        <v>0.037</v>
      </c>
      <c r="I321" s="175"/>
      <c r="J321" s="176">
        <f t="shared" si="50"/>
        <v>0</v>
      </c>
      <c r="K321" s="172" t="s">
        <v>141</v>
      </c>
      <c r="L321" s="40"/>
      <c r="M321" s="177" t="s">
        <v>5</v>
      </c>
      <c r="N321" s="178" t="s">
        <v>43</v>
      </c>
      <c r="O321" s="41"/>
      <c r="P321" s="179">
        <f t="shared" si="51"/>
        <v>0</v>
      </c>
      <c r="Q321" s="179">
        <v>0</v>
      </c>
      <c r="R321" s="179">
        <f t="shared" si="52"/>
        <v>0</v>
      </c>
      <c r="S321" s="179">
        <v>0</v>
      </c>
      <c r="T321" s="180">
        <f t="shared" si="53"/>
        <v>0</v>
      </c>
      <c r="AR321" s="23" t="s">
        <v>208</v>
      </c>
      <c r="AT321" s="23" t="s">
        <v>137</v>
      </c>
      <c r="AU321" s="23" t="s">
        <v>143</v>
      </c>
      <c r="AY321" s="23" t="s">
        <v>134</v>
      </c>
      <c r="BE321" s="181">
        <f t="shared" si="54"/>
        <v>0</v>
      </c>
      <c r="BF321" s="181">
        <f t="shared" si="55"/>
        <v>0</v>
      </c>
      <c r="BG321" s="181">
        <f t="shared" si="56"/>
        <v>0</v>
      </c>
      <c r="BH321" s="181">
        <f t="shared" si="57"/>
        <v>0</v>
      </c>
      <c r="BI321" s="181">
        <f t="shared" si="58"/>
        <v>0</v>
      </c>
      <c r="BJ321" s="23" t="s">
        <v>143</v>
      </c>
      <c r="BK321" s="181">
        <f t="shared" si="59"/>
        <v>0</v>
      </c>
      <c r="BL321" s="23" t="s">
        <v>208</v>
      </c>
      <c r="BM321" s="23" t="s">
        <v>740</v>
      </c>
    </row>
    <row r="322" spans="2:65" s="1" customFormat="1" ht="38.25" customHeight="1">
      <c r="B322" s="169"/>
      <c r="C322" s="170" t="s">
        <v>741</v>
      </c>
      <c r="D322" s="170" t="s">
        <v>137</v>
      </c>
      <c r="E322" s="171" t="s">
        <v>742</v>
      </c>
      <c r="F322" s="172" t="s">
        <v>743</v>
      </c>
      <c r="G322" s="173" t="s">
        <v>243</v>
      </c>
      <c r="H322" s="174">
        <v>0.037</v>
      </c>
      <c r="I322" s="175"/>
      <c r="J322" s="176">
        <f t="shared" si="50"/>
        <v>0</v>
      </c>
      <c r="K322" s="172" t="s">
        <v>141</v>
      </c>
      <c r="L322" s="40"/>
      <c r="M322" s="177" t="s">
        <v>5</v>
      </c>
      <c r="N322" s="178" t="s">
        <v>43</v>
      </c>
      <c r="O322" s="41"/>
      <c r="P322" s="179">
        <f t="shared" si="51"/>
        <v>0</v>
      </c>
      <c r="Q322" s="179">
        <v>0</v>
      </c>
      <c r="R322" s="179">
        <f t="shared" si="52"/>
        <v>0</v>
      </c>
      <c r="S322" s="179">
        <v>0</v>
      </c>
      <c r="T322" s="180">
        <f t="shared" si="53"/>
        <v>0</v>
      </c>
      <c r="AR322" s="23" t="s">
        <v>208</v>
      </c>
      <c r="AT322" s="23" t="s">
        <v>137</v>
      </c>
      <c r="AU322" s="23" t="s">
        <v>143</v>
      </c>
      <c r="AY322" s="23" t="s">
        <v>134</v>
      </c>
      <c r="BE322" s="181">
        <f t="shared" si="54"/>
        <v>0</v>
      </c>
      <c r="BF322" s="181">
        <f t="shared" si="55"/>
        <v>0</v>
      </c>
      <c r="BG322" s="181">
        <f t="shared" si="56"/>
        <v>0</v>
      </c>
      <c r="BH322" s="181">
        <f t="shared" si="57"/>
        <v>0</v>
      </c>
      <c r="BI322" s="181">
        <f t="shared" si="58"/>
        <v>0</v>
      </c>
      <c r="BJ322" s="23" t="s">
        <v>143</v>
      </c>
      <c r="BK322" s="181">
        <f t="shared" si="59"/>
        <v>0</v>
      </c>
      <c r="BL322" s="23" t="s">
        <v>208</v>
      </c>
      <c r="BM322" s="23" t="s">
        <v>744</v>
      </c>
    </row>
    <row r="323" spans="2:65" s="1" customFormat="1" ht="16.5" customHeight="1">
      <c r="B323" s="169"/>
      <c r="C323" s="170" t="s">
        <v>745</v>
      </c>
      <c r="D323" s="170" t="s">
        <v>137</v>
      </c>
      <c r="E323" s="171" t="s">
        <v>746</v>
      </c>
      <c r="F323" s="172" t="s">
        <v>747</v>
      </c>
      <c r="G323" s="173" t="s">
        <v>529</v>
      </c>
      <c r="H323" s="174">
        <v>1</v>
      </c>
      <c r="I323" s="175"/>
      <c r="J323" s="176">
        <f t="shared" si="50"/>
        <v>0</v>
      </c>
      <c r="K323" s="172" t="s">
        <v>5</v>
      </c>
      <c r="L323" s="40"/>
      <c r="M323" s="177" t="s">
        <v>5</v>
      </c>
      <c r="N323" s="178" t="s">
        <v>43</v>
      </c>
      <c r="O323" s="41"/>
      <c r="P323" s="179">
        <f t="shared" si="51"/>
        <v>0</v>
      </c>
      <c r="Q323" s="179">
        <v>0</v>
      </c>
      <c r="R323" s="179">
        <f t="shared" si="52"/>
        <v>0</v>
      </c>
      <c r="S323" s="179">
        <v>0</v>
      </c>
      <c r="T323" s="180">
        <f t="shared" si="53"/>
        <v>0</v>
      </c>
      <c r="AR323" s="23" t="s">
        <v>208</v>
      </c>
      <c r="AT323" s="23" t="s">
        <v>137</v>
      </c>
      <c r="AU323" s="23" t="s">
        <v>143</v>
      </c>
      <c r="AY323" s="23" t="s">
        <v>134</v>
      </c>
      <c r="BE323" s="181">
        <f t="shared" si="54"/>
        <v>0</v>
      </c>
      <c r="BF323" s="181">
        <f t="shared" si="55"/>
        <v>0</v>
      </c>
      <c r="BG323" s="181">
        <f t="shared" si="56"/>
        <v>0</v>
      </c>
      <c r="BH323" s="181">
        <f t="shared" si="57"/>
        <v>0</v>
      </c>
      <c r="BI323" s="181">
        <f t="shared" si="58"/>
        <v>0</v>
      </c>
      <c r="BJ323" s="23" t="s">
        <v>143</v>
      </c>
      <c r="BK323" s="181">
        <f t="shared" si="59"/>
        <v>0</v>
      </c>
      <c r="BL323" s="23" t="s">
        <v>208</v>
      </c>
      <c r="BM323" s="23" t="s">
        <v>748</v>
      </c>
    </row>
    <row r="324" spans="2:65" s="1" customFormat="1" ht="16.5" customHeight="1">
      <c r="B324" s="169"/>
      <c r="C324" s="170" t="s">
        <v>749</v>
      </c>
      <c r="D324" s="170" t="s">
        <v>137</v>
      </c>
      <c r="E324" s="171" t="s">
        <v>750</v>
      </c>
      <c r="F324" s="172" t="s">
        <v>751</v>
      </c>
      <c r="G324" s="173" t="s">
        <v>529</v>
      </c>
      <c r="H324" s="174">
        <v>2</v>
      </c>
      <c r="I324" s="175"/>
      <c r="J324" s="176">
        <f t="shared" si="50"/>
        <v>0</v>
      </c>
      <c r="K324" s="172" t="s">
        <v>5</v>
      </c>
      <c r="L324" s="40"/>
      <c r="M324" s="177" t="s">
        <v>5</v>
      </c>
      <c r="N324" s="178" t="s">
        <v>43</v>
      </c>
      <c r="O324" s="41"/>
      <c r="P324" s="179">
        <f t="shared" si="51"/>
        <v>0</v>
      </c>
      <c r="Q324" s="179">
        <v>0</v>
      </c>
      <c r="R324" s="179">
        <f t="shared" si="52"/>
        <v>0</v>
      </c>
      <c r="S324" s="179">
        <v>0</v>
      </c>
      <c r="T324" s="180">
        <f t="shared" si="53"/>
        <v>0</v>
      </c>
      <c r="AR324" s="23" t="s">
        <v>208</v>
      </c>
      <c r="AT324" s="23" t="s">
        <v>137</v>
      </c>
      <c r="AU324" s="23" t="s">
        <v>143</v>
      </c>
      <c r="AY324" s="23" t="s">
        <v>134</v>
      </c>
      <c r="BE324" s="181">
        <f t="shared" si="54"/>
        <v>0</v>
      </c>
      <c r="BF324" s="181">
        <f t="shared" si="55"/>
        <v>0</v>
      </c>
      <c r="BG324" s="181">
        <f t="shared" si="56"/>
        <v>0</v>
      </c>
      <c r="BH324" s="181">
        <f t="shared" si="57"/>
        <v>0</v>
      </c>
      <c r="BI324" s="181">
        <f t="shared" si="58"/>
        <v>0</v>
      </c>
      <c r="BJ324" s="23" t="s">
        <v>143</v>
      </c>
      <c r="BK324" s="181">
        <f t="shared" si="59"/>
        <v>0</v>
      </c>
      <c r="BL324" s="23" t="s">
        <v>208</v>
      </c>
      <c r="BM324" s="23" t="s">
        <v>752</v>
      </c>
    </row>
    <row r="325" spans="2:63" s="10" customFormat="1" ht="29.85" customHeight="1">
      <c r="B325" s="156"/>
      <c r="D325" s="157" t="s">
        <v>70</v>
      </c>
      <c r="E325" s="167" t="s">
        <v>753</v>
      </c>
      <c r="F325" s="167" t="s">
        <v>754</v>
      </c>
      <c r="I325" s="159"/>
      <c r="J325" s="168">
        <f>BK325</f>
        <v>0</v>
      </c>
      <c r="L325" s="156"/>
      <c r="M325" s="161"/>
      <c r="N325" s="162"/>
      <c r="O325" s="162"/>
      <c r="P325" s="163">
        <f>SUM(P326:P334)</f>
        <v>0</v>
      </c>
      <c r="Q325" s="162"/>
      <c r="R325" s="163">
        <f>SUM(R326:R334)</f>
        <v>0.30957443</v>
      </c>
      <c r="S325" s="162"/>
      <c r="T325" s="164">
        <f>SUM(T326:T334)</f>
        <v>0</v>
      </c>
      <c r="AR325" s="157" t="s">
        <v>143</v>
      </c>
      <c r="AT325" s="165" t="s">
        <v>70</v>
      </c>
      <c r="AU325" s="165" t="s">
        <v>78</v>
      </c>
      <c r="AY325" s="157" t="s">
        <v>134</v>
      </c>
      <c r="BK325" s="166">
        <f>SUM(BK326:BK334)</f>
        <v>0</v>
      </c>
    </row>
    <row r="326" spans="2:65" s="1" customFormat="1" ht="25.5" customHeight="1">
      <c r="B326" s="169"/>
      <c r="C326" s="170" t="s">
        <v>755</v>
      </c>
      <c r="D326" s="170" t="s">
        <v>137</v>
      </c>
      <c r="E326" s="171" t="s">
        <v>756</v>
      </c>
      <c r="F326" s="172" t="s">
        <v>757</v>
      </c>
      <c r="G326" s="173" t="s">
        <v>140</v>
      </c>
      <c r="H326" s="174">
        <v>5.239</v>
      </c>
      <c r="I326" s="175"/>
      <c r="J326" s="176">
        <f>ROUND(I326*H326,2)</f>
        <v>0</v>
      </c>
      <c r="K326" s="172" t="s">
        <v>141</v>
      </c>
      <c r="L326" s="40"/>
      <c r="M326" s="177" t="s">
        <v>5</v>
      </c>
      <c r="N326" s="178" t="s">
        <v>43</v>
      </c>
      <c r="O326" s="41"/>
      <c r="P326" s="179">
        <f>O326*H326</f>
        <v>0</v>
      </c>
      <c r="Q326" s="179">
        <v>0.03767</v>
      </c>
      <c r="R326" s="179">
        <f>Q326*H326</f>
        <v>0.19735313000000002</v>
      </c>
      <c r="S326" s="179">
        <v>0</v>
      </c>
      <c r="T326" s="180">
        <f>S326*H326</f>
        <v>0</v>
      </c>
      <c r="AR326" s="23" t="s">
        <v>208</v>
      </c>
      <c r="AT326" s="23" t="s">
        <v>137</v>
      </c>
      <c r="AU326" s="23" t="s">
        <v>143</v>
      </c>
      <c r="AY326" s="23" t="s">
        <v>134</v>
      </c>
      <c r="BE326" s="181">
        <f>IF(N326="základní",J326,0)</f>
        <v>0</v>
      </c>
      <c r="BF326" s="181">
        <f>IF(N326="snížená",J326,0)</f>
        <v>0</v>
      </c>
      <c r="BG326" s="181">
        <f>IF(N326="zákl. přenesená",J326,0)</f>
        <v>0</v>
      </c>
      <c r="BH326" s="181">
        <f>IF(N326="sníž. přenesená",J326,0)</f>
        <v>0</v>
      </c>
      <c r="BI326" s="181">
        <f>IF(N326="nulová",J326,0)</f>
        <v>0</v>
      </c>
      <c r="BJ326" s="23" t="s">
        <v>143</v>
      </c>
      <c r="BK326" s="181">
        <f>ROUND(I326*H326,2)</f>
        <v>0</v>
      </c>
      <c r="BL326" s="23" t="s">
        <v>208</v>
      </c>
      <c r="BM326" s="23" t="s">
        <v>758</v>
      </c>
    </row>
    <row r="327" spans="2:51" s="11" customFormat="1" ht="13.5">
      <c r="B327" s="182"/>
      <c r="D327" s="183" t="s">
        <v>145</v>
      </c>
      <c r="E327" s="184" t="s">
        <v>5</v>
      </c>
      <c r="F327" s="185" t="s">
        <v>759</v>
      </c>
      <c r="H327" s="186">
        <v>4.354</v>
      </c>
      <c r="I327" s="187"/>
      <c r="L327" s="182"/>
      <c r="M327" s="188"/>
      <c r="N327" s="189"/>
      <c r="O327" s="189"/>
      <c r="P327" s="189"/>
      <c r="Q327" s="189"/>
      <c r="R327" s="189"/>
      <c r="S327" s="189"/>
      <c r="T327" s="190"/>
      <c r="AT327" s="184" t="s">
        <v>145</v>
      </c>
      <c r="AU327" s="184" t="s">
        <v>143</v>
      </c>
      <c r="AV327" s="11" t="s">
        <v>143</v>
      </c>
      <c r="AW327" s="11" t="s">
        <v>35</v>
      </c>
      <c r="AX327" s="11" t="s">
        <v>71</v>
      </c>
      <c r="AY327" s="184" t="s">
        <v>134</v>
      </c>
    </row>
    <row r="328" spans="2:51" s="11" customFormat="1" ht="13.5">
      <c r="B328" s="182"/>
      <c r="D328" s="183" t="s">
        <v>145</v>
      </c>
      <c r="E328" s="184" t="s">
        <v>5</v>
      </c>
      <c r="F328" s="185" t="s">
        <v>284</v>
      </c>
      <c r="H328" s="186">
        <v>0.885</v>
      </c>
      <c r="I328" s="187"/>
      <c r="L328" s="182"/>
      <c r="M328" s="188"/>
      <c r="N328" s="189"/>
      <c r="O328" s="189"/>
      <c r="P328" s="189"/>
      <c r="Q328" s="189"/>
      <c r="R328" s="189"/>
      <c r="S328" s="189"/>
      <c r="T328" s="190"/>
      <c r="AT328" s="184" t="s">
        <v>145</v>
      </c>
      <c r="AU328" s="184" t="s">
        <v>143</v>
      </c>
      <c r="AV328" s="11" t="s">
        <v>143</v>
      </c>
      <c r="AW328" s="11" t="s">
        <v>35</v>
      </c>
      <c r="AX328" s="11" t="s">
        <v>71</v>
      </c>
      <c r="AY328" s="184" t="s">
        <v>134</v>
      </c>
    </row>
    <row r="329" spans="2:51" s="13" customFormat="1" ht="13.5">
      <c r="B329" s="208"/>
      <c r="D329" s="183" t="s">
        <v>145</v>
      </c>
      <c r="E329" s="209" t="s">
        <v>5</v>
      </c>
      <c r="F329" s="210" t="s">
        <v>215</v>
      </c>
      <c r="H329" s="211">
        <v>5.239</v>
      </c>
      <c r="I329" s="212"/>
      <c r="L329" s="208"/>
      <c r="M329" s="213"/>
      <c r="N329" s="214"/>
      <c r="O329" s="214"/>
      <c r="P329" s="214"/>
      <c r="Q329" s="214"/>
      <c r="R329" s="214"/>
      <c r="S329" s="214"/>
      <c r="T329" s="215"/>
      <c r="AT329" s="209" t="s">
        <v>145</v>
      </c>
      <c r="AU329" s="209" t="s">
        <v>143</v>
      </c>
      <c r="AV329" s="13" t="s">
        <v>142</v>
      </c>
      <c r="AW329" s="13" t="s">
        <v>35</v>
      </c>
      <c r="AX329" s="13" t="s">
        <v>78</v>
      </c>
      <c r="AY329" s="209" t="s">
        <v>134</v>
      </c>
    </row>
    <row r="330" spans="2:65" s="1" customFormat="1" ht="16.5" customHeight="1">
      <c r="B330" s="169"/>
      <c r="C330" s="170" t="s">
        <v>760</v>
      </c>
      <c r="D330" s="170" t="s">
        <v>137</v>
      </c>
      <c r="E330" s="171" t="s">
        <v>761</v>
      </c>
      <c r="F330" s="172" t="s">
        <v>762</v>
      </c>
      <c r="G330" s="173" t="s">
        <v>140</v>
      </c>
      <c r="H330" s="174">
        <v>5.239</v>
      </c>
      <c r="I330" s="175"/>
      <c r="J330" s="176">
        <f>ROUND(I330*H330,2)</f>
        <v>0</v>
      </c>
      <c r="K330" s="172" t="s">
        <v>141</v>
      </c>
      <c r="L330" s="40"/>
      <c r="M330" s="177" t="s">
        <v>5</v>
      </c>
      <c r="N330" s="178" t="s">
        <v>43</v>
      </c>
      <c r="O330" s="41"/>
      <c r="P330" s="179">
        <f>O330*H330</f>
        <v>0</v>
      </c>
      <c r="Q330" s="179">
        <v>0.0003</v>
      </c>
      <c r="R330" s="179">
        <f>Q330*H330</f>
        <v>0.0015716999999999999</v>
      </c>
      <c r="S330" s="179">
        <v>0</v>
      </c>
      <c r="T330" s="180">
        <f>S330*H330</f>
        <v>0</v>
      </c>
      <c r="AR330" s="23" t="s">
        <v>208</v>
      </c>
      <c r="AT330" s="23" t="s">
        <v>137</v>
      </c>
      <c r="AU330" s="23" t="s">
        <v>143</v>
      </c>
      <c r="AY330" s="23" t="s">
        <v>134</v>
      </c>
      <c r="BE330" s="181">
        <f>IF(N330="základní",J330,0)</f>
        <v>0</v>
      </c>
      <c r="BF330" s="181">
        <f>IF(N330="snížená",J330,0)</f>
        <v>0</v>
      </c>
      <c r="BG330" s="181">
        <f>IF(N330="zákl. přenesená",J330,0)</f>
        <v>0</v>
      </c>
      <c r="BH330" s="181">
        <f>IF(N330="sníž. přenesená",J330,0)</f>
        <v>0</v>
      </c>
      <c r="BI330" s="181">
        <f>IF(N330="nulová",J330,0)</f>
        <v>0</v>
      </c>
      <c r="BJ330" s="23" t="s">
        <v>143</v>
      </c>
      <c r="BK330" s="181">
        <f>ROUND(I330*H330,2)</f>
        <v>0</v>
      </c>
      <c r="BL330" s="23" t="s">
        <v>208</v>
      </c>
      <c r="BM330" s="23" t="s">
        <v>763</v>
      </c>
    </row>
    <row r="331" spans="2:65" s="1" customFormat="1" ht="25.5" customHeight="1">
      <c r="B331" s="169"/>
      <c r="C331" s="198" t="s">
        <v>764</v>
      </c>
      <c r="D331" s="198" t="s">
        <v>201</v>
      </c>
      <c r="E331" s="199" t="s">
        <v>765</v>
      </c>
      <c r="F331" s="200" t="s">
        <v>766</v>
      </c>
      <c r="G331" s="201" t="s">
        <v>140</v>
      </c>
      <c r="H331" s="202">
        <v>5.763</v>
      </c>
      <c r="I331" s="203"/>
      <c r="J331" s="204">
        <f>ROUND(I331*H331,2)</f>
        <v>0</v>
      </c>
      <c r="K331" s="200" t="s">
        <v>141</v>
      </c>
      <c r="L331" s="205"/>
      <c r="M331" s="206" t="s">
        <v>5</v>
      </c>
      <c r="N331" s="207" t="s">
        <v>43</v>
      </c>
      <c r="O331" s="41"/>
      <c r="P331" s="179">
        <f>O331*H331</f>
        <v>0</v>
      </c>
      <c r="Q331" s="179">
        <v>0.0192</v>
      </c>
      <c r="R331" s="179">
        <f>Q331*H331</f>
        <v>0.11064959999999999</v>
      </c>
      <c r="S331" s="179">
        <v>0</v>
      </c>
      <c r="T331" s="180">
        <f>S331*H331</f>
        <v>0</v>
      </c>
      <c r="AR331" s="23" t="s">
        <v>298</v>
      </c>
      <c r="AT331" s="23" t="s">
        <v>201</v>
      </c>
      <c r="AU331" s="23" t="s">
        <v>143</v>
      </c>
      <c r="AY331" s="23" t="s">
        <v>134</v>
      </c>
      <c r="BE331" s="181">
        <f>IF(N331="základní",J331,0)</f>
        <v>0</v>
      </c>
      <c r="BF331" s="181">
        <f>IF(N331="snížená",J331,0)</f>
        <v>0</v>
      </c>
      <c r="BG331" s="181">
        <f>IF(N331="zákl. přenesená",J331,0)</f>
        <v>0</v>
      </c>
      <c r="BH331" s="181">
        <f>IF(N331="sníž. přenesená",J331,0)</f>
        <v>0</v>
      </c>
      <c r="BI331" s="181">
        <f>IF(N331="nulová",J331,0)</f>
        <v>0</v>
      </c>
      <c r="BJ331" s="23" t="s">
        <v>143</v>
      </c>
      <c r="BK331" s="181">
        <f>ROUND(I331*H331,2)</f>
        <v>0</v>
      </c>
      <c r="BL331" s="23" t="s">
        <v>208</v>
      </c>
      <c r="BM331" s="23" t="s">
        <v>767</v>
      </c>
    </row>
    <row r="332" spans="2:51" s="11" customFormat="1" ht="13.5">
      <c r="B332" s="182"/>
      <c r="D332" s="183" t="s">
        <v>145</v>
      </c>
      <c r="F332" s="185" t="s">
        <v>768</v>
      </c>
      <c r="H332" s="186">
        <v>5.763</v>
      </c>
      <c r="I332" s="187"/>
      <c r="L332" s="182"/>
      <c r="M332" s="188"/>
      <c r="N332" s="189"/>
      <c r="O332" s="189"/>
      <c r="P332" s="189"/>
      <c r="Q332" s="189"/>
      <c r="R332" s="189"/>
      <c r="S332" s="189"/>
      <c r="T332" s="190"/>
      <c r="AT332" s="184" t="s">
        <v>145</v>
      </c>
      <c r="AU332" s="184" t="s">
        <v>143</v>
      </c>
      <c r="AV332" s="11" t="s">
        <v>143</v>
      </c>
      <c r="AW332" s="11" t="s">
        <v>6</v>
      </c>
      <c r="AX332" s="11" t="s">
        <v>78</v>
      </c>
      <c r="AY332" s="184" t="s">
        <v>134</v>
      </c>
    </row>
    <row r="333" spans="2:65" s="1" customFormat="1" ht="38.25" customHeight="1">
      <c r="B333" s="169"/>
      <c r="C333" s="170" t="s">
        <v>769</v>
      </c>
      <c r="D333" s="170" t="s">
        <v>137</v>
      </c>
      <c r="E333" s="171" t="s">
        <v>770</v>
      </c>
      <c r="F333" s="172" t="s">
        <v>771</v>
      </c>
      <c r="G333" s="173" t="s">
        <v>243</v>
      </c>
      <c r="H333" s="174">
        <v>0.31</v>
      </c>
      <c r="I333" s="175"/>
      <c r="J333" s="176">
        <f>ROUND(I333*H333,2)</f>
        <v>0</v>
      </c>
      <c r="K333" s="172" t="s">
        <v>141</v>
      </c>
      <c r="L333" s="40"/>
      <c r="M333" s="177" t="s">
        <v>5</v>
      </c>
      <c r="N333" s="178" t="s">
        <v>43</v>
      </c>
      <c r="O333" s="41"/>
      <c r="P333" s="179">
        <f>O333*H333</f>
        <v>0</v>
      </c>
      <c r="Q333" s="179">
        <v>0</v>
      </c>
      <c r="R333" s="179">
        <f>Q333*H333</f>
        <v>0</v>
      </c>
      <c r="S333" s="179">
        <v>0</v>
      </c>
      <c r="T333" s="180">
        <f>S333*H333</f>
        <v>0</v>
      </c>
      <c r="AR333" s="23" t="s">
        <v>208</v>
      </c>
      <c r="AT333" s="23" t="s">
        <v>137</v>
      </c>
      <c r="AU333" s="23" t="s">
        <v>143</v>
      </c>
      <c r="AY333" s="23" t="s">
        <v>134</v>
      </c>
      <c r="BE333" s="181">
        <f>IF(N333="základní",J333,0)</f>
        <v>0</v>
      </c>
      <c r="BF333" s="181">
        <f>IF(N333="snížená",J333,0)</f>
        <v>0</v>
      </c>
      <c r="BG333" s="181">
        <f>IF(N333="zákl. přenesená",J333,0)</f>
        <v>0</v>
      </c>
      <c r="BH333" s="181">
        <f>IF(N333="sníž. přenesená",J333,0)</f>
        <v>0</v>
      </c>
      <c r="BI333" s="181">
        <f>IF(N333="nulová",J333,0)</f>
        <v>0</v>
      </c>
      <c r="BJ333" s="23" t="s">
        <v>143</v>
      </c>
      <c r="BK333" s="181">
        <f>ROUND(I333*H333,2)</f>
        <v>0</v>
      </c>
      <c r="BL333" s="23" t="s">
        <v>208</v>
      </c>
      <c r="BM333" s="23" t="s">
        <v>772</v>
      </c>
    </row>
    <row r="334" spans="2:65" s="1" customFormat="1" ht="38.25" customHeight="1">
      <c r="B334" s="169"/>
      <c r="C334" s="170" t="s">
        <v>773</v>
      </c>
      <c r="D334" s="170" t="s">
        <v>137</v>
      </c>
      <c r="E334" s="171" t="s">
        <v>774</v>
      </c>
      <c r="F334" s="172" t="s">
        <v>775</v>
      </c>
      <c r="G334" s="173" t="s">
        <v>243</v>
      </c>
      <c r="H334" s="174">
        <v>0.31</v>
      </c>
      <c r="I334" s="175"/>
      <c r="J334" s="176">
        <f>ROUND(I334*H334,2)</f>
        <v>0</v>
      </c>
      <c r="K334" s="172" t="s">
        <v>141</v>
      </c>
      <c r="L334" s="40"/>
      <c r="M334" s="177" t="s">
        <v>5</v>
      </c>
      <c r="N334" s="178" t="s">
        <v>43</v>
      </c>
      <c r="O334" s="41"/>
      <c r="P334" s="179">
        <f>O334*H334</f>
        <v>0</v>
      </c>
      <c r="Q334" s="179">
        <v>0</v>
      </c>
      <c r="R334" s="179">
        <f>Q334*H334</f>
        <v>0</v>
      </c>
      <c r="S334" s="179">
        <v>0</v>
      </c>
      <c r="T334" s="180">
        <f>S334*H334</f>
        <v>0</v>
      </c>
      <c r="AR334" s="23" t="s">
        <v>208</v>
      </c>
      <c r="AT334" s="23" t="s">
        <v>137</v>
      </c>
      <c r="AU334" s="23" t="s">
        <v>143</v>
      </c>
      <c r="AY334" s="23" t="s">
        <v>134</v>
      </c>
      <c r="BE334" s="181">
        <f>IF(N334="základní",J334,0)</f>
        <v>0</v>
      </c>
      <c r="BF334" s="181">
        <f>IF(N334="snížená",J334,0)</f>
        <v>0</v>
      </c>
      <c r="BG334" s="181">
        <f>IF(N334="zákl. přenesená",J334,0)</f>
        <v>0</v>
      </c>
      <c r="BH334" s="181">
        <f>IF(N334="sníž. přenesená",J334,0)</f>
        <v>0</v>
      </c>
      <c r="BI334" s="181">
        <f>IF(N334="nulová",J334,0)</f>
        <v>0</v>
      </c>
      <c r="BJ334" s="23" t="s">
        <v>143</v>
      </c>
      <c r="BK334" s="181">
        <f>ROUND(I334*H334,2)</f>
        <v>0</v>
      </c>
      <c r="BL334" s="23" t="s">
        <v>208</v>
      </c>
      <c r="BM334" s="23" t="s">
        <v>776</v>
      </c>
    </row>
    <row r="335" spans="2:63" s="10" customFormat="1" ht="29.85" customHeight="1">
      <c r="B335" s="156"/>
      <c r="D335" s="157" t="s">
        <v>70</v>
      </c>
      <c r="E335" s="167" t="s">
        <v>777</v>
      </c>
      <c r="F335" s="167" t="s">
        <v>778</v>
      </c>
      <c r="I335" s="159"/>
      <c r="J335" s="168">
        <f>BK335</f>
        <v>0</v>
      </c>
      <c r="L335" s="156"/>
      <c r="M335" s="161"/>
      <c r="N335" s="162"/>
      <c r="O335" s="162"/>
      <c r="P335" s="163">
        <f>SUM(P336:P343)</f>
        <v>0</v>
      </c>
      <c r="Q335" s="162"/>
      <c r="R335" s="163">
        <f>SUM(R336:R343)</f>
        <v>0</v>
      </c>
      <c r="S335" s="162"/>
      <c r="T335" s="164">
        <f>SUM(T336:T343)</f>
        <v>0.016797</v>
      </c>
      <c r="AR335" s="157" t="s">
        <v>143</v>
      </c>
      <c r="AT335" s="165" t="s">
        <v>70</v>
      </c>
      <c r="AU335" s="165" t="s">
        <v>78</v>
      </c>
      <c r="AY335" s="157" t="s">
        <v>134</v>
      </c>
      <c r="BK335" s="166">
        <f>SUM(BK336:BK343)</f>
        <v>0</v>
      </c>
    </row>
    <row r="336" spans="2:65" s="1" customFormat="1" ht="16.5" customHeight="1">
      <c r="B336" s="169"/>
      <c r="C336" s="170" t="s">
        <v>779</v>
      </c>
      <c r="D336" s="170" t="s">
        <v>137</v>
      </c>
      <c r="E336" s="171" t="s">
        <v>780</v>
      </c>
      <c r="F336" s="172" t="s">
        <v>781</v>
      </c>
      <c r="G336" s="173" t="s">
        <v>140</v>
      </c>
      <c r="H336" s="174">
        <v>5.599</v>
      </c>
      <c r="I336" s="175"/>
      <c r="J336" s="176">
        <f>ROUND(I336*H336,2)</f>
        <v>0</v>
      </c>
      <c r="K336" s="172" t="s">
        <v>141</v>
      </c>
      <c r="L336" s="40"/>
      <c r="M336" s="177" t="s">
        <v>5</v>
      </c>
      <c r="N336" s="178" t="s">
        <v>43</v>
      </c>
      <c r="O336" s="41"/>
      <c r="P336" s="179">
        <f>O336*H336</f>
        <v>0</v>
      </c>
      <c r="Q336" s="179">
        <v>0</v>
      </c>
      <c r="R336" s="179">
        <f>Q336*H336</f>
        <v>0</v>
      </c>
      <c r="S336" s="179">
        <v>0.003</v>
      </c>
      <c r="T336" s="180">
        <f>S336*H336</f>
        <v>0.016797</v>
      </c>
      <c r="AR336" s="23" t="s">
        <v>208</v>
      </c>
      <c r="AT336" s="23" t="s">
        <v>137</v>
      </c>
      <c r="AU336" s="23" t="s">
        <v>143</v>
      </c>
      <c r="AY336" s="23" t="s">
        <v>134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23" t="s">
        <v>143</v>
      </c>
      <c r="BK336" s="181">
        <f>ROUND(I336*H336,2)</f>
        <v>0</v>
      </c>
      <c r="BL336" s="23" t="s">
        <v>208</v>
      </c>
      <c r="BM336" s="23" t="s">
        <v>782</v>
      </c>
    </row>
    <row r="337" spans="2:51" s="12" customFormat="1" ht="13.5">
      <c r="B337" s="191"/>
      <c r="D337" s="183" t="s">
        <v>145</v>
      </c>
      <c r="E337" s="192" t="s">
        <v>5</v>
      </c>
      <c r="F337" s="193" t="s">
        <v>783</v>
      </c>
      <c r="H337" s="192" t="s">
        <v>5</v>
      </c>
      <c r="I337" s="194"/>
      <c r="L337" s="191"/>
      <c r="M337" s="195"/>
      <c r="N337" s="196"/>
      <c r="O337" s="196"/>
      <c r="P337" s="196"/>
      <c r="Q337" s="196"/>
      <c r="R337" s="196"/>
      <c r="S337" s="196"/>
      <c r="T337" s="197"/>
      <c r="AT337" s="192" t="s">
        <v>145</v>
      </c>
      <c r="AU337" s="192" t="s">
        <v>143</v>
      </c>
      <c r="AV337" s="12" t="s">
        <v>78</v>
      </c>
      <c r="AW337" s="12" t="s">
        <v>35</v>
      </c>
      <c r="AX337" s="12" t="s">
        <v>71</v>
      </c>
      <c r="AY337" s="192" t="s">
        <v>134</v>
      </c>
    </row>
    <row r="338" spans="2:51" s="11" customFormat="1" ht="13.5">
      <c r="B338" s="182"/>
      <c r="D338" s="183" t="s">
        <v>145</v>
      </c>
      <c r="E338" s="184" t="s">
        <v>5</v>
      </c>
      <c r="F338" s="185" t="s">
        <v>707</v>
      </c>
      <c r="H338" s="186">
        <v>0.992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145</v>
      </c>
      <c r="AU338" s="184" t="s">
        <v>143</v>
      </c>
      <c r="AV338" s="11" t="s">
        <v>143</v>
      </c>
      <c r="AW338" s="11" t="s">
        <v>35</v>
      </c>
      <c r="AX338" s="11" t="s">
        <v>71</v>
      </c>
      <c r="AY338" s="184" t="s">
        <v>134</v>
      </c>
    </row>
    <row r="339" spans="2:51" s="11" customFormat="1" ht="13.5">
      <c r="B339" s="182"/>
      <c r="D339" s="183" t="s">
        <v>145</v>
      </c>
      <c r="E339" s="184" t="s">
        <v>5</v>
      </c>
      <c r="F339" s="185" t="s">
        <v>708</v>
      </c>
      <c r="H339" s="186">
        <v>3.164</v>
      </c>
      <c r="I339" s="187"/>
      <c r="L339" s="182"/>
      <c r="M339" s="188"/>
      <c r="N339" s="189"/>
      <c r="O339" s="189"/>
      <c r="P339" s="189"/>
      <c r="Q339" s="189"/>
      <c r="R339" s="189"/>
      <c r="S339" s="189"/>
      <c r="T339" s="190"/>
      <c r="AT339" s="184" t="s">
        <v>145</v>
      </c>
      <c r="AU339" s="184" t="s">
        <v>143</v>
      </c>
      <c r="AV339" s="11" t="s">
        <v>143</v>
      </c>
      <c r="AW339" s="11" t="s">
        <v>35</v>
      </c>
      <c r="AX339" s="11" t="s">
        <v>71</v>
      </c>
      <c r="AY339" s="184" t="s">
        <v>134</v>
      </c>
    </row>
    <row r="340" spans="2:51" s="11" customFormat="1" ht="13.5">
      <c r="B340" s="182"/>
      <c r="D340" s="183" t="s">
        <v>145</v>
      </c>
      <c r="E340" s="184" t="s">
        <v>5</v>
      </c>
      <c r="F340" s="185" t="s">
        <v>784</v>
      </c>
      <c r="H340" s="186">
        <v>1.443</v>
      </c>
      <c r="I340" s="187"/>
      <c r="L340" s="182"/>
      <c r="M340" s="188"/>
      <c r="N340" s="189"/>
      <c r="O340" s="189"/>
      <c r="P340" s="189"/>
      <c r="Q340" s="189"/>
      <c r="R340" s="189"/>
      <c r="S340" s="189"/>
      <c r="T340" s="190"/>
      <c r="AT340" s="184" t="s">
        <v>145</v>
      </c>
      <c r="AU340" s="184" t="s">
        <v>143</v>
      </c>
      <c r="AV340" s="11" t="s">
        <v>143</v>
      </c>
      <c r="AW340" s="11" t="s">
        <v>35</v>
      </c>
      <c r="AX340" s="11" t="s">
        <v>71</v>
      </c>
      <c r="AY340" s="184" t="s">
        <v>134</v>
      </c>
    </row>
    <row r="341" spans="2:51" s="13" customFormat="1" ht="13.5">
      <c r="B341" s="208"/>
      <c r="D341" s="183" t="s">
        <v>145</v>
      </c>
      <c r="E341" s="209" t="s">
        <v>5</v>
      </c>
      <c r="F341" s="210" t="s">
        <v>215</v>
      </c>
      <c r="H341" s="211">
        <v>5.599</v>
      </c>
      <c r="I341" s="212"/>
      <c r="L341" s="208"/>
      <c r="M341" s="213"/>
      <c r="N341" s="214"/>
      <c r="O341" s="214"/>
      <c r="P341" s="214"/>
      <c r="Q341" s="214"/>
      <c r="R341" s="214"/>
      <c r="S341" s="214"/>
      <c r="T341" s="215"/>
      <c r="AT341" s="209" t="s">
        <v>145</v>
      </c>
      <c r="AU341" s="209" t="s">
        <v>143</v>
      </c>
      <c r="AV341" s="13" t="s">
        <v>142</v>
      </c>
      <c r="AW341" s="13" t="s">
        <v>35</v>
      </c>
      <c r="AX341" s="13" t="s">
        <v>78</v>
      </c>
      <c r="AY341" s="209" t="s">
        <v>134</v>
      </c>
    </row>
    <row r="342" spans="2:65" s="1" customFormat="1" ht="38.25" customHeight="1">
      <c r="B342" s="169"/>
      <c r="C342" s="170" t="s">
        <v>785</v>
      </c>
      <c r="D342" s="170" t="s">
        <v>137</v>
      </c>
      <c r="E342" s="171" t="s">
        <v>786</v>
      </c>
      <c r="F342" s="172" t="s">
        <v>787</v>
      </c>
      <c r="G342" s="173" t="s">
        <v>243</v>
      </c>
      <c r="H342" s="174">
        <v>0.001</v>
      </c>
      <c r="I342" s="175"/>
      <c r="J342" s="176">
        <f>ROUND(I342*H342,2)</f>
        <v>0</v>
      </c>
      <c r="K342" s="172" t="s">
        <v>141</v>
      </c>
      <c r="L342" s="40"/>
      <c r="M342" s="177" t="s">
        <v>5</v>
      </c>
      <c r="N342" s="178" t="s">
        <v>43</v>
      </c>
      <c r="O342" s="41"/>
      <c r="P342" s="179">
        <f>O342*H342</f>
        <v>0</v>
      </c>
      <c r="Q342" s="179">
        <v>0</v>
      </c>
      <c r="R342" s="179">
        <f>Q342*H342</f>
        <v>0</v>
      </c>
      <c r="S342" s="179">
        <v>0</v>
      </c>
      <c r="T342" s="180">
        <f>S342*H342</f>
        <v>0</v>
      </c>
      <c r="AR342" s="23" t="s">
        <v>208</v>
      </c>
      <c r="AT342" s="23" t="s">
        <v>137</v>
      </c>
      <c r="AU342" s="23" t="s">
        <v>143</v>
      </c>
      <c r="AY342" s="23" t="s">
        <v>134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3" t="s">
        <v>143</v>
      </c>
      <c r="BK342" s="181">
        <f>ROUND(I342*H342,2)</f>
        <v>0</v>
      </c>
      <c r="BL342" s="23" t="s">
        <v>208</v>
      </c>
      <c r="BM342" s="23" t="s">
        <v>788</v>
      </c>
    </row>
    <row r="343" spans="2:65" s="1" customFormat="1" ht="38.25" customHeight="1">
      <c r="B343" s="169"/>
      <c r="C343" s="170" t="s">
        <v>789</v>
      </c>
      <c r="D343" s="170" t="s">
        <v>137</v>
      </c>
      <c r="E343" s="171" t="s">
        <v>790</v>
      </c>
      <c r="F343" s="172" t="s">
        <v>791</v>
      </c>
      <c r="G343" s="173" t="s">
        <v>243</v>
      </c>
      <c r="H343" s="174">
        <v>0.001</v>
      </c>
      <c r="I343" s="175"/>
      <c r="J343" s="176">
        <f>ROUND(I343*H343,2)</f>
        <v>0</v>
      </c>
      <c r="K343" s="172" t="s">
        <v>141</v>
      </c>
      <c r="L343" s="40"/>
      <c r="M343" s="177" t="s">
        <v>5</v>
      </c>
      <c r="N343" s="178" t="s">
        <v>43</v>
      </c>
      <c r="O343" s="41"/>
      <c r="P343" s="179">
        <f>O343*H343</f>
        <v>0</v>
      </c>
      <c r="Q343" s="179">
        <v>0</v>
      </c>
      <c r="R343" s="179">
        <f>Q343*H343</f>
        <v>0</v>
      </c>
      <c r="S343" s="179">
        <v>0</v>
      </c>
      <c r="T343" s="180">
        <f>S343*H343</f>
        <v>0</v>
      </c>
      <c r="AR343" s="23" t="s">
        <v>208</v>
      </c>
      <c r="AT343" s="23" t="s">
        <v>137</v>
      </c>
      <c r="AU343" s="23" t="s">
        <v>143</v>
      </c>
      <c r="AY343" s="23" t="s">
        <v>134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23" t="s">
        <v>143</v>
      </c>
      <c r="BK343" s="181">
        <f>ROUND(I343*H343,2)</f>
        <v>0</v>
      </c>
      <c r="BL343" s="23" t="s">
        <v>208</v>
      </c>
      <c r="BM343" s="23" t="s">
        <v>792</v>
      </c>
    </row>
    <row r="344" spans="2:63" s="10" customFormat="1" ht="29.85" customHeight="1">
      <c r="B344" s="156"/>
      <c r="D344" s="157" t="s">
        <v>70</v>
      </c>
      <c r="E344" s="167" t="s">
        <v>793</v>
      </c>
      <c r="F344" s="167" t="s">
        <v>794</v>
      </c>
      <c r="I344" s="159"/>
      <c r="J344" s="168">
        <f>BK344</f>
        <v>0</v>
      </c>
      <c r="L344" s="156"/>
      <c r="M344" s="161"/>
      <c r="N344" s="162"/>
      <c r="O344" s="162"/>
      <c r="P344" s="163">
        <f>SUM(P345:P363)</f>
        <v>0</v>
      </c>
      <c r="Q344" s="162"/>
      <c r="R344" s="163">
        <f>SUM(R345:R363)</f>
        <v>1.4288932999999997</v>
      </c>
      <c r="S344" s="162"/>
      <c r="T344" s="164">
        <f>SUM(T345:T363)</f>
        <v>0</v>
      </c>
      <c r="AR344" s="157" t="s">
        <v>143</v>
      </c>
      <c r="AT344" s="165" t="s">
        <v>70</v>
      </c>
      <c r="AU344" s="165" t="s">
        <v>78</v>
      </c>
      <c r="AY344" s="157" t="s">
        <v>134</v>
      </c>
      <c r="BK344" s="166">
        <f>SUM(BK345:BK363)</f>
        <v>0</v>
      </c>
    </row>
    <row r="345" spans="2:65" s="1" customFormat="1" ht="25.5" customHeight="1">
      <c r="B345" s="169"/>
      <c r="C345" s="170" t="s">
        <v>795</v>
      </c>
      <c r="D345" s="170" t="s">
        <v>137</v>
      </c>
      <c r="E345" s="171" t="s">
        <v>796</v>
      </c>
      <c r="F345" s="172" t="s">
        <v>797</v>
      </c>
      <c r="G345" s="173" t="s">
        <v>309</v>
      </c>
      <c r="H345" s="174">
        <v>13.69</v>
      </c>
      <c r="I345" s="175"/>
      <c r="J345" s="176">
        <f>ROUND(I345*H345,2)</f>
        <v>0</v>
      </c>
      <c r="K345" s="172" t="s">
        <v>141</v>
      </c>
      <c r="L345" s="40"/>
      <c r="M345" s="177" t="s">
        <v>5</v>
      </c>
      <c r="N345" s="178" t="s">
        <v>43</v>
      </c>
      <c r="O345" s="41"/>
      <c r="P345" s="179">
        <f>O345*H345</f>
        <v>0</v>
      </c>
      <c r="Q345" s="179">
        <v>0.00035</v>
      </c>
      <c r="R345" s="179">
        <f>Q345*H345</f>
        <v>0.0047915</v>
      </c>
      <c r="S345" s="179">
        <v>0</v>
      </c>
      <c r="T345" s="180">
        <f>S345*H345</f>
        <v>0</v>
      </c>
      <c r="AR345" s="23" t="s">
        <v>208</v>
      </c>
      <c r="AT345" s="23" t="s">
        <v>137</v>
      </c>
      <c r="AU345" s="23" t="s">
        <v>143</v>
      </c>
      <c r="AY345" s="23" t="s">
        <v>134</v>
      </c>
      <c r="BE345" s="181">
        <f>IF(N345="základní",J345,0)</f>
        <v>0</v>
      </c>
      <c r="BF345" s="181">
        <f>IF(N345="snížená",J345,0)</f>
        <v>0</v>
      </c>
      <c r="BG345" s="181">
        <f>IF(N345="zákl. přenesená",J345,0)</f>
        <v>0</v>
      </c>
      <c r="BH345" s="181">
        <f>IF(N345="sníž. přenesená",J345,0)</f>
        <v>0</v>
      </c>
      <c r="BI345" s="181">
        <f>IF(N345="nulová",J345,0)</f>
        <v>0</v>
      </c>
      <c r="BJ345" s="23" t="s">
        <v>143</v>
      </c>
      <c r="BK345" s="181">
        <f>ROUND(I345*H345,2)</f>
        <v>0</v>
      </c>
      <c r="BL345" s="23" t="s">
        <v>208</v>
      </c>
      <c r="BM345" s="23" t="s">
        <v>798</v>
      </c>
    </row>
    <row r="346" spans="2:51" s="11" customFormat="1" ht="13.5">
      <c r="B346" s="182"/>
      <c r="D346" s="183" t="s">
        <v>145</v>
      </c>
      <c r="E346" s="184" t="s">
        <v>5</v>
      </c>
      <c r="F346" s="185" t="s">
        <v>799</v>
      </c>
      <c r="H346" s="186">
        <v>3.75</v>
      </c>
      <c r="I346" s="187"/>
      <c r="L346" s="182"/>
      <c r="M346" s="188"/>
      <c r="N346" s="189"/>
      <c r="O346" s="189"/>
      <c r="P346" s="189"/>
      <c r="Q346" s="189"/>
      <c r="R346" s="189"/>
      <c r="S346" s="189"/>
      <c r="T346" s="190"/>
      <c r="AT346" s="184" t="s">
        <v>145</v>
      </c>
      <c r="AU346" s="184" t="s">
        <v>143</v>
      </c>
      <c r="AV346" s="11" t="s">
        <v>143</v>
      </c>
      <c r="AW346" s="11" t="s">
        <v>35</v>
      </c>
      <c r="AX346" s="11" t="s">
        <v>71</v>
      </c>
      <c r="AY346" s="184" t="s">
        <v>134</v>
      </c>
    </row>
    <row r="347" spans="2:51" s="11" customFormat="1" ht="13.5">
      <c r="B347" s="182"/>
      <c r="D347" s="183" t="s">
        <v>145</v>
      </c>
      <c r="E347" s="184" t="s">
        <v>5</v>
      </c>
      <c r="F347" s="185" t="s">
        <v>651</v>
      </c>
      <c r="H347" s="186">
        <v>8.47</v>
      </c>
      <c r="I347" s="187"/>
      <c r="L347" s="182"/>
      <c r="M347" s="188"/>
      <c r="N347" s="189"/>
      <c r="O347" s="189"/>
      <c r="P347" s="189"/>
      <c r="Q347" s="189"/>
      <c r="R347" s="189"/>
      <c r="S347" s="189"/>
      <c r="T347" s="190"/>
      <c r="AT347" s="184" t="s">
        <v>145</v>
      </c>
      <c r="AU347" s="184" t="s">
        <v>143</v>
      </c>
      <c r="AV347" s="11" t="s">
        <v>143</v>
      </c>
      <c r="AW347" s="11" t="s">
        <v>35</v>
      </c>
      <c r="AX347" s="11" t="s">
        <v>71</v>
      </c>
      <c r="AY347" s="184" t="s">
        <v>134</v>
      </c>
    </row>
    <row r="348" spans="2:51" s="11" customFormat="1" ht="13.5">
      <c r="B348" s="182"/>
      <c r="D348" s="183" t="s">
        <v>145</v>
      </c>
      <c r="E348" s="184" t="s">
        <v>5</v>
      </c>
      <c r="F348" s="185" t="s">
        <v>800</v>
      </c>
      <c r="H348" s="186">
        <v>1.47</v>
      </c>
      <c r="I348" s="187"/>
      <c r="L348" s="182"/>
      <c r="M348" s="188"/>
      <c r="N348" s="189"/>
      <c r="O348" s="189"/>
      <c r="P348" s="189"/>
      <c r="Q348" s="189"/>
      <c r="R348" s="189"/>
      <c r="S348" s="189"/>
      <c r="T348" s="190"/>
      <c r="AT348" s="184" t="s">
        <v>145</v>
      </c>
      <c r="AU348" s="184" t="s">
        <v>143</v>
      </c>
      <c r="AV348" s="11" t="s">
        <v>143</v>
      </c>
      <c r="AW348" s="11" t="s">
        <v>35</v>
      </c>
      <c r="AX348" s="11" t="s">
        <v>71</v>
      </c>
      <c r="AY348" s="184" t="s">
        <v>134</v>
      </c>
    </row>
    <row r="349" spans="2:51" s="13" customFormat="1" ht="13.5">
      <c r="B349" s="208"/>
      <c r="D349" s="183" t="s">
        <v>145</v>
      </c>
      <c r="E349" s="209" t="s">
        <v>5</v>
      </c>
      <c r="F349" s="210" t="s">
        <v>215</v>
      </c>
      <c r="H349" s="211">
        <v>13.69</v>
      </c>
      <c r="I349" s="212"/>
      <c r="L349" s="208"/>
      <c r="M349" s="213"/>
      <c r="N349" s="214"/>
      <c r="O349" s="214"/>
      <c r="P349" s="214"/>
      <c r="Q349" s="214"/>
      <c r="R349" s="214"/>
      <c r="S349" s="214"/>
      <c r="T349" s="215"/>
      <c r="AT349" s="209" t="s">
        <v>145</v>
      </c>
      <c r="AU349" s="209" t="s">
        <v>143</v>
      </c>
      <c r="AV349" s="13" t="s">
        <v>142</v>
      </c>
      <c r="AW349" s="13" t="s">
        <v>35</v>
      </c>
      <c r="AX349" s="13" t="s">
        <v>78</v>
      </c>
      <c r="AY349" s="209" t="s">
        <v>134</v>
      </c>
    </row>
    <row r="350" spans="2:65" s="1" customFormat="1" ht="16.5" customHeight="1">
      <c r="B350" s="169"/>
      <c r="C350" s="198" t="s">
        <v>801</v>
      </c>
      <c r="D350" s="198" t="s">
        <v>201</v>
      </c>
      <c r="E350" s="199" t="s">
        <v>802</v>
      </c>
      <c r="F350" s="200" t="s">
        <v>803</v>
      </c>
      <c r="G350" s="201" t="s">
        <v>198</v>
      </c>
      <c r="H350" s="202">
        <v>37.648</v>
      </c>
      <c r="I350" s="203"/>
      <c r="J350" s="204">
        <f>ROUND(I350*H350,2)</f>
        <v>0</v>
      </c>
      <c r="K350" s="200" t="s">
        <v>5</v>
      </c>
      <c r="L350" s="205"/>
      <c r="M350" s="206" t="s">
        <v>5</v>
      </c>
      <c r="N350" s="207" t="s">
        <v>43</v>
      </c>
      <c r="O350" s="41"/>
      <c r="P350" s="179">
        <f>O350*H350</f>
        <v>0</v>
      </c>
      <c r="Q350" s="179">
        <v>0</v>
      </c>
      <c r="R350" s="179">
        <f>Q350*H350</f>
        <v>0</v>
      </c>
      <c r="S350" s="179">
        <v>0</v>
      </c>
      <c r="T350" s="180">
        <f>S350*H350</f>
        <v>0</v>
      </c>
      <c r="AR350" s="23" t="s">
        <v>298</v>
      </c>
      <c r="AT350" s="23" t="s">
        <v>201</v>
      </c>
      <c r="AU350" s="23" t="s">
        <v>143</v>
      </c>
      <c r="AY350" s="23" t="s">
        <v>134</v>
      </c>
      <c r="BE350" s="181">
        <f>IF(N350="základní",J350,0)</f>
        <v>0</v>
      </c>
      <c r="BF350" s="181">
        <f>IF(N350="snížená",J350,0)</f>
        <v>0</v>
      </c>
      <c r="BG350" s="181">
        <f>IF(N350="zákl. přenesená",J350,0)</f>
        <v>0</v>
      </c>
      <c r="BH350" s="181">
        <f>IF(N350="sníž. přenesená",J350,0)</f>
        <v>0</v>
      </c>
      <c r="BI350" s="181">
        <f>IF(N350="nulová",J350,0)</f>
        <v>0</v>
      </c>
      <c r="BJ350" s="23" t="s">
        <v>143</v>
      </c>
      <c r="BK350" s="181">
        <f>ROUND(I350*H350,2)</f>
        <v>0</v>
      </c>
      <c r="BL350" s="23" t="s">
        <v>208</v>
      </c>
      <c r="BM350" s="23" t="s">
        <v>804</v>
      </c>
    </row>
    <row r="351" spans="2:51" s="11" customFormat="1" ht="13.5">
      <c r="B351" s="182"/>
      <c r="D351" s="183" t="s">
        <v>145</v>
      </c>
      <c r="E351" s="184" t="s">
        <v>5</v>
      </c>
      <c r="F351" s="185" t="s">
        <v>805</v>
      </c>
      <c r="H351" s="186">
        <v>37.648</v>
      </c>
      <c r="I351" s="187"/>
      <c r="L351" s="182"/>
      <c r="M351" s="188"/>
      <c r="N351" s="189"/>
      <c r="O351" s="189"/>
      <c r="P351" s="189"/>
      <c r="Q351" s="189"/>
      <c r="R351" s="189"/>
      <c r="S351" s="189"/>
      <c r="T351" s="190"/>
      <c r="AT351" s="184" t="s">
        <v>145</v>
      </c>
      <c r="AU351" s="184" t="s">
        <v>143</v>
      </c>
      <c r="AV351" s="11" t="s">
        <v>143</v>
      </c>
      <c r="AW351" s="11" t="s">
        <v>35</v>
      </c>
      <c r="AX351" s="11" t="s">
        <v>78</v>
      </c>
      <c r="AY351" s="184" t="s">
        <v>134</v>
      </c>
    </row>
    <row r="352" spans="2:65" s="1" customFormat="1" ht="25.5" customHeight="1">
      <c r="B352" s="169"/>
      <c r="C352" s="170" t="s">
        <v>806</v>
      </c>
      <c r="D352" s="170" t="s">
        <v>137</v>
      </c>
      <c r="E352" s="171" t="s">
        <v>807</v>
      </c>
      <c r="F352" s="172" t="s">
        <v>808</v>
      </c>
      <c r="G352" s="173" t="s">
        <v>140</v>
      </c>
      <c r="H352" s="174">
        <v>27.94</v>
      </c>
      <c r="I352" s="175"/>
      <c r="J352" s="176">
        <f>ROUND(I352*H352,2)</f>
        <v>0</v>
      </c>
      <c r="K352" s="172" t="s">
        <v>141</v>
      </c>
      <c r="L352" s="40"/>
      <c r="M352" s="177" t="s">
        <v>5</v>
      </c>
      <c r="N352" s="178" t="s">
        <v>43</v>
      </c>
      <c r="O352" s="41"/>
      <c r="P352" s="179">
        <f>O352*H352</f>
        <v>0</v>
      </c>
      <c r="Q352" s="179">
        <v>0.03362</v>
      </c>
      <c r="R352" s="179">
        <f>Q352*H352</f>
        <v>0.9393427999999999</v>
      </c>
      <c r="S352" s="179">
        <v>0</v>
      </c>
      <c r="T352" s="180">
        <f>S352*H352</f>
        <v>0</v>
      </c>
      <c r="AR352" s="23" t="s">
        <v>208</v>
      </c>
      <c r="AT352" s="23" t="s">
        <v>137</v>
      </c>
      <c r="AU352" s="23" t="s">
        <v>143</v>
      </c>
      <c r="AY352" s="23" t="s">
        <v>134</v>
      </c>
      <c r="BE352" s="181">
        <f>IF(N352="základní",J352,0)</f>
        <v>0</v>
      </c>
      <c r="BF352" s="181">
        <f>IF(N352="snížená",J352,0)</f>
        <v>0</v>
      </c>
      <c r="BG352" s="181">
        <f>IF(N352="zákl. přenesená",J352,0)</f>
        <v>0</v>
      </c>
      <c r="BH352" s="181">
        <f>IF(N352="sníž. přenesená",J352,0)</f>
        <v>0</v>
      </c>
      <c r="BI352" s="181">
        <f>IF(N352="nulová",J352,0)</f>
        <v>0</v>
      </c>
      <c r="BJ352" s="23" t="s">
        <v>143</v>
      </c>
      <c r="BK352" s="181">
        <f>ROUND(I352*H352,2)</f>
        <v>0</v>
      </c>
      <c r="BL352" s="23" t="s">
        <v>208</v>
      </c>
      <c r="BM352" s="23" t="s">
        <v>809</v>
      </c>
    </row>
    <row r="353" spans="2:51" s="11" customFormat="1" ht="13.5">
      <c r="B353" s="182"/>
      <c r="D353" s="183" t="s">
        <v>145</v>
      </c>
      <c r="E353" s="184" t="s">
        <v>5</v>
      </c>
      <c r="F353" s="185" t="s">
        <v>810</v>
      </c>
      <c r="H353" s="186">
        <v>16.92</v>
      </c>
      <c r="I353" s="187"/>
      <c r="L353" s="182"/>
      <c r="M353" s="188"/>
      <c r="N353" s="189"/>
      <c r="O353" s="189"/>
      <c r="P353" s="189"/>
      <c r="Q353" s="189"/>
      <c r="R353" s="189"/>
      <c r="S353" s="189"/>
      <c r="T353" s="190"/>
      <c r="AT353" s="184" t="s">
        <v>145</v>
      </c>
      <c r="AU353" s="184" t="s">
        <v>143</v>
      </c>
      <c r="AV353" s="11" t="s">
        <v>143</v>
      </c>
      <c r="AW353" s="11" t="s">
        <v>35</v>
      </c>
      <c r="AX353" s="11" t="s">
        <v>71</v>
      </c>
      <c r="AY353" s="184" t="s">
        <v>134</v>
      </c>
    </row>
    <row r="354" spans="2:51" s="11" customFormat="1" ht="13.5">
      <c r="B354" s="182"/>
      <c r="D354" s="183" t="s">
        <v>145</v>
      </c>
      <c r="E354" s="184" t="s">
        <v>5</v>
      </c>
      <c r="F354" s="185" t="s">
        <v>811</v>
      </c>
      <c r="H354" s="186">
        <v>0.18</v>
      </c>
      <c r="I354" s="187"/>
      <c r="L354" s="182"/>
      <c r="M354" s="188"/>
      <c r="N354" s="189"/>
      <c r="O354" s="189"/>
      <c r="P354" s="189"/>
      <c r="Q354" s="189"/>
      <c r="R354" s="189"/>
      <c r="S354" s="189"/>
      <c r="T354" s="190"/>
      <c r="AT354" s="184" t="s">
        <v>145</v>
      </c>
      <c r="AU354" s="184" t="s">
        <v>143</v>
      </c>
      <c r="AV354" s="11" t="s">
        <v>143</v>
      </c>
      <c r="AW354" s="11" t="s">
        <v>35</v>
      </c>
      <c r="AX354" s="11" t="s">
        <v>71</v>
      </c>
      <c r="AY354" s="184" t="s">
        <v>134</v>
      </c>
    </row>
    <row r="355" spans="2:51" s="11" customFormat="1" ht="13.5">
      <c r="B355" s="182"/>
      <c r="D355" s="183" t="s">
        <v>145</v>
      </c>
      <c r="E355" s="184" t="s">
        <v>5</v>
      </c>
      <c r="F355" s="185" t="s">
        <v>812</v>
      </c>
      <c r="H355" s="186">
        <v>7.56</v>
      </c>
      <c r="I355" s="187"/>
      <c r="L355" s="182"/>
      <c r="M355" s="188"/>
      <c r="N355" s="189"/>
      <c r="O355" s="189"/>
      <c r="P355" s="189"/>
      <c r="Q355" s="189"/>
      <c r="R355" s="189"/>
      <c r="S355" s="189"/>
      <c r="T355" s="190"/>
      <c r="AT355" s="184" t="s">
        <v>145</v>
      </c>
      <c r="AU355" s="184" t="s">
        <v>143</v>
      </c>
      <c r="AV355" s="11" t="s">
        <v>143</v>
      </c>
      <c r="AW355" s="11" t="s">
        <v>35</v>
      </c>
      <c r="AX355" s="11" t="s">
        <v>71</v>
      </c>
      <c r="AY355" s="184" t="s">
        <v>134</v>
      </c>
    </row>
    <row r="356" spans="2:51" s="11" customFormat="1" ht="13.5">
      <c r="B356" s="182"/>
      <c r="D356" s="183" t="s">
        <v>145</v>
      </c>
      <c r="E356" s="184" t="s">
        <v>5</v>
      </c>
      <c r="F356" s="185" t="s">
        <v>813</v>
      </c>
      <c r="H356" s="186">
        <v>3.28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145</v>
      </c>
      <c r="AU356" s="184" t="s">
        <v>143</v>
      </c>
      <c r="AV356" s="11" t="s">
        <v>143</v>
      </c>
      <c r="AW356" s="11" t="s">
        <v>35</v>
      </c>
      <c r="AX356" s="11" t="s">
        <v>71</v>
      </c>
      <c r="AY356" s="184" t="s">
        <v>134</v>
      </c>
    </row>
    <row r="357" spans="2:51" s="13" customFormat="1" ht="13.5">
      <c r="B357" s="208"/>
      <c r="D357" s="183" t="s">
        <v>145</v>
      </c>
      <c r="E357" s="209" t="s">
        <v>5</v>
      </c>
      <c r="F357" s="210" t="s">
        <v>215</v>
      </c>
      <c r="H357" s="211">
        <v>27.94</v>
      </c>
      <c r="I357" s="212"/>
      <c r="L357" s="208"/>
      <c r="M357" s="213"/>
      <c r="N357" s="214"/>
      <c r="O357" s="214"/>
      <c r="P357" s="214"/>
      <c r="Q357" s="214"/>
      <c r="R357" s="214"/>
      <c r="S357" s="214"/>
      <c r="T357" s="215"/>
      <c r="AT357" s="209" t="s">
        <v>145</v>
      </c>
      <c r="AU357" s="209" t="s">
        <v>143</v>
      </c>
      <c r="AV357" s="13" t="s">
        <v>142</v>
      </c>
      <c r="AW357" s="13" t="s">
        <v>35</v>
      </c>
      <c r="AX357" s="13" t="s">
        <v>78</v>
      </c>
      <c r="AY357" s="209" t="s">
        <v>134</v>
      </c>
    </row>
    <row r="358" spans="2:65" s="1" customFormat="1" ht="16.5" customHeight="1">
      <c r="B358" s="169"/>
      <c r="C358" s="198" t="s">
        <v>814</v>
      </c>
      <c r="D358" s="198" t="s">
        <v>201</v>
      </c>
      <c r="E358" s="199" t="s">
        <v>815</v>
      </c>
      <c r="F358" s="200" t="s">
        <v>816</v>
      </c>
      <c r="G358" s="201" t="s">
        <v>140</v>
      </c>
      <c r="H358" s="202">
        <v>30.734</v>
      </c>
      <c r="I358" s="203"/>
      <c r="J358" s="204">
        <f>ROUND(I358*H358,2)</f>
        <v>0</v>
      </c>
      <c r="K358" s="200" t="s">
        <v>141</v>
      </c>
      <c r="L358" s="205"/>
      <c r="M358" s="206" t="s">
        <v>5</v>
      </c>
      <c r="N358" s="207" t="s">
        <v>43</v>
      </c>
      <c r="O358" s="41"/>
      <c r="P358" s="179">
        <f>O358*H358</f>
        <v>0</v>
      </c>
      <c r="Q358" s="179">
        <v>0.0155</v>
      </c>
      <c r="R358" s="179">
        <f>Q358*H358</f>
        <v>0.47637700000000005</v>
      </c>
      <c r="S358" s="179">
        <v>0</v>
      </c>
      <c r="T358" s="180">
        <f>S358*H358</f>
        <v>0</v>
      </c>
      <c r="AR358" s="23" t="s">
        <v>298</v>
      </c>
      <c r="AT358" s="23" t="s">
        <v>201</v>
      </c>
      <c r="AU358" s="23" t="s">
        <v>143</v>
      </c>
      <c r="AY358" s="23" t="s">
        <v>134</v>
      </c>
      <c r="BE358" s="181">
        <f>IF(N358="základní",J358,0)</f>
        <v>0</v>
      </c>
      <c r="BF358" s="181">
        <f>IF(N358="snížená",J358,0)</f>
        <v>0</v>
      </c>
      <c r="BG358" s="181">
        <f>IF(N358="zákl. přenesená",J358,0)</f>
        <v>0</v>
      </c>
      <c r="BH358" s="181">
        <f>IF(N358="sníž. přenesená",J358,0)</f>
        <v>0</v>
      </c>
      <c r="BI358" s="181">
        <f>IF(N358="nulová",J358,0)</f>
        <v>0</v>
      </c>
      <c r="BJ358" s="23" t="s">
        <v>143</v>
      </c>
      <c r="BK358" s="181">
        <f>ROUND(I358*H358,2)</f>
        <v>0</v>
      </c>
      <c r="BL358" s="23" t="s">
        <v>208</v>
      </c>
      <c r="BM358" s="23" t="s">
        <v>817</v>
      </c>
    </row>
    <row r="359" spans="2:51" s="11" customFormat="1" ht="13.5">
      <c r="B359" s="182"/>
      <c r="D359" s="183" t="s">
        <v>145</v>
      </c>
      <c r="E359" s="184" t="s">
        <v>5</v>
      </c>
      <c r="F359" s="185" t="s">
        <v>818</v>
      </c>
      <c r="H359" s="186">
        <v>30.734</v>
      </c>
      <c r="I359" s="187"/>
      <c r="L359" s="182"/>
      <c r="M359" s="188"/>
      <c r="N359" s="189"/>
      <c r="O359" s="189"/>
      <c r="P359" s="189"/>
      <c r="Q359" s="189"/>
      <c r="R359" s="189"/>
      <c r="S359" s="189"/>
      <c r="T359" s="190"/>
      <c r="AT359" s="184" t="s">
        <v>145</v>
      </c>
      <c r="AU359" s="184" t="s">
        <v>143</v>
      </c>
      <c r="AV359" s="11" t="s">
        <v>143</v>
      </c>
      <c r="AW359" s="11" t="s">
        <v>35</v>
      </c>
      <c r="AX359" s="11" t="s">
        <v>78</v>
      </c>
      <c r="AY359" s="184" t="s">
        <v>134</v>
      </c>
    </row>
    <row r="360" spans="2:65" s="1" customFormat="1" ht="16.5" customHeight="1">
      <c r="B360" s="169"/>
      <c r="C360" s="170" t="s">
        <v>819</v>
      </c>
      <c r="D360" s="170" t="s">
        <v>137</v>
      </c>
      <c r="E360" s="171" t="s">
        <v>820</v>
      </c>
      <c r="F360" s="172" t="s">
        <v>821</v>
      </c>
      <c r="G360" s="173" t="s">
        <v>140</v>
      </c>
      <c r="H360" s="174">
        <v>27.94</v>
      </c>
      <c r="I360" s="175"/>
      <c r="J360" s="176">
        <f>ROUND(I360*H360,2)</f>
        <v>0</v>
      </c>
      <c r="K360" s="172" t="s">
        <v>141</v>
      </c>
      <c r="L360" s="40"/>
      <c r="M360" s="177" t="s">
        <v>5</v>
      </c>
      <c r="N360" s="178" t="s">
        <v>43</v>
      </c>
      <c r="O360" s="41"/>
      <c r="P360" s="179">
        <f>O360*H360</f>
        <v>0</v>
      </c>
      <c r="Q360" s="179">
        <v>0.0003</v>
      </c>
      <c r="R360" s="179">
        <f>Q360*H360</f>
        <v>0.008381999999999999</v>
      </c>
      <c r="S360" s="179">
        <v>0</v>
      </c>
      <c r="T360" s="180">
        <f>S360*H360</f>
        <v>0</v>
      </c>
      <c r="AR360" s="23" t="s">
        <v>208</v>
      </c>
      <c r="AT360" s="23" t="s">
        <v>137</v>
      </c>
      <c r="AU360" s="23" t="s">
        <v>143</v>
      </c>
      <c r="AY360" s="23" t="s">
        <v>134</v>
      </c>
      <c r="BE360" s="181">
        <f>IF(N360="základní",J360,0)</f>
        <v>0</v>
      </c>
      <c r="BF360" s="181">
        <f>IF(N360="snížená",J360,0)</f>
        <v>0</v>
      </c>
      <c r="BG360" s="181">
        <f>IF(N360="zákl. přenesená",J360,0)</f>
        <v>0</v>
      </c>
      <c r="BH360" s="181">
        <f>IF(N360="sníž. přenesená",J360,0)</f>
        <v>0</v>
      </c>
      <c r="BI360" s="181">
        <f>IF(N360="nulová",J360,0)</f>
        <v>0</v>
      </c>
      <c r="BJ360" s="23" t="s">
        <v>143</v>
      </c>
      <c r="BK360" s="181">
        <f>ROUND(I360*H360,2)</f>
        <v>0</v>
      </c>
      <c r="BL360" s="23" t="s">
        <v>208</v>
      </c>
      <c r="BM360" s="23" t="s">
        <v>822</v>
      </c>
    </row>
    <row r="361" spans="2:65" s="1" customFormat="1" ht="38.25" customHeight="1">
      <c r="B361" s="169"/>
      <c r="C361" s="170" t="s">
        <v>823</v>
      </c>
      <c r="D361" s="170" t="s">
        <v>137</v>
      </c>
      <c r="E361" s="171" t="s">
        <v>824</v>
      </c>
      <c r="F361" s="172" t="s">
        <v>825</v>
      </c>
      <c r="G361" s="173" t="s">
        <v>243</v>
      </c>
      <c r="H361" s="174">
        <v>1.429</v>
      </c>
      <c r="I361" s="175"/>
      <c r="J361" s="176">
        <f>ROUND(I361*H361,2)</f>
        <v>0</v>
      </c>
      <c r="K361" s="172" t="s">
        <v>141</v>
      </c>
      <c r="L361" s="40"/>
      <c r="M361" s="177" t="s">
        <v>5</v>
      </c>
      <c r="N361" s="178" t="s">
        <v>43</v>
      </c>
      <c r="O361" s="41"/>
      <c r="P361" s="179">
        <f>O361*H361</f>
        <v>0</v>
      </c>
      <c r="Q361" s="179">
        <v>0</v>
      </c>
      <c r="R361" s="179">
        <f>Q361*H361</f>
        <v>0</v>
      </c>
      <c r="S361" s="179">
        <v>0</v>
      </c>
      <c r="T361" s="180">
        <f>S361*H361</f>
        <v>0</v>
      </c>
      <c r="AR361" s="23" t="s">
        <v>208</v>
      </c>
      <c r="AT361" s="23" t="s">
        <v>137</v>
      </c>
      <c r="AU361" s="23" t="s">
        <v>143</v>
      </c>
      <c r="AY361" s="23" t="s">
        <v>134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143</v>
      </c>
      <c r="BK361" s="181">
        <f>ROUND(I361*H361,2)</f>
        <v>0</v>
      </c>
      <c r="BL361" s="23" t="s">
        <v>208</v>
      </c>
      <c r="BM361" s="23" t="s">
        <v>826</v>
      </c>
    </row>
    <row r="362" spans="2:65" s="1" customFormat="1" ht="38.25" customHeight="1">
      <c r="B362" s="169"/>
      <c r="C362" s="170" t="s">
        <v>827</v>
      </c>
      <c r="D362" s="170" t="s">
        <v>137</v>
      </c>
      <c r="E362" s="171" t="s">
        <v>828</v>
      </c>
      <c r="F362" s="172" t="s">
        <v>829</v>
      </c>
      <c r="G362" s="173" t="s">
        <v>243</v>
      </c>
      <c r="H362" s="174">
        <v>1.429</v>
      </c>
      <c r="I362" s="175"/>
      <c r="J362" s="176">
        <f>ROUND(I362*H362,2)</f>
        <v>0</v>
      </c>
      <c r="K362" s="172" t="s">
        <v>141</v>
      </c>
      <c r="L362" s="40"/>
      <c r="M362" s="177" t="s">
        <v>5</v>
      </c>
      <c r="N362" s="178" t="s">
        <v>43</v>
      </c>
      <c r="O362" s="41"/>
      <c r="P362" s="179">
        <f>O362*H362</f>
        <v>0</v>
      </c>
      <c r="Q362" s="179">
        <v>0</v>
      </c>
      <c r="R362" s="179">
        <f>Q362*H362</f>
        <v>0</v>
      </c>
      <c r="S362" s="179">
        <v>0</v>
      </c>
      <c r="T362" s="180">
        <f>S362*H362</f>
        <v>0</v>
      </c>
      <c r="AR362" s="23" t="s">
        <v>208</v>
      </c>
      <c r="AT362" s="23" t="s">
        <v>137</v>
      </c>
      <c r="AU362" s="23" t="s">
        <v>143</v>
      </c>
      <c r="AY362" s="23" t="s">
        <v>134</v>
      </c>
      <c r="BE362" s="181">
        <f>IF(N362="základní",J362,0)</f>
        <v>0</v>
      </c>
      <c r="BF362" s="181">
        <f>IF(N362="snížená",J362,0)</f>
        <v>0</v>
      </c>
      <c r="BG362" s="181">
        <f>IF(N362="zákl. přenesená",J362,0)</f>
        <v>0</v>
      </c>
      <c r="BH362" s="181">
        <f>IF(N362="sníž. přenesená",J362,0)</f>
        <v>0</v>
      </c>
      <c r="BI362" s="181">
        <f>IF(N362="nulová",J362,0)</f>
        <v>0</v>
      </c>
      <c r="BJ362" s="23" t="s">
        <v>143</v>
      </c>
      <c r="BK362" s="181">
        <f>ROUND(I362*H362,2)</f>
        <v>0</v>
      </c>
      <c r="BL362" s="23" t="s">
        <v>208</v>
      </c>
      <c r="BM362" s="23" t="s">
        <v>830</v>
      </c>
    </row>
    <row r="363" spans="2:65" s="1" customFormat="1" ht="16.5" customHeight="1">
      <c r="B363" s="169"/>
      <c r="C363" s="170" t="s">
        <v>831</v>
      </c>
      <c r="D363" s="170" t="s">
        <v>137</v>
      </c>
      <c r="E363" s="171" t="s">
        <v>832</v>
      </c>
      <c r="F363" s="172" t="s">
        <v>833</v>
      </c>
      <c r="G363" s="173" t="s">
        <v>529</v>
      </c>
      <c r="H363" s="174">
        <v>1</v>
      </c>
      <c r="I363" s="175"/>
      <c r="J363" s="176">
        <f>ROUND(I363*H363,2)</f>
        <v>0</v>
      </c>
      <c r="K363" s="172" t="s">
        <v>5</v>
      </c>
      <c r="L363" s="40"/>
      <c r="M363" s="177" t="s">
        <v>5</v>
      </c>
      <c r="N363" s="178" t="s">
        <v>43</v>
      </c>
      <c r="O363" s="41"/>
      <c r="P363" s="179">
        <f>O363*H363</f>
        <v>0</v>
      </c>
      <c r="Q363" s="179">
        <v>0</v>
      </c>
      <c r="R363" s="179">
        <f>Q363*H363</f>
        <v>0</v>
      </c>
      <c r="S363" s="179">
        <v>0</v>
      </c>
      <c r="T363" s="180">
        <f>S363*H363</f>
        <v>0</v>
      </c>
      <c r="AR363" s="23" t="s">
        <v>208</v>
      </c>
      <c r="AT363" s="23" t="s">
        <v>137</v>
      </c>
      <c r="AU363" s="23" t="s">
        <v>143</v>
      </c>
      <c r="AY363" s="23" t="s">
        <v>134</v>
      </c>
      <c r="BE363" s="181">
        <f>IF(N363="základní",J363,0)</f>
        <v>0</v>
      </c>
      <c r="BF363" s="181">
        <f>IF(N363="snížená",J363,0)</f>
        <v>0</v>
      </c>
      <c r="BG363" s="181">
        <f>IF(N363="zákl. přenesená",J363,0)</f>
        <v>0</v>
      </c>
      <c r="BH363" s="181">
        <f>IF(N363="sníž. přenesená",J363,0)</f>
        <v>0</v>
      </c>
      <c r="BI363" s="181">
        <f>IF(N363="nulová",J363,0)</f>
        <v>0</v>
      </c>
      <c r="BJ363" s="23" t="s">
        <v>143</v>
      </c>
      <c r="BK363" s="181">
        <f>ROUND(I363*H363,2)</f>
        <v>0</v>
      </c>
      <c r="BL363" s="23" t="s">
        <v>208</v>
      </c>
      <c r="BM363" s="23" t="s">
        <v>834</v>
      </c>
    </row>
    <row r="364" spans="2:63" s="10" customFormat="1" ht="29.85" customHeight="1">
      <c r="B364" s="156"/>
      <c r="D364" s="157" t="s">
        <v>70</v>
      </c>
      <c r="E364" s="167" t="s">
        <v>835</v>
      </c>
      <c r="F364" s="167" t="s">
        <v>836</v>
      </c>
      <c r="I364" s="159"/>
      <c r="J364" s="168">
        <f>BK364</f>
        <v>0</v>
      </c>
      <c r="L364" s="156"/>
      <c r="M364" s="161"/>
      <c r="N364" s="162"/>
      <c r="O364" s="162"/>
      <c r="P364" s="163">
        <f>SUM(P365:P369)</f>
        <v>0</v>
      </c>
      <c r="Q364" s="162"/>
      <c r="R364" s="163">
        <f>SUM(R365:R369)</f>
        <v>0.001617</v>
      </c>
      <c r="S364" s="162"/>
      <c r="T364" s="164">
        <f>SUM(T365:T369)</f>
        <v>0</v>
      </c>
      <c r="AR364" s="157" t="s">
        <v>143</v>
      </c>
      <c r="AT364" s="165" t="s">
        <v>70</v>
      </c>
      <c r="AU364" s="165" t="s">
        <v>78</v>
      </c>
      <c r="AY364" s="157" t="s">
        <v>134</v>
      </c>
      <c r="BK364" s="166">
        <f>SUM(BK365:BK369)</f>
        <v>0</v>
      </c>
    </row>
    <row r="365" spans="2:65" s="1" customFormat="1" ht="25.5" customHeight="1">
      <c r="B365" s="169"/>
      <c r="C365" s="170" t="s">
        <v>837</v>
      </c>
      <c r="D365" s="170" t="s">
        <v>137</v>
      </c>
      <c r="E365" s="171" t="s">
        <v>838</v>
      </c>
      <c r="F365" s="172" t="s">
        <v>839</v>
      </c>
      <c r="G365" s="173" t="s">
        <v>140</v>
      </c>
      <c r="H365" s="174">
        <v>4.9</v>
      </c>
      <c r="I365" s="175"/>
      <c r="J365" s="176">
        <f>ROUND(I365*H365,2)</f>
        <v>0</v>
      </c>
      <c r="K365" s="172" t="s">
        <v>141</v>
      </c>
      <c r="L365" s="40"/>
      <c r="M365" s="177" t="s">
        <v>5</v>
      </c>
      <c r="N365" s="178" t="s">
        <v>43</v>
      </c>
      <c r="O365" s="41"/>
      <c r="P365" s="179">
        <f>O365*H365</f>
        <v>0</v>
      </c>
      <c r="Q365" s="179">
        <v>7E-05</v>
      </c>
      <c r="R365" s="179">
        <f>Q365*H365</f>
        <v>0.000343</v>
      </c>
      <c r="S365" s="179">
        <v>0</v>
      </c>
      <c r="T365" s="180">
        <f>S365*H365</f>
        <v>0</v>
      </c>
      <c r="AR365" s="23" t="s">
        <v>208</v>
      </c>
      <c r="AT365" s="23" t="s">
        <v>137</v>
      </c>
      <c r="AU365" s="23" t="s">
        <v>143</v>
      </c>
      <c r="AY365" s="23" t="s">
        <v>134</v>
      </c>
      <c r="BE365" s="181">
        <f>IF(N365="základní",J365,0)</f>
        <v>0</v>
      </c>
      <c r="BF365" s="181">
        <f>IF(N365="snížená",J365,0)</f>
        <v>0</v>
      </c>
      <c r="BG365" s="181">
        <f>IF(N365="zákl. přenesená",J365,0)</f>
        <v>0</v>
      </c>
      <c r="BH365" s="181">
        <f>IF(N365="sníž. přenesená",J365,0)</f>
        <v>0</v>
      </c>
      <c r="BI365" s="181">
        <f>IF(N365="nulová",J365,0)</f>
        <v>0</v>
      </c>
      <c r="BJ365" s="23" t="s">
        <v>143</v>
      </c>
      <c r="BK365" s="181">
        <f>ROUND(I365*H365,2)</f>
        <v>0</v>
      </c>
      <c r="BL365" s="23" t="s">
        <v>208</v>
      </c>
      <c r="BM365" s="23" t="s">
        <v>840</v>
      </c>
    </row>
    <row r="366" spans="2:65" s="1" customFormat="1" ht="16.5" customHeight="1">
      <c r="B366" s="169"/>
      <c r="C366" s="170" t="s">
        <v>841</v>
      </c>
      <c r="D366" s="170" t="s">
        <v>137</v>
      </c>
      <c r="E366" s="171" t="s">
        <v>842</v>
      </c>
      <c r="F366" s="172" t="s">
        <v>843</v>
      </c>
      <c r="G366" s="173" t="s">
        <v>140</v>
      </c>
      <c r="H366" s="174">
        <v>4.9</v>
      </c>
      <c r="I366" s="175"/>
      <c r="J366" s="176">
        <f>ROUND(I366*H366,2)</f>
        <v>0</v>
      </c>
      <c r="K366" s="172" t="s">
        <v>141</v>
      </c>
      <c r="L366" s="40"/>
      <c r="M366" s="177" t="s">
        <v>5</v>
      </c>
      <c r="N366" s="178" t="s">
        <v>43</v>
      </c>
      <c r="O366" s="41"/>
      <c r="P366" s="179">
        <f>O366*H366</f>
        <v>0</v>
      </c>
      <c r="Q366" s="179">
        <v>0.00014</v>
      </c>
      <c r="R366" s="179">
        <f>Q366*H366</f>
        <v>0.000686</v>
      </c>
      <c r="S366" s="179">
        <v>0</v>
      </c>
      <c r="T366" s="180">
        <f>S366*H366</f>
        <v>0</v>
      </c>
      <c r="AR366" s="23" t="s">
        <v>208</v>
      </c>
      <c r="AT366" s="23" t="s">
        <v>137</v>
      </c>
      <c r="AU366" s="23" t="s">
        <v>143</v>
      </c>
      <c r="AY366" s="23" t="s">
        <v>134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23" t="s">
        <v>143</v>
      </c>
      <c r="BK366" s="181">
        <f>ROUND(I366*H366,2)</f>
        <v>0</v>
      </c>
      <c r="BL366" s="23" t="s">
        <v>208</v>
      </c>
      <c r="BM366" s="23" t="s">
        <v>844</v>
      </c>
    </row>
    <row r="367" spans="2:51" s="12" customFormat="1" ht="13.5">
      <c r="B367" s="191"/>
      <c r="D367" s="183" t="s">
        <v>145</v>
      </c>
      <c r="E367" s="192" t="s">
        <v>5</v>
      </c>
      <c r="F367" s="193" t="s">
        <v>845</v>
      </c>
      <c r="H367" s="192" t="s">
        <v>5</v>
      </c>
      <c r="I367" s="194"/>
      <c r="L367" s="191"/>
      <c r="M367" s="195"/>
      <c r="N367" s="196"/>
      <c r="O367" s="196"/>
      <c r="P367" s="196"/>
      <c r="Q367" s="196"/>
      <c r="R367" s="196"/>
      <c r="S367" s="196"/>
      <c r="T367" s="197"/>
      <c r="AT367" s="192" t="s">
        <v>145</v>
      </c>
      <c r="AU367" s="192" t="s">
        <v>143</v>
      </c>
      <c r="AV367" s="12" t="s">
        <v>78</v>
      </c>
      <c r="AW367" s="12" t="s">
        <v>35</v>
      </c>
      <c r="AX367" s="12" t="s">
        <v>71</v>
      </c>
      <c r="AY367" s="192" t="s">
        <v>134</v>
      </c>
    </row>
    <row r="368" spans="2:51" s="11" customFormat="1" ht="13.5">
      <c r="B368" s="182"/>
      <c r="D368" s="183" t="s">
        <v>145</v>
      </c>
      <c r="E368" s="184" t="s">
        <v>5</v>
      </c>
      <c r="F368" s="185" t="s">
        <v>846</v>
      </c>
      <c r="H368" s="186">
        <v>4.9</v>
      </c>
      <c r="I368" s="187"/>
      <c r="L368" s="182"/>
      <c r="M368" s="188"/>
      <c r="N368" s="189"/>
      <c r="O368" s="189"/>
      <c r="P368" s="189"/>
      <c r="Q368" s="189"/>
      <c r="R368" s="189"/>
      <c r="S368" s="189"/>
      <c r="T368" s="190"/>
      <c r="AT368" s="184" t="s">
        <v>145</v>
      </c>
      <c r="AU368" s="184" t="s">
        <v>143</v>
      </c>
      <c r="AV368" s="11" t="s">
        <v>143</v>
      </c>
      <c r="AW368" s="11" t="s">
        <v>35</v>
      </c>
      <c r="AX368" s="11" t="s">
        <v>78</v>
      </c>
      <c r="AY368" s="184" t="s">
        <v>134</v>
      </c>
    </row>
    <row r="369" spans="2:65" s="1" customFormat="1" ht="25.5" customHeight="1">
      <c r="B369" s="169"/>
      <c r="C369" s="170" t="s">
        <v>847</v>
      </c>
      <c r="D369" s="170" t="s">
        <v>137</v>
      </c>
      <c r="E369" s="171" t="s">
        <v>848</v>
      </c>
      <c r="F369" s="172" t="s">
        <v>849</v>
      </c>
      <c r="G369" s="173" t="s">
        <v>140</v>
      </c>
      <c r="H369" s="174">
        <v>4.9</v>
      </c>
      <c r="I369" s="175"/>
      <c r="J369" s="176">
        <f>ROUND(I369*H369,2)</f>
        <v>0</v>
      </c>
      <c r="K369" s="172" t="s">
        <v>141</v>
      </c>
      <c r="L369" s="40"/>
      <c r="M369" s="177" t="s">
        <v>5</v>
      </c>
      <c r="N369" s="178" t="s">
        <v>43</v>
      </c>
      <c r="O369" s="41"/>
      <c r="P369" s="179">
        <f>O369*H369</f>
        <v>0</v>
      </c>
      <c r="Q369" s="179">
        <v>0.00012</v>
      </c>
      <c r="R369" s="179">
        <f>Q369*H369</f>
        <v>0.0005880000000000001</v>
      </c>
      <c r="S369" s="179">
        <v>0</v>
      </c>
      <c r="T369" s="180">
        <f>S369*H369</f>
        <v>0</v>
      </c>
      <c r="AR369" s="23" t="s">
        <v>208</v>
      </c>
      <c r="AT369" s="23" t="s">
        <v>137</v>
      </c>
      <c r="AU369" s="23" t="s">
        <v>143</v>
      </c>
      <c r="AY369" s="23" t="s">
        <v>134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23" t="s">
        <v>143</v>
      </c>
      <c r="BK369" s="181">
        <f>ROUND(I369*H369,2)</f>
        <v>0</v>
      </c>
      <c r="BL369" s="23" t="s">
        <v>208</v>
      </c>
      <c r="BM369" s="23" t="s">
        <v>850</v>
      </c>
    </row>
    <row r="370" spans="2:63" s="10" customFormat="1" ht="29.85" customHeight="1">
      <c r="B370" s="156"/>
      <c r="D370" s="157" t="s">
        <v>70</v>
      </c>
      <c r="E370" s="167" t="s">
        <v>851</v>
      </c>
      <c r="F370" s="167" t="s">
        <v>852</v>
      </c>
      <c r="I370" s="159"/>
      <c r="J370" s="168">
        <f>BK370</f>
        <v>0</v>
      </c>
      <c r="L370" s="156"/>
      <c r="M370" s="161"/>
      <c r="N370" s="162"/>
      <c r="O370" s="162"/>
      <c r="P370" s="163">
        <f>SUM(P371:P387)</f>
        <v>0</v>
      </c>
      <c r="Q370" s="162"/>
      <c r="R370" s="163">
        <f>SUM(R371:R387)</f>
        <v>0.012965540000000001</v>
      </c>
      <c r="S370" s="162"/>
      <c r="T370" s="164">
        <f>SUM(T371:T387)</f>
        <v>0.00044733</v>
      </c>
      <c r="AR370" s="157" t="s">
        <v>143</v>
      </c>
      <c r="AT370" s="165" t="s">
        <v>70</v>
      </c>
      <c r="AU370" s="165" t="s">
        <v>78</v>
      </c>
      <c r="AY370" s="157" t="s">
        <v>134</v>
      </c>
      <c r="BK370" s="166">
        <f>SUM(BK371:BK387)</f>
        <v>0</v>
      </c>
    </row>
    <row r="371" spans="2:65" s="1" customFormat="1" ht="16.5" customHeight="1">
      <c r="B371" s="169"/>
      <c r="C371" s="170" t="s">
        <v>853</v>
      </c>
      <c r="D371" s="170" t="s">
        <v>137</v>
      </c>
      <c r="E371" s="171" t="s">
        <v>206</v>
      </c>
      <c r="F371" s="172" t="s">
        <v>207</v>
      </c>
      <c r="G371" s="173" t="s">
        <v>140</v>
      </c>
      <c r="H371" s="174">
        <v>31.142</v>
      </c>
      <c r="I371" s="175"/>
      <c r="J371" s="176">
        <f>ROUND(I371*H371,2)</f>
        <v>0</v>
      </c>
      <c r="K371" s="172" t="s">
        <v>141</v>
      </c>
      <c r="L371" s="40"/>
      <c r="M371" s="177" t="s">
        <v>5</v>
      </c>
      <c r="N371" s="178" t="s">
        <v>43</v>
      </c>
      <c r="O371" s="41"/>
      <c r="P371" s="179">
        <f>O371*H371</f>
        <v>0</v>
      </c>
      <c r="Q371" s="179">
        <v>0</v>
      </c>
      <c r="R371" s="179">
        <f>Q371*H371</f>
        <v>0</v>
      </c>
      <c r="S371" s="179">
        <v>0</v>
      </c>
      <c r="T371" s="180">
        <f>S371*H371</f>
        <v>0</v>
      </c>
      <c r="AR371" s="23" t="s">
        <v>208</v>
      </c>
      <c r="AT371" s="23" t="s">
        <v>137</v>
      </c>
      <c r="AU371" s="23" t="s">
        <v>143</v>
      </c>
      <c r="AY371" s="23" t="s">
        <v>134</v>
      </c>
      <c r="BE371" s="181">
        <f>IF(N371="základní",J371,0)</f>
        <v>0</v>
      </c>
      <c r="BF371" s="181">
        <f>IF(N371="snížená",J371,0)</f>
        <v>0</v>
      </c>
      <c r="BG371" s="181">
        <f>IF(N371="zákl. přenesená",J371,0)</f>
        <v>0</v>
      </c>
      <c r="BH371" s="181">
        <f>IF(N371="sníž. přenesená",J371,0)</f>
        <v>0</v>
      </c>
      <c r="BI371" s="181">
        <f>IF(N371="nulová",J371,0)</f>
        <v>0</v>
      </c>
      <c r="BJ371" s="23" t="s">
        <v>143</v>
      </c>
      <c r="BK371" s="181">
        <f>ROUND(I371*H371,2)</f>
        <v>0</v>
      </c>
      <c r="BL371" s="23" t="s">
        <v>208</v>
      </c>
      <c r="BM371" s="23" t="s">
        <v>854</v>
      </c>
    </row>
    <row r="372" spans="2:51" s="12" customFormat="1" ht="13.5">
      <c r="B372" s="191"/>
      <c r="D372" s="183" t="s">
        <v>145</v>
      </c>
      <c r="E372" s="192" t="s">
        <v>5</v>
      </c>
      <c r="F372" s="193" t="s">
        <v>212</v>
      </c>
      <c r="H372" s="192" t="s">
        <v>5</v>
      </c>
      <c r="I372" s="194"/>
      <c r="L372" s="191"/>
      <c r="M372" s="195"/>
      <c r="N372" s="196"/>
      <c r="O372" s="196"/>
      <c r="P372" s="196"/>
      <c r="Q372" s="196"/>
      <c r="R372" s="196"/>
      <c r="S372" s="196"/>
      <c r="T372" s="197"/>
      <c r="AT372" s="192" t="s">
        <v>145</v>
      </c>
      <c r="AU372" s="192" t="s">
        <v>143</v>
      </c>
      <c r="AV372" s="12" t="s">
        <v>78</v>
      </c>
      <c r="AW372" s="12" t="s">
        <v>35</v>
      </c>
      <c r="AX372" s="12" t="s">
        <v>71</v>
      </c>
      <c r="AY372" s="192" t="s">
        <v>134</v>
      </c>
    </row>
    <row r="373" spans="2:51" s="11" customFormat="1" ht="13.5">
      <c r="B373" s="182"/>
      <c r="D373" s="183" t="s">
        <v>145</v>
      </c>
      <c r="E373" s="184" t="s">
        <v>5</v>
      </c>
      <c r="F373" s="185" t="s">
        <v>855</v>
      </c>
      <c r="H373" s="186">
        <v>0.885</v>
      </c>
      <c r="I373" s="187"/>
      <c r="L373" s="182"/>
      <c r="M373" s="188"/>
      <c r="N373" s="189"/>
      <c r="O373" s="189"/>
      <c r="P373" s="189"/>
      <c r="Q373" s="189"/>
      <c r="R373" s="189"/>
      <c r="S373" s="189"/>
      <c r="T373" s="190"/>
      <c r="AT373" s="184" t="s">
        <v>145</v>
      </c>
      <c r="AU373" s="184" t="s">
        <v>143</v>
      </c>
      <c r="AV373" s="11" t="s">
        <v>143</v>
      </c>
      <c r="AW373" s="11" t="s">
        <v>35</v>
      </c>
      <c r="AX373" s="11" t="s">
        <v>71</v>
      </c>
      <c r="AY373" s="184" t="s">
        <v>134</v>
      </c>
    </row>
    <row r="374" spans="2:51" s="11" customFormat="1" ht="13.5">
      <c r="B374" s="182"/>
      <c r="D374" s="183" t="s">
        <v>145</v>
      </c>
      <c r="E374" s="184" t="s">
        <v>5</v>
      </c>
      <c r="F374" s="185" t="s">
        <v>285</v>
      </c>
      <c r="H374" s="186">
        <v>4.363</v>
      </c>
      <c r="I374" s="187"/>
      <c r="L374" s="182"/>
      <c r="M374" s="188"/>
      <c r="N374" s="189"/>
      <c r="O374" s="189"/>
      <c r="P374" s="189"/>
      <c r="Q374" s="189"/>
      <c r="R374" s="189"/>
      <c r="S374" s="189"/>
      <c r="T374" s="190"/>
      <c r="AT374" s="184" t="s">
        <v>145</v>
      </c>
      <c r="AU374" s="184" t="s">
        <v>143</v>
      </c>
      <c r="AV374" s="11" t="s">
        <v>143</v>
      </c>
      <c r="AW374" s="11" t="s">
        <v>35</v>
      </c>
      <c r="AX374" s="11" t="s">
        <v>71</v>
      </c>
      <c r="AY374" s="184" t="s">
        <v>134</v>
      </c>
    </row>
    <row r="375" spans="2:51" s="12" customFormat="1" ht="13.5">
      <c r="B375" s="191"/>
      <c r="D375" s="183" t="s">
        <v>145</v>
      </c>
      <c r="E375" s="192" t="s">
        <v>5</v>
      </c>
      <c r="F375" s="193" t="s">
        <v>856</v>
      </c>
      <c r="H375" s="192" t="s">
        <v>5</v>
      </c>
      <c r="I375" s="194"/>
      <c r="L375" s="191"/>
      <c r="M375" s="195"/>
      <c r="N375" s="196"/>
      <c r="O375" s="196"/>
      <c r="P375" s="196"/>
      <c r="Q375" s="196"/>
      <c r="R375" s="196"/>
      <c r="S375" s="196"/>
      <c r="T375" s="197"/>
      <c r="AT375" s="192" t="s">
        <v>145</v>
      </c>
      <c r="AU375" s="192" t="s">
        <v>143</v>
      </c>
      <c r="AV375" s="12" t="s">
        <v>78</v>
      </c>
      <c r="AW375" s="12" t="s">
        <v>35</v>
      </c>
      <c r="AX375" s="12" t="s">
        <v>71</v>
      </c>
      <c r="AY375" s="192" t="s">
        <v>134</v>
      </c>
    </row>
    <row r="376" spans="2:51" s="11" customFormat="1" ht="13.5">
      <c r="B376" s="182"/>
      <c r="D376" s="183" t="s">
        <v>145</v>
      </c>
      <c r="E376" s="184" t="s">
        <v>5</v>
      </c>
      <c r="F376" s="185" t="s">
        <v>857</v>
      </c>
      <c r="H376" s="186">
        <v>5.082</v>
      </c>
      <c r="I376" s="187"/>
      <c r="L376" s="182"/>
      <c r="M376" s="188"/>
      <c r="N376" s="189"/>
      <c r="O376" s="189"/>
      <c r="P376" s="189"/>
      <c r="Q376" s="189"/>
      <c r="R376" s="189"/>
      <c r="S376" s="189"/>
      <c r="T376" s="190"/>
      <c r="AT376" s="184" t="s">
        <v>145</v>
      </c>
      <c r="AU376" s="184" t="s">
        <v>143</v>
      </c>
      <c r="AV376" s="11" t="s">
        <v>143</v>
      </c>
      <c r="AW376" s="11" t="s">
        <v>35</v>
      </c>
      <c r="AX376" s="11" t="s">
        <v>71</v>
      </c>
      <c r="AY376" s="184" t="s">
        <v>134</v>
      </c>
    </row>
    <row r="377" spans="2:51" s="11" customFormat="1" ht="13.5">
      <c r="B377" s="182"/>
      <c r="D377" s="183" t="s">
        <v>145</v>
      </c>
      <c r="E377" s="184" t="s">
        <v>5</v>
      </c>
      <c r="F377" s="185" t="s">
        <v>858</v>
      </c>
      <c r="H377" s="186">
        <v>2.268</v>
      </c>
      <c r="I377" s="187"/>
      <c r="L377" s="182"/>
      <c r="M377" s="188"/>
      <c r="N377" s="189"/>
      <c r="O377" s="189"/>
      <c r="P377" s="189"/>
      <c r="Q377" s="189"/>
      <c r="R377" s="189"/>
      <c r="S377" s="189"/>
      <c r="T377" s="190"/>
      <c r="AT377" s="184" t="s">
        <v>145</v>
      </c>
      <c r="AU377" s="184" t="s">
        <v>143</v>
      </c>
      <c r="AV377" s="11" t="s">
        <v>143</v>
      </c>
      <c r="AW377" s="11" t="s">
        <v>35</v>
      </c>
      <c r="AX377" s="11" t="s">
        <v>71</v>
      </c>
      <c r="AY377" s="184" t="s">
        <v>134</v>
      </c>
    </row>
    <row r="378" spans="2:51" s="11" customFormat="1" ht="13.5">
      <c r="B378" s="182"/>
      <c r="D378" s="183" t="s">
        <v>145</v>
      </c>
      <c r="E378" s="184" t="s">
        <v>5</v>
      </c>
      <c r="F378" s="185" t="s">
        <v>859</v>
      </c>
      <c r="H378" s="186">
        <v>1.104</v>
      </c>
      <c r="I378" s="187"/>
      <c r="L378" s="182"/>
      <c r="M378" s="188"/>
      <c r="N378" s="189"/>
      <c r="O378" s="189"/>
      <c r="P378" s="189"/>
      <c r="Q378" s="189"/>
      <c r="R378" s="189"/>
      <c r="S378" s="189"/>
      <c r="T378" s="190"/>
      <c r="AT378" s="184" t="s">
        <v>145</v>
      </c>
      <c r="AU378" s="184" t="s">
        <v>143</v>
      </c>
      <c r="AV378" s="11" t="s">
        <v>143</v>
      </c>
      <c r="AW378" s="11" t="s">
        <v>35</v>
      </c>
      <c r="AX378" s="11" t="s">
        <v>71</v>
      </c>
      <c r="AY378" s="184" t="s">
        <v>134</v>
      </c>
    </row>
    <row r="379" spans="2:51" s="12" customFormat="1" ht="13.5">
      <c r="B379" s="191"/>
      <c r="D379" s="183" t="s">
        <v>145</v>
      </c>
      <c r="E379" s="192" t="s">
        <v>5</v>
      </c>
      <c r="F379" s="193" t="s">
        <v>860</v>
      </c>
      <c r="H379" s="192" t="s">
        <v>5</v>
      </c>
      <c r="I379" s="194"/>
      <c r="L379" s="191"/>
      <c r="M379" s="195"/>
      <c r="N379" s="196"/>
      <c r="O379" s="196"/>
      <c r="P379" s="196"/>
      <c r="Q379" s="196"/>
      <c r="R379" s="196"/>
      <c r="S379" s="196"/>
      <c r="T379" s="197"/>
      <c r="AT379" s="192" t="s">
        <v>145</v>
      </c>
      <c r="AU379" s="192" t="s">
        <v>143</v>
      </c>
      <c r="AV379" s="12" t="s">
        <v>78</v>
      </c>
      <c r="AW379" s="12" t="s">
        <v>35</v>
      </c>
      <c r="AX379" s="12" t="s">
        <v>71</v>
      </c>
      <c r="AY379" s="192" t="s">
        <v>134</v>
      </c>
    </row>
    <row r="380" spans="2:51" s="11" customFormat="1" ht="13.5">
      <c r="B380" s="182"/>
      <c r="D380" s="183" t="s">
        <v>145</v>
      </c>
      <c r="E380" s="184" t="s">
        <v>5</v>
      </c>
      <c r="F380" s="185" t="s">
        <v>861</v>
      </c>
      <c r="H380" s="186">
        <v>8.84</v>
      </c>
      <c r="I380" s="187"/>
      <c r="L380" s="182"/>
      <c r="M380" s="188"/>
      <c r="N380" s="189"/>
      <c r="O380" s="189"/>
      <c r="P380" s="189"/>
      <c r="Q380" s="189"/>
      <c r="R380" s="189"/>
      <c r="S380" s="189"/>
      <c r="T380" s="190"/>
      <c r="AT380" s="184" t="s">
        <v>145</v>
      </c>
      <c r="AU380" s="184" t="s">
        <v>143</v>
      </c>
      <c r="AV380" s="11" t="s">
        <v>143</v>
      </c>
      <c r="AW380" s="11" t="s">
        <v>35</v>
      </c>
      <c r="AX380" s="11" t="s">
        <v>71</v>
      </c>
      <c r="AY380" s="184" t="s">
        <v>134</v>
      </c>
    </row>
    <row r="381" spans="2:51" s="11" customFormat="1" ht="13.5">
      <c r="B381" s="182"/>
      <c r="D381" s="183" t="s">
        <v>145</v>
      </c>
      <c r="E381" s="184" t="s">
        <v>5</v>
      </c>
      <c r="F381" s="185" t="s">
        <v>862</v>
      </c>
      <c r="H381" s="186">
        <v>8.6</v>
      </c>
      <c r="I381" s="187"/>
      <c r="L381" s="182"/>
      <c r="M381" s="188"/>
      <c r="N381" s="189"/>
      <c r="O381" s="189"/>
      <c r="P381" s="189"/>
      <c r="Q381" s="189"/>
      <c r="R381" s="189"/>
      <c r="S381" s="189"/>
      <c r="T381" s="190"/>
      <c r="AT381" s="184" t="s">
        <v>145</v>
      </c>
      <c r="AU381" s="184" t="s">
        <v>143</v>
      </c>
      <c r="AV381" s="11" t="s">
        <v>143</v>
      </c>
      <c r="AW381" s="11" t="s">
        <v>35</v>
      </c>
      <c r="AX381" s="11" t="s">
        <v>71</v>
      </c>
      <c r="AY381" s="184" t="s">
        <v>134</v>
      </c>
    </row>
    <row r="382" spans="2:51" s="13" customFormat="1" ht="13.5">
      <c r="B382" s="208"/>
      <c r="D382" s="183" t="s">
        <v>145</v>
      </c>
      <c r="E382" s="209" t="s">
        <v>5</v>
      </c>
      <c r="F382" s="210" t="s">
        <v>215</v>
      </c>
      <c r="H382" s="211">
        <v>31.142</v>
      </c>
      <c r="I382" s="212"/>
      <c r="L382" s="208"/>
      <c r="M382" s="213"/>
      <c r="N382" s="214"/>
      <c r="O382" s="214"/>
      <c r="P382" s="214"/>
      <c r="Q382" s="214"/>
      <c r="R382" s="214"/>
      <c r="S382" s="214"/>
      <c r="T382" s="215"/>
      <c r="AT382" s="209" t="s">
        <v>145</v>
      </c>
      <c r="AU382" s="209" t="s">
        <v>143</v>
      </c>
      <c r="AV382" s="13" t="s">
        <v>142</v>
      </c>
      <c r="AW382" s="13" t="s">
        <v>35</v>
      </c>
      <c r="AX382" s="13" t="s">
        <v>78</v>
      </c>
      <c r="AY382" s="209" t="s">
        <v>134</v>
      </c>
    </row>
    <row r="383" spans="2:65" s="1" customFormat="1" ht="16.5" customHeight="1">
      <c r="B383" s="169"/>
      <c r="C383" s="170" t="s">
        <v>863</v>
      </c>
      <c r="D383" s="170" t="s">
        <v>137</v>
      </c>
      <c r="E383" s="171" t="s">
        <v>864</v>
      </c>
      <c r="F383" s="172" t="s">
        <v>865</v>
      </c>
      <c r="G383" s="173" t="s">
        <v>140</v>
      </c>
      <c r="H383" s="174">
        <v>1.443</v>
      </c>
      <c r="I383" s="175"/>
      <c r="J383" s="176">
        <f>ROUND(I383*H383,2)</f>
        <v>0</v>
      </c>
      <c r="K383" s="172" t="s">
        <v>141</v>
      </c>
      <c r="L383" s="40"/>
      <c r="M383" s="177" t="s">
        <v>5</v>
      </c>
      <c r="N383" s="178" t="s">
        <v>43</v>
      </c>
      <c r="O383" s="41"/>
      <c r="P383" s="179">
        <f>O383*H383</f>
        <v>0</v>
      </c>
      <c r="Q383" s="179">
        <v>0.001</v>
      </c>
      <c r="R383" s="179">
        <f>Q383*H383</f>
        <v>0.001443</v>
      </c>
      <c r="S383" s="179">
        <v>0.00031</v>
      </c>
      <c r="T383" s="180">
        <f>S383*H383</f>
        <v>0.00044733</v>
      </c>
      <c r="AR383" s="23" t="s">
        <v>208</v>
      </c>
      <c r="AT383" s="23" t="s">
        <v>137</v>
      </c>
      <c r="AU383" s="23" t="s">
        <v>143</v>
      </c>
      <c r="AY383" s="23" t="s">
        <v>134</v>
      </c>
      <c r="BE383" s="181">
        <f>IF(N383="základní",J383,0)</f>
        <v>0</v>
      </c>
      <c r="BF383" s="181">
        <f>IF(N383="snížená",J383,0)</f>
        <v>0</v>
      </c>
      <c r="BG383" s="181">
        <f>IF(N383="zákl. přenesená",J383,0)</f>
        <v>0</v>
      </c>
      <c r="BH383" s="181">
        <f>IF(N383="sníž. přenesená",J383,0)</f>
        <v>0</v>
      </c>
      <c r="BI383" s="181">
        <f>IF(N383="nulová",J383,0)</f>
        <v>0</v>
      </c>
      <c r="BJ383" s="23" t="s">
        <v>143</v>
      </c>
      <c r="BK383" s="181">
        <f>ROUND(I383*H383,2)</f>
        <v>0</v>
      </c>
      <c r="BL383" s="23" t="s">
        <v>208</v>
      </c>
      <c r="BM383" s="23" t="s">
        <v>866</v>
      </c>
    </row>
    <row r="384" spans="2:51" s="12" customFormat="1" ht="13.5">
      <c r="B384" s="191"/>
      <c r="D384" s="183" t="s">
        <v>145</v>
      </c>
      <c r="E384" s="192" t="s">
        <v>5</v>
      </c>
      <c r="F384" s="193" t="s">
        <v>867</v>
      </c>
      <c r="H384" s="192" t="s">
        <v>5</v>
      </c>
      <c r="I384" s="194"/>
      <c r="L384" s="191"/>
      <c r="M384" s="195"/>
      <c r="N384" s="196"/>
      <c r="O384" s="196"/>
      <c r="P384" s="196"/>
      <c r="Q384" s="196"/>
      <c r="R384" s="196"/>
      <c r="S384" s="196"/>
      <c r="T384" s="197"/>
      <c r="AT384" s="192" t="s">
        <v>145</v>
      </c>
      <c r="AU384" s="192" t="s">
        <v>143</v>
      </c>
      <c r="AV384" s="12" t="s">
        <v>78</v>
      </c>
      <c r="AW384" s="12" t="s">
        <v>35</v>
      </c>
      <c r="AX384" s="12" t="s">
        <v>71</v>
      </c>
      <c r="AY384" s="192" t="s">
        <v>134</v>
      </c>
    </row>
    <row r="385" spans="2:51" s="11" customFormat="1" ht="13.5">
      <c r="B385" s="182"/>
      <c r="D385" s="183" t="s">
        <v>145</v>
      </c>
      <c r="E385" s="184" t="s">
        <v>5</v>
      </c>
      <c r="F385" s="185" t="s">
        <v>868</v>
      </c>
      <c r="H385" s="186">
        <v>1.443</v>
      </c>
      <c r="I385" s="187"/>
      <c r="L385" s="182"/>
      <c r="M385" s="188"/>
      <c r="N385" s="189"/>
      <c r="O385" s="189"/>
      <c r="P385" s="189"/>
      <c r="Q385" s="189"/>
      <c r="R385" s="189"/>
      <c r="S385" s="189"/>
      <c r="T385" s="190"/>
      <c r="AT385" s="184" t="s">
        <v>145</v>
      </c>
      <c r="AU385" s="184" t="s">
        <v>143</v>
      </c>
      <c r="AV385" s="11" t="s">
        <v>143</v>
      </c>
      <c r="AW385" s="11" t="s">
        <v>35</v>
      </c>
      <c r="AX385" s="11" t="s">
        <v>78</v>
      </c>
      <c r="AY385" s="184" t="s">
        <v>134</v>
      </c>
    </row>
    <row r="386" spans="2:65" s="1" customFormat="1" ht="25.5" customHeight="1">
      <c r="B386" s="169"/>
      <c r="C386" s="170" t="s">
        <v>869</v>
      </c>
      <c r="D386" s="170" t="s">
        <v>137</v>
      </c>
      <c r="E386" s="171" t="s">
        <v>870</v>
      </c>
      <c r="F386" s="172" t="s">
        <v>871</v>
      </c>
      <c r="G386" s="173" t="s">
        <v>140</v>
      </c>
      <c r="H386" s="174">
        <v>31.142</v>
      </c>
      <c r="I386" s="175"/>
      <c r="J386" s="176">
        <f>ROUND(I386*H386,2)</f>
        <v>0</v>
      </c>
      <c r="K386" s="172" t="s">
        <v>141</v>
      </c>
      <c r="L386" s="40"/>
      <c r="M386" s="177" t="s">
        <v>5</v>
      </c>
      <c r="N386" s="178" t="s">
        <v>43</v>
      </c>
      <c r="O386" s="41"/>
      <c r="P386" s="179">
        <f>O386*H386</f>
        <v>0</v>
      </c>
      <c r="Q386" s="179">
        <v>0.00021</v>
      </c>
      <c r="R386" s="179">
        <f>Q386*H386</f>
        <v>0.00653982</v>
      </c>
      <c r="S386" s="179">
        <v>0</v>
      </c>
      <c r="T386" s="180">
        <f>S386*H386</f>
        <v>0</v>
      </c>
      <c r="AR386" s="23" t="s">
        <v>208</v>
      </c>
      <c r="AT386" s="23" t="s">
        <v>137</v>
      </c>
      <c r="AU386" s="23" t="s">
        <v>143</v>
      </c>
      <c r="AY386" s="23" t="s">
        <v>134</v>
      </c>
      <c r="BE386" s="181">
        <f>IF(N386="základní",J386,0)</f>
        <v>0</v>
      </c>
      <c r="BF386" s="181">
        <f>IF(N386="snížená",J386,0)</f>
        <v>0</v>
      </c>
      <c r="BG386" s="181">
        <f>IF(N386="zákl. přenesená",J386,0)</f>
        <v>0</v>
      </c>
      <c r="BH386" s="181">
        <f>IF(N386="sníž. přenesená",J386,0)</f>
        <v>0</v>
      </c>
      <c r="BI386" s="181">
        <f>IF(N386="nulová",J386,0)</f>
        <v>0</v>
      </c>
      <c r="BJ386" s="23" t="s">
        <v>143</v>
      </c>
      <c r="BK386" s="181">
        <f>ROUND(I386*H386,2)</f>
        <v>0</v>
      </c>
      <c r="BL386" s="23" t="s">
        <v>208</v>
      </c>
      <c r="BM386" s="23" t="s">
        <v>872</v>
      </c>
    </row>
    <row r="387" spans="2:65" s="1" customFormat="1" ht="16.5" customHeight="1">
      <c r="B387" s="169"/>
      <c r="C387" s="170" t="s">
        <v>873</v>
      </c>
      <c r="D387" s="170" t="s">
        <v>137</v>
      </c>
      <c r="E387" s="171" t="s">
        <v>874</v>
      </c>
      <c r="F387" s="172" t="s">
        <v>875</v>
      </c>
      <c r="G387" s="173" t="s">
        <v>140</v>
      </c>
      <c r="H387" s="174">
        <v>31.142</v>
      </c>
      <c r="I387" s="175"/>
      <c r="J387" s="176">
        <f>ROUND(I387*H387,2)</f>
        <v>0</v>
      </c>
      <c r="K387" s="172" t="s">
        <v>141</v>
      </c>
      <c r="L387" s="40"/>
      <c r="M387" s="177" t="s">
        <v>5</v>
      </c>
      <c r="N387" s="178" t="s">
        <v>43</v>
      </c>
      <c r="O387" s="41"/>
      <c r="P387" s="179">
        <f>O387*H387</f>
        <v>0</v>
      </c>
      <c r="Q387" s="179">
        <v>0.00016</v>
      </c>
      <c r="R387" s="179">
        <f>Q387*H387</f>
        <v>0.00498272</v>
      </c>
      <c r="S387" s="179">
        <v>0</v>
      </c>
      <c r="T387" s="180">
        <f>S387*H387</f>
        <v>0</v>
      </c>
      <c r="AR387" s="23" t="s">
        <v>208</v>
      </c>
      <c r="AT387" s="23" t="s">
        <v>137</v>
      </c>
      <c r="AU387" s="23" t="s">
        <v>143</v>
      </c>
      <c r="AY387" s="23" t="s">
        <v>134</v>
      </c>
      <c r="BE387" s="181">
        <f>IF(N387="základní",J387,0)</f>
        <v>0</v>
      </c>
      <c r="BF387" s="181">
        <f>IF(N387="snížená",J387,0)</f>
        <v>0</v>
      </c>
      <c r="BG387" s="181">
        <f>IF(N387="zákl. přenesená",J387,0)</f>
        <v>0</v>
      </c>
      <c r="BH387" s="181">
        <f>IF(N387="sníž. přenesená",J387,0)</f>
        <v>0</v>
      </c>
      <c r="BI387" s="181">
        <f>IF(N387="nulová",J387,0)</f>
        <v>0</v>
      </c>
      <c r="BJ387" s="23" t="s">
        <v>143</v>
      </c>
      <c r="BK387" s="181">
        <f>ROUND(I387*H387,2)</f>
        <v>0</v>
      </c>
      <c r="BL387" s="23" t="s">
        <v>208</v>
      </c>
      <c r="BM387" s="23" t="s">
        <v>876</v>
      </c>
    </row>
    <row r="388" spans="2:63" s="10" customFormat="1" ht="37.35" customHeight="1">
      <c r="B388" s="156"/>
      <c r="D388" s="157" t="s">
        <v>70</v>
      </c>
      <c r="E388" s="158" t="s">
        <v>877</v>
      </c>
      <c r="F388" s="158" t="s">
        <v>878</v>
      </c>
      <c r="I388" s="159"/>
      <c r="J388" s="160">
        <f>BK388</f>
        <v>0</v>
      </c>
      <c r="L388" s="156"/>
      <c r="M388" s="161"/>
      <c r="N388" s="162"/>
      <c r="O388" s="162"/>
      <c r="P388" s="163">
        <f>SUM(P389:P410)</f>
        <v>0</v>
      </c>
      <c r="Q388" s="162"/>
      <c r="R388" s="163">
        <f>SUM(R389:R410)</f>
        <v>0</v>
      </c>
      <c r="S388" s="162"/>
      <c r="T388" s="164">
        <f>SUM(T389:T410)</f>
        <v>0</v>
      </c>
      <c r="AR388" s="157" t="s">
        <v>142</v>
      </c>
      <c r="AT388" s="165" t="s">
        <v>70</v>
      </c>
      <c r="AU388" s="165" t="s">
        <v>71</v>
      </c>
      <c r="AY388" s="157" t="s">
        <v>134</v>
      </c>
      <c r="BK388" s="166">
        <f>SUM(BK389:BK410)</f>
        <v>0</v>
      </c>
    </row>
    <row r="389" spans="2:65" s="1" customFormat="1" ht="25.5" customHeight="1">
      <c r="B389" s="169"/>
      <c r="C389" s="170" t="s">
        <v>879</v>
      </c>
      <c r="D389" s="170" t="s">
        <v>137</v>
      </c>
      <c r="E389" s="171" t="s">
        <v>880</v>
      </c>
      <c r="F389" s="172" t="s">
        <v>881</v>
      </c>
      <c r="G389" s="173" t="s">
        <v>882</v>
      </c>
      <c r="H389" s="174">
        <v>50</v>
      </c>
      <c r="I389" s="175"/>
      <c r="J389" s="176">
        <f>ROUND(I389*H389,2)</f>
        <v>0</v>
      </c>
      <c r="K389" s="172" t="s">
        <v>141</v>
      </c>
      <c r="L389" s="40"/>
      <c r="M389" s="177" t="s">
        <v>5</v>
      </c>
      <c r="N389" s="178" t="s">
        <v>43</v>
      </c>
      <c r="O389" s="41"/>
      <c r="P389" s="179">
        <f>O389*H389</f>
        <v>0</v>
      </c>
      <c r="Q389" s="179">
        <v>0</v>
      </c>
      <c r="R389" s="179">
        <f>Q389*H389</f>
        <v>0</v>
      </c>
      <c r="S389" s="179">
        <v>0</v>
      </c>
      <c r="T389" s="180">
        <f>S389*H389</f>
        <v>0</v>
      </c>
      <c r="AR389" s="23" t="s">
        <v>883</v>
      </c>
      <c r="AT389" s="23" t="s">
        <v>137</v>
      </c>
      <c r="AU389" s="23" t="s">
        <v>78</v>
      </c>
      <c r="AY389" s="23" t="s">
        <v>134</v>
      </c>
      <c r="BE389" s="181">
        <f>IF(N389="základní",J389,0)</f>
        <v>0</v>
      </c>
      <c r="BF389" s="181">
        <f>IF(N389="snížená",J389,0)</f>
        <v>0</v>
      </c>
      <c r="BG389" s="181">
        <f>IF(N389="zákl. přenesená",J389,0)</f>
        <v>0</v>
      </c>
      <c r="BH389" s="181">
        <f>IF(N389="sníž. přenesená",J389,0)</f>
        <v>0</v>
      </c>
      <c r="BI389" s="181">
        <f>IF(N389="nulová",J389,0)</f>
        <v>0</v>
      </c>
      <c r="BJ389" s="23" t="s">
        <v>143</v>
      </c>
      <c r="BK389" s="181">
        <f>ROUND(I389*H389,2)</f>
        <v>0</v>
      </c>
      <c r="BL389" s="23" t="s">
        <v>883</v>
      </c>
      <c r="BM389" s="23" t="s">
        <v>884</v>
      </c>
    </row>
    <row r="390" spans="2:51" s="12" customFormat="1" ht="13.5">
      <c r="B390" s="191"/>
      <c r="D390" s="183" t="s">
        <v>145</v>
      </c>
      <c r="E390" s="192" t="s">
        <v>5</v>
      </c>
      <c r="F390" s="193" t="s">
        <v>885</v>
      </c>
      <c r="H390" s="192" t="s">
        <v>5</v>
      </c>
      <c r="I390" s="194"/>
      <c r="L390" s="191"/>
      <c r="M390" s="195"/>
      <c r="N390" s="196"/>
      <c r="O390" s="196"/>
      <c r="P390" s="196"/>
      <c r="Q390" s="196"/>
      <c r="R390" s="196"/>
      <c r="S390" s="196"/>
      <c r="T390" s="197"/>
      <c r="AT390" s="192" t="s">
        <v>145</v>
      </c>
      <c r="AU390" s="192" t="s">
        <v>78</v>
      </c>
      <c r="AV390" s="12" t="s">
        <v>78</v>
      </c>
      <c r="AW390" s="12" t="s">
        <v>35</v>
      </c>
      <c r="AX390" s="12" t="s">
        <v>71</v>
      </c>
      <c r="AY390" s="192" t="s">
        <v>134</v>
      </c>
    </row>
    <row r="391" spans="2:51" s="12" customFormat="1" ht="13.5">
      <c r="B391" s="191"/>
      <c r="D391" s="183" t="s">
        <v>145</v>
      </c>
      <c r="E391" s="192" t="s">
        <v>5</v>
      </c>
      <c r="F391" s="193" t="s">
        <v>886</v>
      </c>
      <c r="H391" s="192" t="s">
        <v>5</v>
      </c>
      <c r="I391" s="194"/>
      <c r="L391" s="191"/>
      <c r="M391" s="195"/>
      <c r="N391" s="196"/>
      <c r="O391" s="196"/>
      <c r="P391" s="196"/>
      <c r="Q391" s="196"/>
      <c r="R391" s="196"/>
      <c r="S391" s="196"/>
      <c r="T391" s="197"/>
      <c r="AT391" s="192" t="s">
        <v>145</v>
      </c>
      <c r="AU391" s="192" t="s">
        <v>78</v>
      </c>
      <c r="AV391" s="12" t="s">
        <v>78</v>
      </c>
      <c r="AW391" s="12" t="s">
        <v>35</v>
      </c>
      <c r="AX391" s="12" t="s">
        <v>71</v>
      </c>
      <c r="AY391" s="192" t="s">
        <v>134</v>
      </c>
    </row>
    <row r="392" spans="2:51" s="11" customFormat="1" ht="13.5">
      <c r="B392" s="182"/>
      <c r="D392" s="183" t="s">
        <v>145</v>
      </c>
      <c r="E392" s="184" t="s">
        <v>5</v>
      </c>
      <c r="F392" s="185" t="s">
        <v>208</v>
      </c>
      <c r="H392" s="186">
        <v>16</v>
      </c>
      <c r="I392" s="187"/>
      <c r="L392" s="182"/>
      <c r="M392" s="188"/>
      <c r="N392" s="189"/>
      <c r="O392" s="189"/>
      <c r="P392" s="189"/>
      <c r="Q392" s="189"/>
      <c r="R392" s="189"/>
      <c r="S392" s="189"/>
      <c r="T392" s="190"/>
      <c r="AT392" s="184" t="s">
        <v>145</v>
      </c>
      <c r="AU392" s="184" t="s">
        <v>78</v>
      </c>
      <c r="AV392" s="11" t="s">
        <v>143</v>
      </c>
      <c r="AW392" s="11" t="s">
        <v>35</v>
      </c>
      <c r="AX392" s="11" t="s">
        <v>71</v>
      </c>
      <c r="AY392" s="184" t="s">
        <v>134</v>
      </c>
    </row>
    <row r="393" spans="2:51" s="12" customFormat="1" ht="13.5">
      <c r="B393" s="191"/>
      <c r="D393" s="183" t="s">
        <v>145</v>
      </c>
      <c r="E393" s="192" t="s">
        <v>5</v>
      </c>
      <c r="F393" s="193" t="s">
        <v>887</v>
      </c>
      <c r="H393" s="192" t="s">
        <v>5</v>
      </c>
      <c r="I393" s="194"/>
      <c r="L393" s="191"/>
      <c r="M393" s="195"/>
      <c r="N393" s="196"/>
      <c r="O393" s="196"/>
      <c r="P393" s="196"/>
      <c r="Q393" s="196"/>
      <c r="R393" s="196"/>
      <c r="S393" s="196"/>
      <c r="T393" s="197"/>
      <c r="AT393" s="192" t="s">
        <v>145</v>
      </c>
      <c r="AU393" s="192" t="s">
        <v>78</v>
      </c>
      <c r="AV393" s="12" t="s">
        <v>78</v>
      </c>
      <c r="AW393" s="12" t="s">
        <v>35</v>
      </c>
      <c r="AX393" s="12" t="s">
        <v>71</v>
      </c>
      <c r="AY393" s="192" t="s">
        <v>134</v>
      </c>
    </row>
    <row r="394" spans="2:51" s="11" customFormat="1" ht="13.5">
      <c r="B394" s="182"/>
      <c r="D394" s="183" t="s">
        <v>145</v>
      </c>
      <c r="E394" s="184" t="s">
        <v>5</v>
      </c>
      <c r="F394" s="185" t="s">
        <v>208</v>
      </c>
      <c r="H394" s="186">
        <v>16</v>
      </c>
      <c r="I394" s="187"/>
      <c r="L394" s="182"/>
      <c r="M394" s="188"/>
      <c r="N394" s="189"/>
      <c r="O394" s="189"/>
      <c r="P394" s="189"/>
      <c r="Q394" s="189"/>
      <c r="R394" s="189"/>
      <c r="S394" s="189"/>
      <c r="T394" s="190"/>
      <c r="AT394" s="184" t="s">
        <v>145</v>
      </c>
      <c r="AU394" s="184" t="s">
        <v>78</v>
      </c>
      <c r="AV394" s="11" t="s">
        <v>143</v>
      </c>
      <c r="AW394" s="11" t="s">
        <v>35</v>
      </c>
      <c r="AX394" s="11" t="s">
        <v>71</v>
      </c>
      <c r="AY394" s="184" t="s">
        <v>134</v>
      </c>
    </row>
    <row r="395" spans="2:51" s="12" customFormat="1" ht="27">
      <c r="B395" s="191"/>
      <c r="D395" s="183" t="s">
        <v>145</v>
      </c>
      <c r="E395" s="192" t="s">
        <v>5</v>
      </c>
      <c r="F395" s="193" t="s">
        <v>888</v>
      </c>
      <c r="H395" s="192" t="s">
        <v>5</v>
      </c>
      <c r="I395" s="194"/>
      <c r="L395" s="191"/>
      <c r="M395" s="195"/>
      <c r="N395" s="196"/>
      <c r="O395" s="196"/>
      <c r="P395" s="196"/>
      <c r="Q395" s="196"/>
      <c r="R395" s="196"/>
      <c r="S395" s="196"/>
      <c r="T395" s="197"/>
      <c r="AT395" s="192" t="s">
        <v>145</v>
      </c>
      <c r="AU395" s="192" t="s">
        <v>78</v>
      </c>
      <c r="AV395" s="12" t="s">
        <v>78</v>
      </c>
      <c r="AW395" s="12" t="s">
        <v>35</v>
      </c>
      <c r="AX395" s="12" t="s">
        <v>71</v>
      </c>
      <c r="AY395" s="192" t="s">
        <v>134</v>
      </c>
    </row>
    <row r="396" spans="2:51" s="11" customFormat="1" ht="13.5">
      <c r="B396" s="182"/>
      <c r="D396" s="183" t="s">
        <v>145</v>
      </c>
      <c r="E396" s="184" t="s">
        <v>5</v>
      </c>
      <c r="F396" s="185" t="s">
        <v>143</v>
      </c>
      <c r="H396" s="186">
        <v>2</v>
      </c>
      <c r="I396" s="187"/>
      <c r="L396" s="182"/>
      <c r="M396" s="188"/>
      <c r="N396" s="189"/>
      <c r="O396" s="189"/>
      <c r="P396" s="189"/>
      <c r="Q396" s="189"/>
      <c r="R396" s="189"/>
      <c r="S396" s="189"/>
      <c r="T396" s="190"/>
      <c r="AT396" s="184" t="s">
        <v>145</v>
      </c>
      <c r="AU396" s="184" t="s">
        <v>78</v>
      </c>
      <c r="AV396" s="11" t="s">
        <v>143</v>
      </c>
      <c r="AW396" s="11" t="s">
        <v>35</v>
      </c>
      <c r="AX396" s="11" t="s">
        <v>71</v>
      </c>
      <c r="AY396" s="184" t="s">
        <v>134</v>
      </c>
    </row>
    <row r="397" spans="2:51" s="12" customFormat="1" ht="13.5">
      <c r="B397" s="191"/>
      <c r="D397" s="183" t="s">
        <v>145</v>
      </c>
      <c r="E397" s="192" t="s">
        <v>5</v>
      </c>
      <c r="F397" s="193" t="s">
        <v>889</v>
      </c>
      <c r="H397" s="192" t="s">
        <v>5</v>
      </c>
      <c r="I397" s="194"/>
      <c r="L397" s="191"/>
      <c r="M397" s="195"/>
      <c r="N397" s="196"/>
      <c r="O397" s="196"/>
      <c r="P397" s="196"/>
      <c r="Q397" s="196"/>
      <c r="R397" s="196"/>
      <c r="S397" s="196"/>
      <c r="T397" s="197"/>
      <c r="AT397" s="192" t="s">
        <v>145</v>
      </c>
      <c r="AU397" s="192" t="s">
        <v>78</v>
      </c>
      <c r="AV397" s="12" t="s">
        <v>78</v>
      </c>
      <c r="AW397" s="12" t="s">
        <v>35</v>
      </c>
      <c r="AX397" s="12" t="s">
        <v>71</v>
      </c>
      <c r="AY397" s="192" t="s">
        <v>134</v>
      </c>
    </row>
    <row r="398" spans="2:51" s="11" customFormat="1" ht="13.5">
      <c r="B398" s="182"/>
      <c r="D398" s="183" t="s">
        <v>145</v>
      </c>
      <c r="E398" s="184" t="s">
        <v>5</v>
      </c>
      <c r="F398" s="185" t="s">
        <v>169</v>
      </c>
      <c r="H398" s="186">
        <v>8</v>
      </c>
      <c r="I398" s="187"/>
      <c r="L398" s="182"/>
      <c r="M398" s="188"/>
      <c r="N398" s="189"/>
      <c r="O398" s="189"/>
      <c r="P398" s="189"/>
      <c r="Q398" s="189"/>
      <c r="R398" s="189"/>
      <c r="S398" s="189"/>
      <c r="T398" s="190"/>
      <c r="AT398" s="184" t="s">
        <v>145</v>
      </c>
      <c r="AU398" s="184" t="s">
        <v>78</v>
      </c>
      <c r="AV398" s="11" t="s">
        <v>143</v>
      </c>
      <c r="AW398" s="11" t="s">
        <v>35</v>
      </c>
      <c r="AX398" s="11" t="s">
        <v>71</v>
      </c>
      <c r="AY398" s="184" t="s">
        <v>134</v>
      </c>
    </row>
    <row r="399" spans="2:51" s="12" customFormat="1" ht="13.5">
      <c r="B399" s="191"/>
      <c r="D399" s="183" t="s">
        <v>145</v>
      </c>
      <c r="E399" s="192" t="s">
        <v>5</v>
      </c>
      <c r="F399" s="193" t="s">
        <v>890</v>
      </c>
      <c r="H399" s="192" t="s">
        <v>5</v>
      </c>
      <c r="I399" s="194"/>
      <c r="L399" s="191"/>
      <c r="M399" s="195"/>
      <c r="N399" s="196"/>
      <c r="O399" s="196"/>
      <c r="P399" s="196"/>
      <c r="Q399" s="196"/>
      <c r="R399" s="196"/>
      <c r="S399" s="196"/>
      <c r="T399" s="197"/>
      <c r="AT399" s="192" t="s">
        <v>145</v>
      </c>
      <c r="AU399" s="192" t="s">
        <v>78</v>
      </c>
      <c r="AV399" s="12" t="s">
        <v>78</v>
      </c>
      <c r="AW399" s="12" t="s">
        <v>35</v>
      </c>
      <c r="AX399" s="12" t="s">
        <v>71</v>
      </c>
      <c r="AY399" s="192" t="s">
        <v>134</v>
      </c>
    </row>
    <row r="400" spans="2:51" s="11" customFormat="1" ht="13.5">
      <c r="B400" s="182"/>
      <c r="D400" s="183" t="s">
        <v>145</v>
      </c>
      <c r="E400" s="184" t="s">
        <v>5</v>
      </c>
      <c r="F400" s="185" t="s">
        <v>169</v>
      </c>
      <c r="H400" s="186">
        <v>8</v>
      </c>
      <c r="I400" s="187"/>
      <c r="L400" s="182"/>
      <c r="M400" s="188"/>
      <c r="N400" s="189"/>
      <c r="O400" s="189"/>
      <c r="P400" s="189"/>
      <c r="Q400" s="189"/>
      <c r="R400" s="189"/>
      <c r="S400" s="189"/>
      <c r="T400" s="190"/>
      <c r="AT400" s="184" t="s">
        <v>145</v>
      </c>
      <c r="AU400" s="184" t="s">
        <v>78</v>
      </c>
      <c r="AV400" s="11" t="s">
        <v>143</v>
      </c>
      <c r="AW400" s="11" t="s">
        <v>35</v>
      </c>
      <c r="AX400" s="11" t="s">
        <v>71</v>
      </c>
      <c r="AY400" s="184" t="s">
        <v>134</v>
      </c>
    </row>
    <row r="401" spans="2:51" s="13" customFormat="1" ht="13.5">
      <c r="B401" s="208"/>
      <c r="D401" s="183" t="s">
        <v>145</v>
      </c>
      <c r="E401" s="209" t="s">
        <v>5</v>
      </c>
      <c r="F401" s="210" t="s">
        <v>215</v>
      </c>
      <c r="H401" s="211">
        <v>50</v>
      </c>
      <c r="I401" s="212"/>
      <c r="L401" s="208"/>
      <c r="M401" s="213"/>
      <c r="N401" s="214"/>
      <c r="O401" s="214"/>
      <c r="P401" s="214"/>
      <c r="Q401" s="214"/>
      <c r="R401" s="214"/>
      <c r="S401" s="214"/>
      <c r="T401" s="215"/>
      <c r="AT401" s="209" t="s">
        <v>145</v>
      </c>
      <c r="AU401" s="209" t="s">
        <v>78</v>
      </c>
      <c r="AV401" s="13" t="s">
        <v>142</v>
      </c>
      <c r="AW401" s="13" t="s">
        <v>35</v>
      </c>
      <c r="AX401" s="13" t="s">
        <v>78</v>
      </c>
      <c r="AY401" s="209" t="s">
        <v>134</v>
      </c>
    </row>
    <row r="402" spans="2:65" s="1" customFormat="1" ht="25.5" customHeight="1">
      <c r="B402" s="169"/>
      <c r="C402" s="170" t="s">
        <v>891</v>
      </c>
      <c r="D402" s="170" t="s">
        <v>137</v>
      </c>
      <c r="E402" s="171" t="s">
        <v>892</v>
      </c>
      <c r="F402" s="172" t="s">
        <v>893</v>
      </c>
      <c r="G402" s="173" t="s">
        <v>882</v>
      </c>
      <c r="H402" s="174">
        <v>8</v>
      </c>
      <c r="I402" s="175"/>
      <c r="J402" s="176">
        <f>ROUND(I402*H402,2)</f>
        <v>0</v>
      </c>
      <c r="K402" s="172" t="s">
        <v>141</v>
      </c>
      <c r="L402" s="40"/>
      <c r="M402" s="177" t="s">
        <v>5</v>
      </c>
      <c r="N402" s="178" t="s">
        <v>43</v>
      </c>
      <c r="O402" s="41"/>
      <c r="P402" s="179">
        <f>O402*H402</f>
        <v>0</v>
      </c>
      <c r="Q402" s="179">
        <v>0</v>
      </c>
      <c r="R402" s="179">
        <f>Q402*H402</f>
        <v>0</v>
      </c>
      <c r="S402" s="179">
        <v>0</v>
      </c>
      <c r="T402" s="180">
        <f>S402*H402</f>
        <v>0</v>
      </c>
      <c r="AR402" s="23" t="s">
        <v>883</v>
      </c>
      <c r="AT402" s="23" t="s">
        <v>137</v>
      </c>
      <c r="AU402" s="23" t="s">
        <v>78</v>
      </c>
      <c r="AY402" s="23" t="s">
        <v>134</v>
      </c>
      <c r="BE402" s="181">
        <f>IF(N402="základní",J402,0)</f>
        <v>0</v>
      </c>
      <c r="BF402" s="181">
        <f>IF(N402="snížená",J402,0)</f>
        <v>0</v>
      </c>
      <c r="BG402" s="181">
        <f>IF(N402="zákl. přenesená",J402,0)</f>
        <v>0</v>
      </c>
      <c r="BH402" s="181">
        <f>IF(N402="sníž. přenesená",J402,0)</f>
        <v>0</v>
      </c>
      <c r="BI402" s="181">
        <f>IF(N402="nulová",J402,0)</f>
        <v>0</v>
      </c>
      <c r="BJ402" s="23" t="s">
        <v>143</v>
      </c>
      <c r="BK402" s="181">
        <f>ROUND(I402*H402,2)</f>
        <v>0</v>
      </c>
      <c r="BL402" s="23" t="s">
        <v>883</v>
      </c>
      <c r="BM402" s="23" t="s">
        <v>894</v>
      </c>
    </row>
    <row r="403" spans="2:51" s="12" customFormat="1" ht="27">
      <c r="B403" s="191"/>
      <c r="D403" s="183" t="s">
        <v>145</v>
      </c>
      <c r="E403" s="192" t="s">
        <v>5</v>
      </c>
      <c r="F403" s="193" t="s">
        <v>895</v>
      </c>
      <c r="H403" s="192" t="s">
        <v>5</v>
      </c>
      <c r="I403" s="194"/>
      <c r="L403" s="191"/>
      <c r="M403" s="195"/>
      <c r="N403" s="196"/>
      <c r="O403" s="196"/>
      <c r="P403" s="196"/>
      <c r="Q403" s="196"/>
      <c r="R403" s="196"/>
      <c r="S403" s="196"/>
      <c r="T403" s="197"/>
      <c r="AT403" s="192" t="s">
        <v>145</v>
      </c>
      <c r="AU403" s="192" t="s">
        <v>78</v>
      </c>
      <c r="AV403" s="12" t="s">
        <v>78</v>
      </c>
      <c r="AW403" s="12" t="s">
        <v>35</v>
      </c>
      <c r="AX403" s="12" t="s">
        <v>71</v>
      </c>
      <c r="AY403" s="192" t="s">
        <v>134</v>
      </c>
    </row>
    <row r="404" spans="2:51" s="11" customFormat="1" ht="13.5">
      <c r="B404" s="182"/>
      <c r="D404" s="183" t="s">
        <v>145</v>
      </c>
      <c r="E404" s="184" t="s">
        <v>5</v>
      </c>
      <c r="F404" s="185" t="s">
        <v>169</v>
      </c>
      <c r="H404" s="186">
        <v>8</v>
      </c>
      <c r="I404" s="187"/>
      <c r="L404" s="182"/>
      <c r="M404" s="188"/>
      <c r="N404" s="189"/>
      <c r="O404" s="189"/>
      <c r="P404" s="189"/>
      <c r="Q404" s="189"/>
      <c r="R404" s="189"/>
      <c r="S404" s="189"/>
      <c r="T404" s="190"/>
      <c r="AT404" s="184" t="s">
        <v>145</v>
      </c>
      <c r="AU404" s="184" t="s">
        <v>78</v>
      </c>
      <c r="AV404" s="11" t="s">
        <v>143</v>
      </c>
      <c r="AW404" s="11" t="s">
        <v>35</v>
      </c>
      <c r="AX404" s="11" t="s">
        <v>78</v>
      </c>
      <c r="AY404" s="184" t="s">
        <v>134</v>
      </c>
    </row>
    <row r="405" spans="2:65" s="1" customFormat="1" ht="25.5" customHeight="1">
      <c r="B405" s="169"/>
      <c r="C405" s="170" t="s">
        <v>896</v>
      </c>
      <c r="D405" s="170" t="s">
        <v>137</v>
      </c>
      <c r="E405" s="171" t="s">
        <v>897</v>
      </c>
      <c r="F405" s="172" t="s">
        <v>898</v>
      </c>
      <c r="G405" s="173" t="s">
        <v>882</v>
      </c>
      <c r="H405" s="174">
        <v>4</v>
      </c>
      <c r="I405" s="175"/>
      <c r="J405" s="176">
        <f>ROUND(I405*H405,2)</f>
        <v>0</v>
      </c>
      <c r="K405" s="172" t="s">
        <v>141</v>
      </c>
      <c r="L405" s="40"/>
      <c r="M405" s="177" t="s">
        <v>5</v>
      </c>
      <c r="N405" s="178" t="s">
        <v>43</v>
      </c>
      <c r="O405" s="41"/>
      <c r="P405" s="179">
        <f>O405*H405</f>
        <v>0</v>
      </c>
      <c r="Q405" s="179">
        <v>0</v>
      </c>
      <c r="R405" s="179">
        <f>Q405*H405</f>
        <v>0</v>
      </c>
      <c r="S405" s="179">
        <v>0</v>
      </c>
      <c r="T405" s="180">
        <f>S405*H405</f>
        <v>0</v>
      </c>
      <c r="AR405" s="23" t="s">
        <v>883</v>
      </c>
      <c r="AT405" s="23" t="s">
        <v>137</v>
      </c>
      <c r="AU405" s="23" t="s">
        <v>78</v>
      </c>
      <c r="AY405" s="23" t="s">
        <v>134</v>
      </c>
      <c r="BE405" s="181">
        <f>IF(N405="základní",J405,0)</f>
        <v>0</v>
      </c>
      <c r="BF405" s="181">
        <f>IF(N405="snížená",J405,0)</f>
        <v>0</v>
      </c>
      <c r="BG405" s="181">
        <f>IF(N405="zákl. přenesená",J405,0)</f>
        <v>0</v>
      </c>
      <c r="BH405" s="181">
        <f>IF(N405="sníž. přenesená",J405,0)</f>
        <v>0</v>
      </c>
      <c r="BI405" s="181">
        <f>IF(N405="nulová",J405,0)</f>
        <v>0</v>
      </c>
      <c r="BJ405" s="23" t="s">
        <v>143</v>
      </c>
      <c r="BK405" s="181">
        <f>ROUND(I405*H405,2)</f>
        <v>0</v>
      </c>
      <c r="BL405" s="23" t="s">
        <v>883</v>
      </c>
      <c r="BM405" s="23" t="s">
        <v>899</v>
      </c>
    </row>
    <row r="406" spans="2:51" s="12" customFormat="1" ht="13.5">
      <c r="B406" s="191"/>
      <c r="D406" s="183" t="s">
        <v>145</v>
      </c>
      <c r="E406" s="192" t="s">
        <v>5</v>
      </c>
      <c r="F406" s="193" t="s">
        <v>900</v>
      </c>
      <c r="H406" s="192" t="s">
        <v>5</v>
      </c>
      <c r="I406" s="194"/>
      <c r="L406" s="191"/>
      <c r="M406" s="195"/>
      <c r="N406" s="196"/>
      <c r="O406" s="196"/>
      <c r="P406" s="196"/>
      <c r="Q406" s="196"/>
      <c r="R406" s="196"/>
      <c r="S406" s="196"/>
      <c r="T406" s="197"/>
      <c r="AT406" s="192" t="s">
        <v>145</v>
      </c>
      <c r="AU406" s="192" t="s">
        <v>78</v>
      </c>
      <c r="AV406" s="12" t="s">
        <v>78</v>
      </c>
      <c r="AW406" s="12" t="s">
        <v>35</v>
      </c>
      <c r="AX406" s="12" t="s">
        <v>71</v>
      </c>
      <c r="AY406" s="192" t="s">
        <v>134</v>
      </c>
    </row>
    <row r="407" spans="2:51" s="11" customFormat="1" ht="13.5">
      <c r="B407" s="182"/>
      <c r="D407" s="183" t="s">
        <v>145</v>
      </c>
      <c r="E407" s="184" t="s">
        <v>5</v>
      </c>
      <c r="F407" s="185" t="s">
        <v>142</v>
      </c>
      <c r="H407" s="186">
        <v>4</v>
      </c>
      <c r="I407" s="187"/>
      <c r="L407" s="182"/>
      <c r="M407" s="188"/>
      <c r="N407" s="189"/>
      <c r="O407" s="189"/>
      <c r="P407" s="189"/>
      <c r="Q407" s="189"/>
      <c r="R407" s="189"/>
      <c r="S407" s="189"/>
      <c r="T407" s="190"/>
      <c r="AT407" s="184" t="s">
        <v>145</v>
      </c>
      <c r="AU407" s="184" t="s">
        <v>78</v>
      </c>
      <c r="AV407" s="11" t="s">
        <v>143</v>
      </c>
      <c r="AW407" s="11" t="s">
        <v>35</v>
      </c>
      <c r="AX407" s="11" t="s">
        <v>78</v>
      </c>
      <c r="AY407" s="184" t="s">
        <v>134</v>
      </c>
    </row>
    <row r="408" spans="2:65" s="1" customFormat="1" ht="25.5" customHeight="1">
      <c r="B408" s="169"/>
      <c r="C408" s="170" t="s">
        <v>901</v>
      </c>
      <c r="D408" s="170" t="s">
        <v>137</v>
      </c>
      <c r="E408" s="171" t="s">
        <v>902</v>
      </c>
      <c r="F408" s="172" t="s">
        <v>903</v>
      </c>
      <c r="G408" s="173" t="s">
        <v>882</v>
      </c>
      <c r="H408" s="174">
        <v>4</v>
      </c>
      <c r="I408" s="175"/>
      <c r="J408" s="176">
        <f>ROUND(I408*H408,2)</f>
        <v>0</v>
      </c>
      <c r="K408" s="172" t="s">
        <v>141</v>
      </c>
      <c r="L408" s="40"/>
      <c r="M408" s="177" t="s">
        <v>5</v>
      </c>
      <c r="N408" s="178" t="s">
        <v>43</v>
      </c>
      <c r="O408" s="41"/>
      <c r="P408" s="179">
        <f>O408*H408</f>
        <v>0</v>
      </c>
      <c r="Q408" s="179">
        <v>0</v>
      </c>
      <c r="R408" s="179">
        <f>Q408*H408</f>
        <v>0</v>
      </c>
      <c r="S408" s="179">
        <v>0</v>
      </c>
      <c r="T408" s="180">
        <f>S408*H408</f>
        <v>0</v>
      </c>
      <c r="AR408" s="23" t="s">
        <v>883</v>
      </c>
      <c r="AT408" s="23" t="s">
        <v>137</v>
      </c>
      <c r="AU408" s="23" t="s">
        <v>78</v>
      </c>
      <c r="AY408" s="23" t="s">
        <v>134</v>
      </c>
      <c r="BE408" s="181">
        <f>IF(N408="základní",J408,0)</f>
        <v>0</v>
      </c>
      <c r="BF408" s="181">
        <f>IF(N408="snížená",J408,0)</f>
        <v>0</v>
      </c>
      <c r="BG408" s="181">
        <f>IF(N408="zákl. přenesená",J408,0)</f>
        <v>0</v>
      </c>
      <c r="BH408" s="181">
        <f>IF(N408="sníž. přenesená",J408,0)</f>
        <v>0</v>
      </c>
      <c r="BI408" s="181">
        <f>IF(N408="nulová",J408,0)</f>
        <v>0</v>
      </c>
      <c r="BJ408" s="23" t="s">
        <v>143</v>
      </c>
      <c r="BK408" s="181">
        <f>ROUND(I408*H408,2)</f>
        <v>0</v>
      </c>
      <c r="BL408" s="23" t="s">
        <v>883</v>
      </c>
      <c r="BM408" s="23" t="s">
        <v>904</v>
      </c>
    </row>
    <row r="409" spans="2:51" s="12" customFormat="1" ht="13.5">
      <c r="B409" s="191"/>
      <c r="D409" s="183" t="s">
        <v>145</v>
      </c>
      <c r="E409" s="192" t="s">
        <v>5</v>
      </c>
      <c r="F409" s="193" t="s">
        <v>905</v>
      </c>
      <c r="H409" s="192" t="s">
        <v>5</v>
      </c>
      <c r="I409" s="194"/>
      <c r="L409" s="191"/>
      <c r="M409" s="195"/>
      <c r="N409" s="196"/>
      <c r="O409" s="196"/>
      <c r="P409" s="196"/>
      <c r="Q409" s="196"/>
      <c r="R409" s="196"/>
      <c r="S409" s="196"/>
      <c r="T409" s="197"/>
      <c r="AT409" s="192" t="s">
        <v>145</v>
      </c>
      <c r="AU409" s="192" t="s">
        <v>78</v>
      </c>
      <c r="AV409" s="12" t="s">
        <v>78</v>
      </c>
      <c r="AW409" s="12" t="s">
        <v>35</v>
      </c>
      <c r="AX409" s="12" t="s">
        <v>71</v>
      </c>
      <c r="AY409" s="192" t="s">
        <v>134</v>
      </c>
    </row>
    <row r="410" spans="2:51" s="11" customFormat="1" ht="13.5">
      <c r="B410" s="182"/>
      <c r="D410" s="183" t="s">
        <v>145</v>
      </c>
      <c r="E410" s="184" t="s">
        <v>5</v>
      </c>
      <c r="F410" s="185" t="s">
        <v>142</v>
      </c>
      <c r="H410" s="186">
        <v>4</v>
      </c>
      <c r="I410" s="187"/>
      <c r="L410" s="182"/>
      <c r="M410" s="188"/>
      <c r="N410" s="189"/>
      <c r="O410" s="189"/>
      <c r="P410" s="189"/>
      <c r="Q410" s="189"/>
      <c r="R410" s="189"/>
      <c r="S410" s="189"/>
      <c r="T410" s="190"/>
      <c r="AT410" s="184" t="s">
        <v>145</v>
      </c>
      <c r="AU410" s="184" t="s">
        <v>78</v>
      </c>
      <c r="AV410" s="11" t="s">
        <v>143</v>
      </c>
      <c r="AW410" s="11" t="s">
        <v>35</v>
      </c>
      <c r="AX410" s="11" t="s">
        <v>78</v>
      </c>
      <c r="AY410" s="184" t="s">
        <v>134</v>
      </c>
    </row>
    <row r="411" spans="2:63" s="10" customFormat="1" ht="37.35" customHeight="1">
      <c r="B411" s="156"/>
      <c r="D411" s="157" t="s">
        <v>70</v>
      </c>
      <c r="E411" s="158" t="s">
        <v>906</v>
      </c>
      <c r="F411" s="158" t="s">
        <v>907</v>
      </c>
      <c r="I411" s="159"/>
      <c r="J411" s="160">
        <f>BK411</f>
        <v>0</v>
      </c>
      <c r="L411" s="156"/>
      <c r="M411" s="161"/>
      <c r="N411" s="162"/>
      <c r="O411" s="162"/>
      <c r="P411" s="163">
        <f>P412+P414</f>
        <v>0</v>
      </c>
      <c r="Q411" s="162"/>
      <c r="R411" s="163">
        <f>R412+R414</f>
        <v>0</v>
      </c>
      <c r="S411" s="162"/>
      <c r="T411" s="164">
        <f>T412+T414</f>
        <v>0</v>
      </c>
      <c r="AR411" s="157" t="s">
        <v>158</v>
      </c>
      <c r="AT411" s="165" t="s">
        <v>70</v>
      </c>
      <c r="AU411" s="165" t="s">
        <v>71</v>
      </c>
      <c r="AY411" s="157" t="s">
        <v>134</v>
      </c>
      <c r="BK411" s="166">
        <f>BK412+BK414</f>
        <v>0</v>
      </c>
    </row>
    <row r="412" spans="2:63" s="10" customFormat="1" ht="19.9" customHeight="1">
      <c r="B412" s="156"/>
      <c r="D412" s="157" t="s">
        <v>70</v>
      </c>
      <c r="E412" s="167" t="s">
        <v>908</v>
      </c>
      <c r="F412" s="167" t="s">
        <v>909</v>
      </c>
      <c r="I412" s="159"/>
      <c r="J412" s="168">
        <f>BK412</f>
        <v>0</v>
      </c>
      <c r="L412" s="156"/>
      <c r="M412" s="161"/>
      <c r="N412" s="162"/>
      <c r="O412" s="162"/>
      <c r="P412" s="163">
        <f>P413</f>
        <v>0</v>
      </c>
      <c r="Q412" s="162"/>
      <c r="R412" s="163">
        <f>R413</f>
        <v>0</v>
      </c>
      <c r="S412" s="162"/>
      <c r="T412" s="164">
        <f>T413</f>
        <v>0</v>
      </c>
      <c r="AR412" s="157" t="s">
        <v>158</v>
      </c>
      <c r="AT412" s="165" t="s">
        <v>70</v>
      </c>
      <c r="AU412" s="165" t="s">
        <v>78</v>
      </c>
      <c r="AY412" s="157" t="s">
        <v>134</v>
      </c>
      <c r="BK412" s="166">
        <f>BK413</f>
        <v>0</v>
      </c>
    </row>
    <row r="413" spans="2:65" s="1" customFormat="1" ht="16.5" customHeight="1">
      <c r="B413" s="169"/>
      <c r="C413" s="170" t="s">
        <v>910</v>
      </c>
      <c r="D413" s="170" t="s">
        <v>137</v>
      </c>
      <c r="E413" s="171" t="s">
        <v>911</v>
      </c>
      <c r="F413" s="172" t="s">
        <v>909</v>
      </c>
      <c r="G413" s="173" t="s">
        <v>391</v>
      </c>
      <c r="H413" s="174">
        <v>1</v>
      </c>
      <c r="I413" s="175"/>
      <c r="J413" s="176">
        <f>ROUND(I413*H413,2)</f>
        <v>0</v>
      </c>
      <c r="K413" s="172" t="s">
        <v>141</v>
      </c>
      <c r="L413" s="40"/>
      <c r="M413" s="177" t="s">
        <v>5</v>
      </c>
      <c r="N413" s="178" t="s">
        <v>43</v>
      </c>
      <c r="O413" s="41"/>
      <c r="P413" s="179">
        <f>O413*H413</f>
        <v>0</v>
      </c>
      <c r="Q413" s="179">
        <v>0</v>
      </c>
      <c r="R413" s="179">
        <f>Q413*H413</f>
        <v>0</v>
      </c>
      <c r="S413" s="179">
        <v>0</v>
      </c>
      <c r="T413" s="180">
        <f>S413*H413</f>
        <v>0</v>
      </c>
      <c r="AR413" s="23" t="s">
        <v>912</v>
      </c>
      <c r="AT413" s="23" t="s">
        <v>137</v>
      </c>
      <c r="AU413" s="23" t="s">
        <v>143</v>
      </c>
      <c r="AY413" s="23" t="s">
        <v>134</v>
      </c>
      <c r="BE413" s="181">
        <f>IF(N413="základní",J413,0)</f>
        <v>0</v>
      </c>
      <c r="BF413" s="181">
        <f>IF(N413="snížená",J413,0)</f>
        <v>0</v>
      </c>
      <c r="BG413" s="181">
        <f>IF(N413="zákl. přenesená",J413,0)</f>
        <v>0</v>
      </c>
      <c r="BH413" s="181">
        <f>IF(N413="sníž. přenesená",J413,0)</f>
        <v>0</v>
      </c>
      <c r="BI413" s="181">
        <f>IF(N413="nulová",J413,0)</f>
        <v>0</v>
      </c>
      <c r="BJ413" s="23" t="s">
        <v>143</v>
      </c>
      <c r="BK413" s="181">
        <f>ROUND(I413*H413,2)</f>
        <v>0</v>
      </c>
      <c r="BL413" s="23" t="s">
        <v>912</v>
      </c>
      <c r="BM413" s="23" t="s">
        <v>913</v>
      </c>
    </row>
    <row r="414" spans="2:63" s="10" customFormat="1" ht="29.85" customHeight="1">
      <c r="B414" s="156"/>
      <c r="D414" s="157" t="s">
        <v>70</v>
      </c>
      <c r="E414" s="167" t="s">
        <v>914</v>
      </c>
      <c r="F414" s="167" t="s">
        <v>915</v>
      </c>
      <c r="I414" s="159"/>
      <c r="J414" s="168">
        <f>BK414</f>
        <v>0</v>
      </c>
      <c r="L414" s="156"/>
      <c r="M414" s="161"/>
      <c r="N414" s="162"/>
      <c r="O414" s="162"/>
      <c r="P414" s="163">
        <f>P415</f>
        <v>0</v>
      </c>
      <c r="Q414" s="162"/>
      <c r="R414" s="163">
        <f>R415</f>
        <v>0</v>
      </c>
      <c r="S414" s="162"/>
      <c r="T414" s="164">
        <f>T415</f>
        <v>0</v>
      </c>
      <c r="AR414" s="157" t="s">
        <v>158</v>
      </c>
      <c r="AT414" s="165" t="s">
        <v>70</v>
      </c>
      <c r="AU414" s="165" t="s">
        <v>78</v>
      </c>
      <c r="AY414" s="157" t="s">
        <v>134</v>
      </c>
      <c r="BK414" s="166">
        <f>BK415</f>
        <v>0</v>
      </c>
    </row>
    <row r="415" spans="2:65" s="1" customFormat="1" ht="16.5" customHeight="1">
      <c r="B415" s="169"/>
      <c r="C415" s="170" t="s">
        <v>916</v>
      </c>
      <c r="D415" s="170" t="s">
        <v>137</v>
      </c>
      <c r="E415" s="171" t="s">
        <v>917</v>
      </c>
      <c r="F415" s="172" t="s">
        <v>915</v>
      </c>
      <c r="G415" s="173" t="s">
        <v>391</v>
      </c>
      <c r="H415" s="174">
        <v>1</v>
      </c>
      <c r="I415" s="175"/>
      <c r="J415" s="176">
        <f>ROUND(I415*H415,2)</f>
        <v>0</v>
      </c>
      <c r="K415" s="172" t="s">
        <v>141</v>
      </c>
      <c r="L415" s="40"/>
      <c r="M415" s="177" t="s">
        <v>5</v>
      </c>
      <c r="N415" s="216" t="s">
        <v>43</v>
      </c>
      <c r="O415" s="217"/>
      <c r="P415" s="218">
        <f>O415*H415</f>
        <v>0</v>
      </c>
      <c r="Q415" s="218">
        <v>0</v>
      </c>
      <c r="R415" s="218">
        <f>Q415*H415</f>
        <v>0</v>
      </c>
      <c r="S415" s="218">
        <v>0</v>
      </c>
      <c r="T415" s="219">
        <f>S415*H415</f>
        <v>0</v>
      </c>
      <c r="AR415" s="23" t="s">
        <v>912</v>
      </c>
      <c r="AT415" s="23" t="s">
        <v>137</v>
      </c>
      <c r="AU415" s="23" t="s">
        <v>143</v>
      </c>
      <c r="AY415" s="23" t="s">
        <v>134</v>
      </c>
      <c r="BE415" s="181">
        <f>IF(N415="základní",J415,0)</f>
        <v>0</v>
      </c>
      <c r="BF415" s="181">
        <f>IF(N415="snížená",J415,0)</f>
        <v>0</v>
      </c>
      <c r="BG415" s="181">
        <f>IF(N415="zákl. přenesená",J415,0)</f>
        <v>0</v>
      </c>
      <c r="BH415" s="181">
        <f>IF(N415="sníž. přenesená",J415,0)</f>
        <v>0</v>
      </c>
      <c r="BI415" s="181">
        <f>IF(N415="nulová",J415,0)</f>
        <v>0</v>
      </c>
      <c r="BJ415" s="23" t="s">
        <v>143</v>
      </c>
      <c r="BK415" s="181">
        <f>ROUND(I415*H415,2)</f>
        <v>0</v>
      </c>
      <c r="BL415" s="23" t="s">
        <v>912</v>
      </c>
      <c r="BM415" s="23" t="s">
        <v>918</v>
      </c>
    </row>
    <row r="416" spans="2:12" s="1" customFormat="1" ht="6.95" customHeight="1">
      <c r="B416" s="55"/>
      <c r="C416" s="56"/>
      <c r="D416" s="56"/>
      <c r="E416" s="56"/>
      <c r="F416" s="56"/>
      <c r="G416" s="56"/>
      <c r="H416" s="56"/>
      <c r="I416" s="122"/>
      <c r="J416" s="56"/>
      <c r="K416" s="56"/>
      <c r="L416" s="40"/>
    </row>
  </sheetData>
  <autoFilter ref="C101:K415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223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919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920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921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922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923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924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925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926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927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928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77</v>
      </c>
      <c r="F16" s="349" t="s">
        <v>929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930</v>
      </c>
      <c r="F17" s="349" t="s">
        <v>931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932</v>
      </c>
      <c r="F18" s="349" t="s">
        <v>933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934</v>
      </c>
      <c r="F19" s="349" t="s">
        <v>935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936</v>
      </c>
      <c r="F20" s="349" t="s">
        <v>937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938</v>
      </c>
      <c r="F21" s="349" t="s">
        <v>939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940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941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942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943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944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945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946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947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948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119</v>
      </c>
      <c r="F34" s="229"/>
      <c r="G34" s="349" t="s">
        <v>949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950</v>
      </c>
      <c r="F35" s="229"/>
      <c r="G35" s="349" t="s">
        <v>951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52</v>
      </c>
      <c r="F36" s="229"/>
      <c r="G36" s="349" t="s">
        <v>952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120</v>
      </c>
      <c r="F37" s="229"/>
      <c r="G37" s="349" t="s">
        <v>953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121</v>
      </c>
      <c r="F38" s="229"/>
      <c r="G38" s="349" t="s">
        <v>954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122</v>
      </c>
      <c r="F39" s="229"/>
      <c r="G39" s="349" t="s">
        <v>955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956</v>
      </c>
      <c r="F40" s="229"/>
      <c r="G40" s="349" t="s">
        <v>957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958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959</v>
      </c>
      <c r="F42" s="229"/>
      <c r="G42" s="349" t="s">
        <v>960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124</v>
      </c>
      <c r="F43" s="229"/>
      <c r="G43" s="349" t="s">
        <v>961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962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963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964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965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966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967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968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969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970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971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972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973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974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975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976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977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978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979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980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981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982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84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983</v>
      </c>
      <c r="D74" s="245"/>
      <c r="E74" s="245"/>
      <c r="F74" s="245" t="s">
        <v>984</v>
      </c>
      <c r="G74" s="246"/>
      <c r="H74" s="245" t="s">
        <v>120</v>
      </c>
      <c r="I74" s="245" t="s">
        <v>56</v>
      </c>
      <c r="J74" s="245" t="s">
        <v>985</v>
      </c>
      <c r="K74" s="244"/>
    </row>
    <row r="75" spans="2:11" ht="17.25" customHeight="1">
      <c r="B75" s="243"/>
      <c r="C75" s="247" t="s">
        <v>986</v>
      </c>
      <c r="D75" s="247"/>
      <c r="E75" s="247"/>
      <c r="F75" s="248" t="s">
        <v>987</v>
      </c>
      <c r="G75" s="249"/>
      <c r="H75" s="247"/>
      <c r="I75" s="247"/>
      <c r="J75" s="247" t="s">
        <v>988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52</v>
      </c>
      <c r="D77" s="250"/>
      <c r="E77" s="250"/>
      <c r="F77" s="252" t="s">
        <v>989</v>
      </c>
      <c r="G77" s="251"/>
      <c r="H77" s="233" t="s">
        <v>990</v>
      </c>
      <c r="I77" s="233" t="s">
        <v>991</v>
      </c>
      <c r="J77" s="233">
        <v>20</v>
      </c>
      <c r="K77" s="244"/>
    </row>
    <row r="78" spans="2:11" ht="15" customHeight="1">
      <c r="B78" s="243"/>
      <c r="C78" s="233" t="s">
        <v>992</v>
      </c>
      <c r="D78" s="233"/>
      <c r="E78" s="233"/>
      <c r="F78" s="252" t="s">
        <v>989</v>
      </c>
      <c r="G78" s="251"/>
      <c r="H78" s="233" t="s">
        <v>993</v>
      </c>
      <c r="I78" s="233" t="s">
        <v>991</v>
      </c>
      <c r="J78" s="233">
        <v>120</v>
      </c>
      <c r="K78" s="244"/>
    </row>
    <row r="79" spans="2:11" ht="15" customHeight="1">
      <c r="B79" s="253"/>
      <c r="C79" s="233" t="s">
        <v>994</v>
      </c>
      <c r="D79" s="233"/>
      <c r="E79" s="233"/>
      <c r="F79" s="252" t="s">
        <v>995</v>
      </c>
      <c r="G79" s="251"/>
      <c r="H79" s="233" t="s">
        <v>996</v>
      </c>
      <c r="I79" s="233" t="s">
        <v>991</v>
      </c>
      <c r="J79" s="233">
        <v>50</v>
      </c>
      <c r="K79" s="244"/>
    </row>
    <row r="80" spans="2:11" ht="15" customHeight="1">
      <c r="B80" s="253"/>
      <c r="C80" s="233" t="s">
        <v>997</v>
      </c>
      <c r="D80" s="233"/>
      <c r="E80" s="233"/>
      <c r="F80" s="252" t="s">
        <v>989</v>
      </c>
      <c r="G80" s="251"/>
      <c r="H80" s="233" t="s">
        <v>998</v>
      </c>
      <c r="I80" s="233" t="s">
        <v>999</v>
      </c>
      <c r="J80" s="233"/>
      <c r="K80" s="244"/>
    </row>
    <row r="81" spans="2:11" ht="15" customHeight="1">
      <c r="B81" s="253"/>
      <c r="C81" s="254" t="s">
        <v>1000</v>
      </c>
      <c r="D81" s="254"/>
      <c r="E81" s="254"/>
      <c r="F81" s="255" t="s">
        <v>995</v>
      </c>
      <c r="G81" s="254"/>
      <c r="H81" s="254" t="s">
        <v>1001</v>
      </c>
      <c r="I81" s="254" t="s">
        <v>991</v>
      </c>
      <c r="J81" s="254">
        <v>15</v>
      </c>
      <c r="K81" s="244"/>
    </row>
    <row r="82" spans="2:11" ht="15" customHeight="1">
      <c r="B82" s="253"/>
      <c r="C82" s="254" t="s">
        <v>1002</v>
      </c>
      <c r="D82" s="254"/>
      <c r="E82" s="254"/>
      <c r="F82" s="255" t="s">
        <v>995</v>
      </c>
      <c r="G82" s="254"/>
      <c r="H82" s="254" t="s">
        <v>1003</v>
      </c>
      <c r="I82" s="254" t="s">
        <v>991</v>
      </c>
      <c r="J82" s="254">
        <v>15</v>
      </c>
      <c r="K82" s="244"/>
    </row>
    <row r="83" spans="2:11" ht="15" customHeight="1">
      <c r="B83" s="253"/>
      <c r="C83" s="254" t="s">
        <v>1004</v>
      </c>
      <c r="D83" s="254"/>
      <c r="E83" s="254"/>
      <c r="F83" s="255" t="s">
        <v>995</v>
      </c>
      <c r="G83" s="254"/>
      <c r="H83" s="254" t="s">
        <v>1005</v>
      </c>
      <c r="I83" s="254" t="s">
        <v>991</v>
      </c>
      <c r="J83" s="254">
        <v>20</v>
      </c>
      <c r="K83" s="244"/>
    </row>
    <row r="84" spans="2:11" ht="15" customHeight="1">
      <c r="B84" s="253"/>
      <c r="C84" s="254" t="s">
        <v>1006</v>
      </c>
      <c r="D84" s="254"/>
      <c r="E84" s="254"/>
      <c r="F84" s="255" t="s">
        <v>995</v>
      </c>
      <c r="G84" s="254"/>
      <c r="H84" s="254" t="s">
        <v>1007</v>
      </c>
      <c r="I84" s="254" t="s">
        <v>991</v>
      </c>
      <c r="J84" s="254">
        <v>20</v>
      </c>
      <c r="K84" s="244"/>
    </row>
    <row r="85" spans="2:11" ht="15" customHeight="1">
      <c r="B85" s="253"/>
      <c r="C85" s="233" t="s">
        <v>1008</v>
      </c>
      <c r="D85" s="233"/>
      <c r="E85" s="233"/>
      <c r="F85" s="252" t="s">
        <v>995</v>
      </c>
      <c r="G85" s="251"/>
      <c r="H85" s="233" t="s">
        <v>1009</v>
      </c>
      <c r="I85" s="233" t="s">
        <v>991</v>
      </c>
      <c r="J85" s="233">
        <v>50</v>
      </c>
      <c r="K85" s="244"/>
    </row>
    <row r="86" spans="2:11" ht="15" customHeight="1">
      <c r="B86" s="253"/>
      <c r="C86" s="233" t="s">
        <v>1010</v>
      </c>
      <c r="D86" s="233"/>
      <c r="E86" s="233"/>
      <c r="F86" s="252" t="s">
        <v>995</v>
      </c>
      <c r="G86" s="251"/>
      <c r="H86" s="233" t="s">
        <v>1011</v>
      </c>
      <c r="I86" s="233" t="s">
        <v>991</v>
      </c>
      <c r="J86" s="233">
        <v>20</v>
      </c>
      <c r="K86" s="244"/>
    </row>
    <row r="87" spans="2:11" ht="15" customHeight="1">
      <c r="B87" s="253"/>
      <c r="C87" s="233" t="s">
        <v>1012</v>
      </c>
      <c r="D87" s="233"/>
      <c r="E87" s="233"/>
      <c r="F87" s="252" t="s">
        <v>995</v>
      </c>
      <c r="G87" s="251"/>
      <c r="H87" s="233" t="s">
        <v>1013</v>
      </c>
      <c r="I87" s="233" t="s">
        <v>991</v>
      </c>
      <c r="J87" s="233">
        <v>20</v>
      </c>
      <c r="K87" s="244"/>
    </row>
    <row r="88" spans="2:11" ht="15" customHeight="1">
      <c r="B88" s="253"/>
      <c r="C88" s="233" t="s">
        <v>1014</v>
      </c>
      <c r="D88" s="233"/>
      <c r="E88" s="233"/>
      <c r="F88" s="252" t="s">
        <v>995</v>
      </c>
      <c r="G88" s="251"/>
      <c r="H88" s="233" t="s">
        <v>1015</v>
      </c>
      <c r="I88" s="233" t="s">
        <v>991</v>
      </c>
      <c r="J88" s="233">
        <v>50</v>
      </c>
      <c r="K88" s="244"/>
    </row>
    <row r="89" spans="2:11" ht="15" customHeight="1">
      <c r="B89" s="253"/>
      <c r="C89" s="233" t="s">
        <v>1016</v>
      </c>
      <c r="D89" s="233"/>
      <c r="E89" s="233"/>
      <c r="F89" s="252" t="s">
        <v>995</v>
      </c>
      <c r="G89" s="251"/>
      <c r="H89" s="233" t="s">
        <v>1016</v>
      </c>
      <c r="I89" s="233" t="s">
        <v>991</v>
      </c>
      <c r="J89" s="233">
        <v>50</v>
      </c>
      <c r="K89" s="244"/>
    </row>
    <row r="90" spans="2:11" ht="15" customHeight="1">
      <c r="B90" s="253"/>
      <c r="C90" s="233" t="s">
        <v>125</v>
      </c>
      <c r="D90" s="233"/>
      <c r="E90" s="233"/>
      <c r="F90" s="252" t="s">
        <v>995</v>
      </c>
      <c r="G90" s="251"/>
      <c r="H90" s="233" t="s">
        <v>1017</v>
      </c>
      <c r="I90" s="233" t="s">
        <v>991</v>
      </c>
      <c r="J90" s="233">
        <v>255</v>
      </c>
      <c r="K90" s="244"/>
    </row>
    <row r="91" spans="2:11" ht="15" customHeight="1">
      <c r="B91" s="253"/>
      <c r="C91" s="233" t="s">
        <v>1018</v>
      </c>
      <c r="D91" s="233"/>
      <c r="E91" s="233"/>
      <c r="F91" s="252" t="s">
        <v>989</v>
      </c>
      <c r="G91" s="251"/>
      <c r="H91" s="233" t="s">
        <v>1019</v>
      </c>
      <c r="I91" s="233" t="s">
        <v>1020</v>
      </c>
      <c r="J91" s="233"/>
      <c r="K91" s="244"/>
    </row>
    <row r="92" spans="2:11" ht="15" customHeight="1">
      <c r="B92" s="253"/>
      <c r="C92" s="233" t="s">
        <v>1021</v>
      </c>
      <c r="D92" s="233"/>
      <c r="E92" s="233"/>
      <c r="F92" s="252" t="s">
        <v>989</v>
      </c>
      <c r="G92" s="251"/>
      <c r="H92" s="233" t="s">
        <v>1022</v>
      </c>
      <c r="I92" s="233" t="s">
        <v>1023</v>
      </c>
      <c r="J92" s="233"/>
      <c r="K92" s="244"/>
    </row>
    <row r="93" spans="2:11" ht="15" customHeight="1">
      <c r="B93" s="253"/>
      <c r="C93" s="233" t="s">
        <v>1024</v>
      </c>
      <c r="D93" s="233"/>
      <c r="E93" s="233"/>
      <c r="F93" s="252" t="s">
        <v>989</v>
      </c>
      <c r="G93" s="251"/>
      <c r="H93" s="233" t="s">
        <v>1024</v>
      </c>
      <c r="I93" s="233" t="s">
        <v>1023</v>
      </c>
      <c r="J93" s="233"/>
      <c r="K93" s="244"/>
    </row>
    <row r="94" spans="2:11" ht="15" customHeight="1">
      <c r="B94" s="253"/>
      <c r="C94" s="233" t="s">
        <v>37</v>
      </c>
      <c r="D94" s="233"/>
      <c r="E94" s="233"/>
      <c r="F94" s="252" t="s">
        <v>989</v>
      </c>
      <c r="G94" s="251"/>
      <c r="H94" s="233" t="s">
        <v>1025</v>
      </c>
      <c r="I94" s="233" t="s">
        <v>1023</v>
      </c>
      <c r="J94" s="233"/>
      <c r="K94" s="244"/>
    </row>
    <row r="95" spans="2:11" ht="15" customHeight="1">
      <c r="B95" s="253"/>
      <c r="C95" s="233" t="s">
        <v>47</v>
      </c>
      <c r="D95" s="233"/>
      <c r="E95" s="233"/>
      <c r="F95" s="252" t="s">
        <v>989</v>
      </c>
      <c r="G95" s="251"/>
      <c r="H95" s="233" t="s">
        <v>1026</v>
      </c>
      <c r="I95" s="233" t="s">
        <v>1023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1027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983</v>
      </c>
      <c r="D101" s="245"/>
      <c r="E101" s="245"/>
      <c r="F101" s="245" t="s">
        <v>984</v>
      </c>
      <c r="G101" s="246"/>
      <c r="H101" s="245" t="s">
        <v>120</v>
      </c>
      <c r="I101" s="245" t="s">
        <v>56</v>
      </c>
      <c r="J101" s="245" t="s">
        <v>985</v>
      </c>
      <c r="K101" s="244"/>
    </row>
    <row r="102" spans="2:11" ht="17.25" customHeight="1">
      <c r="B102" s="243"/>
      <c r="C102" s="247" t="s">
        <v>986</v>
      </c>
      <c r="D102" s="247"/>
      <c r="E102" s="247"/>
      <c r="F102" s="248" t="s">
        <v>987</v>
      </c>
      <c r="G102" s="249"/>
      <c r="H102" s="247"/>
      <c r="I102" s="247"/>
      <c r="J102" s="247" t="s">
        <v>988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52</v>
      </c>
      <c r="D104" s="250"/>
      <c r="E104" s="250"/>
      <c r="F104" s="252" t="s">
        <v>989</v>
      </c>
      <c r="G104" s="261"/>
      <c r="H104" s="233" t="s">
        <v>1028</v>
      </c>
      <c r="I104" s="233" t="s">
        <v>991</v>
      </c>
      <c r="J104" s="233">
        <v>20</v>
      </c>
      <c r="K104" s="244"/>
    </row>
    <row r="105" spans="2:11" ht="15" customHeight="1">
      <c r="B105" s="243"/>
      <c r="C105" s="233" t="s">
        <v>992</v>
      </c>
      <c r="D105" s="233"/>
      <c r="E105" s="233"/>
      <c r="F105" s="252" t="s">
        <v>989</v>
      </c>
      <c r="G105" s="233"/>
      <c r="H105" s="233" t="s">
        <v>1028</v>
      </c>
      <c r="I105" s="233" t="s">
        <v>991</v>
      </c>
      <c r="J105" s="233">
        <v>120</v>
      </c>
      <c r="K105" s="244"/>
    </row>
    <row r="106" spans="2:11" ht="15" customHeight="1">
      <c r="B106" s="253"/>
      <c r="C106" s="233" t="s">
        <v>994</v>
      </c>
      <c r="D106" s="233"/>
      <c r="E106" s="233"/>
      <c r="F106" s="252" t="s">
        <v>995</v>
      </c>
      <c r="G106" s="233"/>
      <c r="H106" s="233" t="s">
        <v>1028</v>
      </c>
      <c r="I106" s="233" t="s">
        <v>991</v>
      </c>
      <c r="J106" s="233">
        <v>50</v>
      </c>
      <c r="K106" s="244"/>
    </row>
    <row r="107" spans="2:11" ht="15" customHeight="1">
      <c r="B107" s="253"/>
      <c r="C107" s="233" t="s">
        <v>997</v>
      </c>
      <c r="D107" s="233"/>
      <c r="E107" s="233"/>
      <c r="F107" s="252" t="s">
        <v>989</v>
      </c>
      <c r="G107" s="233"/>
      <c r="H107" s="233" t="s">
        <v>1028</v>
      </c>
      <c r="I107" s="233" t="s">
        <v>999</v>
      </c>
      <c r="J107" s="233"/>
      <c r="K107" s="244"/>
    </row>
    <row r="108" spans="2:11" ht="15" customHeight="1">
      <c r="B108" s="253"/>
      <c r="C108" s="233" t="s">
        <v>1008</v>
      </c>
      <c r="D108" s="233"/>
      <c r="E108" s="233"/>
      <c r="F108" s="252" t="s">
        <v>995</v>
      </c>
      <c r="G108" s="233"/>
      <c r="H108" s="233" t="s">
        <v>1028</v>
      </c>
      <c r="I108" s="233" t="s">
        <v>991</v>
      </c>
      <c r="J108" s="233">
        <v>50</v>
      </c>
      <c r="K108" s="244"/>
    </row>
    <row r="109" spans="2:11" ht="15" customHeight="1">
      <c r="B109" s="253"/>
      <c r="C109" s="233" t="s">
        <v>1016</v>
      </c>
      <c r="D109" s="233"/>
      <c r="E109" s="233"/>
      <c r="F109" s="252" t="s">
        <v>995</v>
      </c>
      <c r="G109" s="233"/>
      <c r="H109" s="233" t="s">
        <v>1028</v>
      </c>
      <c r="I109" s="233" t="s">
        <v>991</v>
      </c>
      <c r="J109" s="233">
        <v>50</v>
      </c>
      <c r="K109" s="244"/>
    </row>
    <row r="110" spans="2:11" ht="15" customHeight="1">
      <c r="B110" s="253"/>
      <c r="C110" s="233" t="s">
        <v>1014</v>
      </c>
      <c r="D110" s="233"/>
      <c r="E110" s="233"/>
      <c r="F110" s="252" t="s">
        <v>995</v>
      </c>
      <c r="G110" s="233"/>
      <c r="H110" s="233" t="s">
        <v>1028</v>
      </c>
      <c r="I110" s="233" t="s">
        <v>991</v>
      </c>
      <c r="J110" s="233">
        <v>50</v>
      </c>
      <c r="K110" s="244"/>
    </row>
    <row r="111" spans="2:11" ht="15" customHeight="1">
      <c r="B111" s="253"/>
      <c r="C111" s="233" t="s">
        <v>52</v>
      </c>
      <c r="D111" s="233"/>
      <c r="E111" s="233"/>
      <c r="F111" s="252" t="s">
        <v>989</v>
      </c>
      <c r="G111" s="233"/>
      <c r="H111" s="233" t="s">
        <v>1029</v>
      </c>
      <c r="I111" s="233" t="s">
        <v>991</v>
      </c>
      <c r="J111" s="233">
        <v>20</v>
      </c>
      <c r="K111" s="244"/>
    </row>
    <row r="112" spans="2:11" ht="15" customHeight="1">
      <c r="B112" s="253"/>
      <c r="C112" s="233" t="s">
        <v>1030</v>
      </c>
      <c r="D112" s="233"/>
      <c r="E112" s="233"/>
      <c r="F112" s="252" t="s">
        <v>989</v>
      </c>
      <c r="G112" s="233"/>
      <c r="H112" s="233" t="s">
        <v>1031</v>
      </c>
      <c r="I112" s="233" t="s">
        <v>991</v>
      </c>
      <c r="J112" s="233">
        <v>120</v>
      </c>
      <c r="K112" s="244"/>
    </row>
    <row r="113" spans="2:11" ht="15" customHeight="1">
      <c r="B113" s="253"/>
      <c r="C113" s="233" t="s">
        <v>37</v>
      </c>
      <c r="D113" s="233"/>
      <c r="E113" s="233"/>
      <c r="F113" s="252" t="s">
        <v>989</v>
      </c>
      <c r="G113" s="233"/>
      <c r="H113" s="233" t="s">
        <v>1032</v>
      </c>
      <c r="I113" s="233" t="s">
        <v>1023</v>
      </c>
      <c r="J113" s="233"/>
      <c r="K113" s="244"/>
    </row>
    <row r="114" spans="2:11" ht="15" customHeight="1">
      <c r="B114" s="253"/>
      <c r="C114" s="233" t="s">
        <v>47</v>
      </c>
      <c r="D114" s="233"/>
      <c r="E114" s="233"/>
      <c r="F114" s="252" t="s">
        <v>989</v>
      </c>
      <c r="G114" s="233"/>
      <c r="H114" s="233" t="s">
        <v>1033</v>
      </c>
      <c r="I114" s="233" t="s">
        <v>1023</v>
      </c>
      <c r="J114" s="233"/>
      <c r="K114" s="244"/>
    </row>
    <row r="115" spans="2:11" ht="15" customHeight="1">
      <c r="B115" s="253"/>
      <c r="C115" s="233" t="s">
        <v>56</v>
      </c>
      <c r="D115" s="233"/>
      <c r="E115" s="233"/>
      <c r="F115" s="252" t="s">
        <v>989</v>
      </c>
      <c r="G115" s="233"/>
      <c r="H115" s="233" t="s">
        <v>1034</v>
      </c>
      <c r="I115" s="233" t="s">
        <v>1035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1036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983</v>
      </c>
      <c r="D121" s="245"/>
      <c r="E121" s="245"/>
      <c r="F121" s="245" t="s">
        <v>984</v>
      </c>
      <c r="G121" s="246"/>
      <c r="H121" s="245" t="s">
        <v>120</v>
      </c>
      <c r="I121" s="245" t="s">
        <v>56</v>
      </c>
      <c r="J121" s="245" t="s">
        <v>985</v>
      </c>
      <c r="K121" s="271"/>
    </row>
    <row r="122" spans="2:11" ht="17.25" customHeight="1">
      <c r="B122" s="270"/>
      <c r="C122" s="247" t="s">
        <v>986</v>
      </c>
      <c r="D122" s="247"/>
      <c r="E122" s="247"/>
      <c r="F122" s="248" t="s">
        <v>987</v>
      </c>
      <c r="G122" s="249"/>
      <c r="H122" s="247"/>
      <c r="I122" s="247"/>
      <c r="J122" s="247" t="s">
        <v>988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992</v>
      </c>
      <c r="D124" s="250"/>
      <c r="E124" s="250"/>
      <c r="F124" s="252" t="s">
        <v>989</v>
      </c>
      <c r="G124" s="233"/>
      <c r="H124" s="233" t="s">
        <v>1028</v>
      </c>
      <c r="I124" s="233" t="s">
        <v>991</v>
      </c>
      <c r="J124" s="233">
        <v>120</v>
      </c>
      <c r="K124" s="274"/>
    </row>
    <row r="125" spans="2:11" ht="15" customHeight="1">
      <c r="B125" s="272"/>
      <c r="C125" s="233" t="s">
        <v>1037</v>
      </c>
      <c r="D125" s="233"/>
      <c r="E125" s="233"/>
      <c r="F125" s="252" t="s">
        <v>989</v>
      </c>
      <c r="G125" s="233"/>
      <c r="H125" s="233" t="s">
        <v>1038</v>
      </c>
      <c r="I125" s="233" t="s">
        <v>991</v>
      </c>
      <c r="J125" s="233" t="s">
        <v>1039</v>
      </c>
      <c r="K125" s="274"/>
    </row>
    <row r="126" spans="2:11" ht="15" customHeight="1">
      <c r="B126" s="272"/>
      <c r="C126" s="233" t="s">
        <v>938</v>
      </c>
      <c r="D126" s="233"/>
      <c r="E126" s="233"/>
      <c r="F126" s="252" t="s">
        <v>989</v>
      </c>
      <c r="G126" s="233"/>
      <c r="H126" s="233" t="s">
        <v>1040</v>
      </c>
      <c r="I126" s="233" t="s">
        <v>991</v>
      </c>
      <c r="J126" s="233" t="s">
        <v>1039</v>
      </c>
      <c r="K126" s="274"/>
    </row>
    <row r="127" spans="2:11" ht="15" customHeight="1">
      <c r="B127" s="272"/>
      <c r="C127" s="233" t="s">
        <v>1000</v>
      </c>
      <c r="D127" s="233"/>
      <c r="E127" s="233"/>
      <c r="F127" s="252" t="s">
        <v>995</v>
      </c>
      <c r="G127" s="233"/>
      <c r="H127" s="233" t="s">
        <v>1001</v>
      </c>
      <c r="I127" s="233" t="s">
        <v>991</v>
      </c>
      <c r="J127" s="233">
        <v>15</v>
      </c>
      <c r="K127" s="274"/>
    </row>
    <row r="128" spans="2:11" ht="15" customHeight="1">
      <c r="B128" s="272"/>
      <c r="C128" s="254" t="s">
        <v>1002</v>
      </c>
      <c r="D128" s="254"/>
      <c r="E128" s="254"/>
      <c r="F128" s="255" t="s">
        <v>995</v>
      </c>
      <c r="G128" s="254"/>
      <c r="H128" s="254" t="s">
        <v>1003</v>
      </c>
      <c r="I128" s="254" t="s">
        <v>991</v>
      </c>
      <c r="J128" s="254">
        <v>15</v>
      </c>
      <c r="K128" s="274"/>
    </row>
    <row r="129" spans="2:11" ht="15" customHeight="1">
      <c r="B129" s="272"/>
      <c r="C129" s="254" t="s">
        <v>1004</v>
      </c>
      <c r="D129" s="254"/>
      <c r="E129" s="254"/>
      <c r="F129" s="255" t="s">
        <v>995</v>
      </c>
      <c r="G129" s="254"/>
      <c r="H129" s="254" t="s">
        <v>1005</v>
      </c>
      <c r="I129" s="254" t="s">
        <v>991</v>
      </c>
      <c r="J129" s="254">
        <v>20</v>
      </c>
      <c r="K129" s="274"/>
    </row>
    <row r="130" spans="2:11" ht="15" customHeight="1">
      <c r="B130" s="272"/>
      <c r="C130" s="254" t="s">
        <v>1006</v>
      </c>
      <c r="D130" s="254"/>
      <c r="E130" s="254"/>
      <c r="F130" s="255" t="s">
        <v>995</v>
      </c>
      <c r="G130" s="254"/>
      <c r="H130" s="254" t="s">
        <v>1007</v>
      </c>
      <c r="I130" s="254" t="s">
        <v>991</v>
      </c>
      <c r="J130" s="254">
        <v>20</v>
      </c>
      <c r="K130" s="274"/>
    </row>
    <row r="131" spans="2:11" ht="15" customHeight="1">
      <c r="B131" s="272"/>
      <c r="C131" s="233" t="s">
        <v>994</v>
      </c>
      <c r="D131" s="233"/>
      <c r="E131" s="233"/>
      <c r="F131" s="252" t="s">
        <v>995</v>
      </c>
      <c r="G131" s="233"/>
      <c r="H131" s="233" t="s">
        <v>1028</v>
      </c>
      <c r="I131" s="233" t="s">
        <v>991</v>
      </c>
      <c r="J131" s="233">
        <v>50</v>
      </c>
      <c r="K131" s="274"/>
    </row>
    <row r="132" spans="2:11" ht="15" customHeight="1">
      <c r="B132" s="272"/>
      <c r="C132" s="233" t="s">
        <v>1008</v>
      </c>
      <c r="D132" s="233"/>
      <c r="E132" s="233"/>
      <c r="F132" s="252" t="s">
        <v>995</v>
      </c>
      <c r="G132" s="233"/>
      <c r="H132" s="233" t="s">
        <v>1028</v>
      </c>
      <c r="I132" s="233" t="s">
        <v>991</v>
      </c>
      <c r="J132" s="233">
        <v>50</v>
      </c>
      <c r="K132" s="274"/>
    </row>
    <row r="133" spans="2:11" ht="15" customHeight="1">
      <c r="B133" s="272"/>
      <c r="C133" s="233" t="s">
        <v>1014</v>
      </c>
      <c r="D133" s="233"/>
      <c r="E133" s="233"/>
      <c r="F133" s="252" t="s">
        <v>995</v>
      </c>
      <c r="G133" s="233"/>
      <c r="H133" s="233" t="s">
        <v>1028</v>
      </c>
      <c r="I133" s="233" t="s">
        <v>991</v>
      </c>
      <c r="J133" s="233">
        <v>50</v>
      </c>
      <c r="K133" s="274"/>
    </row>
    <row r="134" spans="2:11" ht="15" customHeight="1">
      <c r="B134" s="272"/>
      <c r="C134" s="233" t="s">
        <v>1016</v>
      </c>
      <c r="D134" s="233"/>
      <c r="E134" s="233"/>
      <c r="F134" s="252" t="s">
        <v>995</v>
      </c>
      <c r="G134" s="233"/>
      <c r="H134" s="233" t="s">
        <v>1028</v>
      </c>
      <c r="I134" s="233" t="s">
        <v>991</v>
      </c>
      <c r="J134" s="233">
        <v>50</v>
      </c>
      <c r="K134" s="274"/>
    </row>
    <row r="135" spans="2:11" ht="15" customHeight="1">
      <c r="B135" s="272"/>
      <c r="C135" s="233" t="s">
        <v>125</v>
      </c>
      <c r="D135" s="233"/>
      <c r="E135" s="233"/>
      <c r="F135" s="252" t="s">
        <v>995</v>
      </c>
      <c r="G135" s="233"/>
      <c r="H135" s="233" t="s">
        <v>1041</v>
      </c>
      <c r="I135" s="233" t="s">
        <v>991</v>
      </c>
      <c r="J135" s="233">
        <v>255</v>
      </c>
      <c r="K135" s="274"/>
    </row>
    <row r="136" spans="2:11" ht="15" customHeight="1">
      <c r="B136" s="272"/>
      <c r="C136" s="233" t="s">
        <v>1018</v>
      </c>
      <c r="D136" s="233"/>
      <c r="E136" s="233"/>
      <c r="F136" s="252" t="s">
        <v>989</v>
      </c>
      <c r="G136" s="233"/>
      <c r="H136" s="233" t="s">
        <v>1042</v>
      </c>
      <c r="I136" s="233" t="s">
        <v>1020</v>
      </c>
      <c r="J136" s="233"/>
      <c r="K136" s="274"/>
    </row>
    <row r="137" spans="2:11" ht="15" customHeight="1">
      <c r="B137" s="272"/>
      <c r="C137" s="233" t="s">
        <v>1021</v>
      </c>
      <c r="D137" s="233"/>
      <c r="E137" s="233"/>
      <c r="F137" s="252" t="s">
        <v>989</v>
      </c>
      <c r="G137" s="233"/>
      <c r="H137" s="233" t="s">
        <v>1043</v>
      </c>
      <c r="I137" s="233" t="s">
        <v>1023</v>
      </c>
      <c r="J137" s="233"/>
      <c r="K137" s="274"/>
    </row>
    <row r="138" spans="2:11" ht="15" customHeight="1">
      <c r="B138" s="272"/>
      <c r="C138" s="233" t="s">
        <v>1024</v>
      </c>
      <c r="D138" s="233"/>
      <c r="E138" s="233"/>
      <c r="F138" s="252" t="s">
        <v>989</v>
      </c>
      <c r="G138" s="233"/>
      <c r="H138" s="233" t="s">
        <v>1024</v>
      </c>
      <c r="I138" s="233" t="s">
        <v>1023</v>
      </c>
      <c r="J138" s="233"/>
      <c r="K138" s="274"/>
    </row>
    <row r="139" spans="2:11" ht="15" customHeight="1">
      <c r="B139" s="272"/>
      <c r="C139" s="233" t="s">
        <v>37</v>
      </c>
      <c r="D139" s="233"/>
      <c r="E139" s="233"/>
      <c r="F139" s="252" t="s">
        <v>989</v>
      </c>
      <c r="G139" s="233"/>
      <c r="H139" s="233" t="s">
        <v>1044</v>
      </c>
      <c r="I139" s="233" t="s">
        <v>1023</v>
      </c>
      <c r="J139" s="233"/>
      <c r="K139" s="274"/>
    </row>
    <row r="140" spans="2:11" ht="15" customHeight="1">
      <c r="B140" s="272"/>
      <c r="C140" s="233" t="s">
        <v>1045</v>
      </c>
      <c r="D140" s="233"/>
      <c r="E140" s="233"/>
      <c r="F140" s="252" t="s">
        <v>989</v>
      </c>
      <c r="G140" s="233"/>
      <c r="H140" s="233" t="s">
        <v>1046</v>
      </c>
      <c r="I140" s="233" t="s">
        <v>1023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1047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983</v>
      </c>
      <c r="D146" s="245"/>
      <c r="E146" s="245"/>
      <c r="F146" s="245" t="s">
        <v>984</v>
      </c>
      <c r="G146" s="246"/>
      <c r="H146" s="245" t="s">
        <v>120</v>
      </c>
      <c r="I146" s="245" t="s">
        <v>56</v>
      </c>
      <c r="J146" s="245" t="s">
        <v>985</v>
      </c>
      <c r="K146" s="244"/>
    </row>
    <row r="147" spans="2:11" ht="17.25" customHeight="1">
      <c r="B147" s="243"/>
      <c r="C147" s="247" t="s">
        <v>986</v>
      </c>
      <c r="D147" s="247"/>
      <c r="E147" s="247"/>
      <c r="F147" s="248" t="s">
        <v>987</v>
      </c>
      <c r="G147" s="249"/>
      <c r="H147" s="247"/>
      <c r="I147" s="247"/>
      <c r="J147" s="247" t="s">
        <v>988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992</v>
      </c>
      <c r="D149" s="233"/>
      <c r="E149" s="233"/>
      <c r="F149" s="279" t="s">
        <v>989</v>
      </c>
      <c r="G149" s="233"/>
      <c r="H149" s="278" t="s">
        <v>1028</v>
      </c>
      <c r="I149" s="278" t="s">
        <v>991</v>
      </c>
      <c r="J149" s="278">
        <v>120</v>
      </c>
      <c r="K149" s="274"/>
    </row>
    <row r="150" spans="2:11" ht="15" customHeight="1">
      <c r="B150" s="253"/>
      <c r="C150" s="278" t="s">
        <v>1037</v>
      </c>
      <c r="D150" s="233"/>
      <c r="E150" s="233"/>
      <c r="F150" s="279" t="s">
        <v>989</v>
      </c>
      <c r="G150" s="233"/>
      <c r="H150" s="278" t="s">
        <v>1048</v>
      </c>
      <c r="I150" s="278" t="s">
        <v>991</v>
      </c>
      <c r="J150" s="278" t="s">
        <v>1039</v>
      </c>
      <c r="K150" s="274"/>
    </row>
    <row r="151" spans="2:11" ht="15" customHeight="1">
      <c r="B151" s="253"/>
      <c r="C151" s="278" t="s">
        <v>938</v>
      </c>
      <c r="D151" s="233"/>
      <c r="E151" s="233"/>
      <c r="F151" s="279" t="s">
        <v>989</v>
      </c>
      <c r="G151" s="233"/>
      <c r="H151" s="278" t="s">
        <v>1049</v>
      </c>
      <c r="I151" s="278" t="s">
        <v>991</v>
      </c>
      <c r="J151" s="278" t="s">
        <v>1039</v>
      </c>
      <c r="K151" s="274"/>
    </row>
    <row r="152" spans="2:11" ht="15" customHeight="1">
      <c r="B152" s="253"/>
      <c r="C152" s="278" t="s">
        <v>994</v>
      </c>
      <c r="D152" s="233"/>
      <c r="E152" s="233"/>
      <c r="F152" s="279" t="s">
        <v>995</v>
      </c>
      <c r="G152" s="233"/>
      <c r="H152" s="278" t="s">
        <v>1028</v>
      </c>
      <c r="I152" s="278" t="s">
        <v>991</v>
      </c>
      <c r="J152" s="278">
        <v>50</v>
      </c>
      <c r="K152" s="274"/>
    </row>
    <row r="153" spans="2:11" ht="15" customHeight="1">
      <c r="B153" s="253"/>
      <c r="C153" s="278" t="s">
        <v>997</v>
      </c>
      <c r="D153" s="233"/>
      <c r="E153" s="233"/>
      <c r="F153" s="279" t="s">
        <v>989</v>
      </c>
      <c r="G153" s="233"/>
      <c r="H153" s="278" t="s">
        <v>1028</v>
      </c>
      <c r="I153" s="278" t="s">
        <v>999</v>
      </c>
      <c r="J153" s="278"/>
      <c r="K153" s="274"/>
    </row>
    <row r="154" spans="2:11" ht="15" customHeight="1">
      <c r="B154" s="253"/>
      <c r="C154" s="278" t="s">
        <v>1008</v>
      </c>
      <c r="D154" s="233"/>
      <c r="E154" s="233"/>
      <c r="F154" s="279" t="s">
        <v>995</v>
      </c>
      <c r="G154" s="233"/>
      <c r="H154" s="278" t="s">
        <v>1028</v>
      </c>
      <c r="I154" s="278" t="s">
        <v>991</v>
      </c>
      <c r="J154" s="278">
        <v>50</v>
      </c>
      <c r="K154" s="274"/>
    </row>
    <row r="155" spans="2:11" ht="15" customHeight="1">
      <c r="B155" s="253"/>
      <c r="C155" s="278" t="s">
        <v>1016</v>
      </c>
      <c r="D155" s="233"/>
      <c r="E155" s="233"/>
      <c r="F155" s="279" t="s">
        <v>995</v>
      </c>
      <c r="G155" s="233"/>
      <c r="H155" s="278" t="s">
        <v>1028</v>
      </c>
      <c r="I155" s="278" t="s">
        <v>991</v>
      </c>
      <c r="J155" s="278">
        <v>50</v>
      </c>
      <c r="K155" s="274"/>
    </row>
    <row r="156" spans="2:11" ht="15" customHeight="1">
      <c r="B156" s="253"/>
      <c r="C156" s="278" t="s">
        <v>1014</v>
      </c>
      <c r="D156" s="233"/>
      <c r="E156" s="233"/>
      <c r="F156" s="279" t="s">
        <v>995</v>
      </c>
      <c r="G156" s="233"/>
      <c r="H156" s="278" t="s">
        <v>1028</v>
      </c>
      <c r="I156" s="278" t="s">
        <v>991</v>
      </c>
      <c r="J156" s="278">
        <v>50</v>
      </c>
      <c r="K156" s="274"/>
    </row>
    <row r="157" spans="2:11" ht="15" customHeight="1">
      <c r="B157" s="253"/>
      <c r="C157" s="278" t="s">
        <v>88</v>
      </c>
      <c r="D157" s="233"/>
      <c r="E157" s="233"/>
      <c r="F157" s="279" t="s">
        <v>989</v>
      </c>
      <c r="G157" s="233"/>
      <c r="H157" s="278" t="s">
        <v>1050</v>
      </c>
      <c r="I157" s="278" t="s">
        <v>991</v>
      </c>
      <c r="J157" s="278" t="s">
        <v>1051</v>
      </c>
      <c r="K157" s="274"/>
    </row>
    <row r="158" spans="2:11" ht="15" customHeight="1">
      <c r="B158" s="253"/>
      <c r="C158" s="278" t="s">
        <v>1052</v>
      </c>
      <c r="D158" s="233"/>
      <c r="E158" s="233"/>
      <c r="F158" s="279" t="s">
        <v>989</v>
      </c>
      <c r="G158" s="233"/>
      <c r="H158" s="278" t="s">
        <v>1053</v>
      </c>
      <c r="I158" s="278" t="s">
        <v>1023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1054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983</v>
      </c>
      <c r="D164" s="245"/>
      <c r="E164" s="245"/>
      <c r="F164" s="245" t="s">
        <v>984</v>
      </c>
      <c r="G164" s="282"/>
      <c r="H164" s="283" t="s">
        <v>120</v>
      </c>
      <c r="I164" s="283" t="s">
        <v>56</v>
      </c>
      <c r="J164" s="245" t="s">
        <v>985</v>
      </c>
      <c r="K164" s="225"/>
    </row>
    <row r="165" spans="2:11" ht="17.25" customHeight="1">
      <c r="B165" s="226"/>
      <c r="C165" s="247" t="s">
        <v>986</v>
      </c>
      <c r="D165" s="247"/>
      <c r="E165" s="247"/>
      <c r="F165" s="248" t="s">
        <v>987</v>
      </c>
      <c r="G165" s="284"/>
      <c r="H165" s="285"/>
      <c r="I165" s="285"/>
      <c r="J165" s="247" t="s">
        <v>988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992</v>
      </c>
      <c r="D167" s="233"/>
      <c r="E167" s="233"/>
      <c r="F167" s="252" t="s">
        <v>989</v>
      </c>
      <c r="G167" s="233"/>
      <c r="H167" s="233" t="s">
        <v>1028</v>
      </c>
      <c r="I167" s="233" t="s">
        <v>991</v>
      </c>
      <c r="J167" s="233">
        <v>120</v>
      </c>
      <c r="K167" s="274"/>
    </row>
    <row r="168" spans="2:11" ht="15" customHeight="1">
      <c r="B168" s="253"/>
      <c r="C168" s="233" t="s">
        <v>1037</v>
      </c>
      <c r="D168" s="233"/>
      <c r="E168" s="233"/>
      <c r="F168" s="252" t="s">
        <v>989</v>
      </c>
      <c r="G168" s="233"/>
      <c r="H168" s="233" t="s">
        <v>1038</v>
      </c>
      <c r="I168" s="233" t="s">
        <v>991</v>
      </c>
      <c r="J168" s="233" t="s">
        <v>1039</v>
      </c>
      <c r="K168" s="274"/>
    </row>
    <row r="169" spans="2:11" ht="15" customHeight="1">
      <c r="B169" s="253"/>
      <c r="C169" s="233" t="s">
        <v>938</v>
      </c>
      <c r="D169" s="233"/>
      <c r="E169" s="233"/>
      <c r="F169" s="252" t="s">
        <v>989</v>
      </c>
      <c r="G169" s="233"/>
      <c r="H169" s="233" t="s">
        <v>1055</v>
      </c>
      <c r="I169" s="233" t="s">
        <v>991</v>
      </c>
      <c r="J169" s="233" t="s">
        <v>1039</v>
      </c>
      <c r="K169" s="274"/>
    </row>
    <row r="170" spans="2:11" ht="15" customHeight="1">
      <c r="B170" s="253"/>
      <c r="C170" s="233" t="s">
        <v>994</v>
      </c>
      <c r="D170" s="233"/>
      <c r="E170" s="233"/>
      <c r="F170" s="252" t="s">
        <v>995</v>
      </c>
      <c r="G170" s="233"/>
      <c r="H170" s="233" t="s">
        <v>1055</v>
      </c>
      <c r="I170" s="233" t="s">
        <v>991</v>
      </c>
      <c r="J170" s="233">
        <v>50</v>
      </c>
      <c r="K170" s="274"/>
    </row>
    <row r="171" spans="2:11" ht="15" customHeight="1">
      <c r="B171" s="253"/>
      <c r="C171" s="233" t="s">
        <v>997</v>
      </c>
      <c r="D171" s="233"/>
      <c r="E171" s="233"/>
      <c r="F171" s="252" t="s">
        <v>989</v>
      </c>
      <c r="G171" s="233"/>
      <c r="H171" s="233" t="s">
        <v>1055</v>
      </c>
      <c r="I171" s="233" t="s">
        <v>999</v>
      </c>
      <c r="J171" s="233"/>
      <c r="K171" s="274"/>
    </row>
    <row r="172" spans="2:11" ht="15" customHeight="1">
      <c r="B172" s="253"/>
      <c r="C172" s="233" t="s">
        <v>1008</v>
      </c>
      <c r="D172" s="233"/>
      <c r="E172" s="233"/>
      <c r="F172" s="252" t="s">
        <v>995</v>
      </c>
      <c r="G172" s="233"/>
      <c r="H172" s="233" t="s">
        <v>1055</v>
      </c>
      <c r="I172" s="233" t="s">
        <v>991</v>
      </c>
      <c r="J172" s="233">
        <v>50</v>
      </c>
      <c r="K172" s="274"/>
    </row>
    <row r="173" spans="2:11" ht="15" customHeight="1">
      <c r="B173" s="253"/>
      <c r="C173" s="233" t="s">
        <v>1016</v>
      </c>
      <c r="D173" s="233"/>
      <c r="E173" s="233"/>
      <c r="F173" s="252" t="s">
        <v>995</v>
      </c>
      <c r="G173" s="233"/>
      <c r="H173" s="233" t="s">
        <v>1055</v>
      </c>
      <c r="I173" s="233" t="s">
        <v>991</v>
      </c>
      <c r="J173" s="233">
        <v>50</v>
      </c>
      <c r="K173" s="274"/>
    </row>
    <row r="174" spans="2:11" ht="15" customHeight="1">
      <c r="B174" s="253"/>
      <c r="C174" s="233" t="s">
        <v>1014</v>
      </c>
      <c r="D174" s="233"/>
      <c r="E174" s="233"/>
      <c r="F174" s="252" t="s">
        <v>995</v>
      </c>
      <c r="G174" s="233"/>
      <c r="H174" s="233" t="s">
        <v>1055</v>
      </c>
      <c r="I174" s="233" t="s">
        <v>991</v>
      </c>
      <c r="J174" s="233">
        <v>50</v>
      </c>
      <c r="K174" s="274"/>
    </row>
    <row r="175" spans="2:11" ht="15" customHeight="1">
      <c r="B175" s="253"/>
      <c r="C175" s="233" t="s">
        <v>119</v>
      </c>
      <c r="D175" s="233"/>
      <c r="E175" s="233"/>
      <c r="F175" s="252" t="s">
        <v>989</v>
      </c>
      <c r="G175" s="233"/>
      <c r="H175" s="233" t="s">
        <v>1056</v>
      </c>
      <c r="I175" s="233" t="s">
        <v>1057</v>
      </c>
      <c r="J175" s="233"/>
      <c r="K175" s="274"/>
    </row>
    <row r="176" spans="2:11" ht="15" customHeight="1">
      <c r="B176" s="253"/>
      <c r="C176" s="233" t="s">
        <v>56</v>
      </c>
      <c r="D176" s="233"/>
      <c r="E176" s="233"/>
      <c r="F176" s="252" t="s">
        <v>989</v>
      </c>
      <c r="G176" s="233"/>
      <c r="H176" s="233" t="s">
        <v>1058</v>
      </c>
      <c r="I176" s="233" t="s">
        <v>1059</v>
      </c>
      <c r="J176" s="233">
        <v>1</v>
      </c>
      <c r="K176" s="274"/>
    </row>
    <row r="177" spans="2:11" ht="15" customHeight="1">
      <c r="B177" s="253"/>
      <c r="C177" s="233" t="s">
        <v>52</v>
      </c>
      <c r="D177" s="233"/>
      <c r="E177" s="233"/>
      <c r="F177" s="252" t="s">
        <v>989</v>
      </c>
      <c r="G177" s="233"/>
      <c r="H177" s="233" t="s">
        <v>1060</v>
      </c>
      <c r="I177" s="233" t="s">
        <v>991</v>
      </c>
      <c r="J177" s="233">
        <v>20</v>
      </c>
      <c r="K177" s="274"/>
    </row>
    <row r="178" spans="2:11" ht="15" customHeight="1">
      <c r="B178" s="253"/>
      <c r="C178" s="233" t="s">
        <v>120</v>
      </c>
      <c r="D178" s="233"/>
      <c r="E178" s="233"/>
      <c r="F178" s="252" t="s">
        <v>989</v>
      </c>
      <c r="G178" s="233"/>
      <c r="H178" s="233" t="s">
        <v>1061</v>
      </c>
      <c r="I178" s="233" t="s">
        <v>991</v>
      </c>
      <c r="J178" s="233">
        <v>255</v>
      </c>
      <c r="K178" s="274"/>
    </row>
    <row r="179" spans="2:11" ht="15" customHeight="1">
      <c r="B179" s="253"/>
      <c r="C179" s="233" t="s">
        <v>121</v>
      </c>
      <c r="D179" s="233"/>
      <c r="E179" s="233"/>
      <c r="F179" s="252" t="s">
        <v>989</v>
      </c>
      <c r="G179" s="233"/>
      <c r="H179" s="233" t="s">
        <v>954</v>
      </c>
      <c r="I179" s="233" t="s">
        <v>991</v>
      </c>
      <c r="J179" s="233">
        <v>10</v>
      </c>
      <c r="K179" s="274"/>
    </row>
    <row r="180" spans="2:11" ht="15" customHeight="1">
      <c r="B180" s="253"/>
      <c r="C180" s="233" t="s">
        <v>122</v>
      </c>
      <c r="D180" s="233"/>
      <c r="E180" s="233"/>
      <c r="F180" s="252" t="s">
        <v>989</v>
      </c>
      <c r="G180" s="233"/>
      <c r="H180" s="233" t="s">
        <v>1062</v>
      </c>
      <c r="I180" s="233" t="s">
        <v>1023</v>
      </c>
      <c r="J180" s="233"/>
      <c r="K180" s="274"/>
    </row>
    <row r="181" spans="2:11" ht="15" customHeight="1">
      <c r="B181" s="253"/>
      <c r="C181" s="233" t="s">
        <v>1063</v>
      </c>
      <c r="D181" s="233"/>
      <c r="E181" s="233"/>
      <c r="F181" s="252" t="s">
        <v>989</v>
      </c>
      <c r="G181" s="233"/>
      <c r="H181" s="233" t="s">
        <v>1064</v>
      </c>
      <c r="I181" s="233" t="s">
        <v>1023</v>
      </c>
      <c r="J181" s="233"/>
      <c r="K181" s="274"/>
    </row>
    <row r="182" spans="2:11" ht="15" customHeight="1">
      <c r="B182" s="253"/>
      <c r="C182" s="233" t="s">
        <v>1052</v>
      </c>
      <c r="D182" s="233"/>
      <c r="E182" s="233"/>
      <c r="F182" s="252" t="s">
        <v>989</v>
      </c>
      <c r="G182" s="233"/>
      <c r="H182" s="233" t="s">
        <v>1065</v>
      </c>
      <c r="I182" s="233" t="s">
        <v>1023</v>
      </c>
      <c r="J182" s="233"/>
      <c r="K182" s="274"/>
    </row>
    <row r="183" spans="2:11" ht="15" customHeight="1">
      <c r="B183" s="253"/>
      <c r="C183" s="233" t="s">
        <v>124</v>
      </c>
      <c r="D183" s="233"/>
      <c r="E183" s="233"/>
      <c r="F183" s="252" t="s">
        <v>995</v>
      </c>
      <c r="G183" s="233"/>
      <c r="H183" s="233" t="s">
        <v>1066</v>
      </c>
      <c r="I183" s="233" t="s">
        <v>991</v>
      </c>
      <c r="J183" s="233">
        <v>50</v>
      </c>
      <c r="K183" s="274"/>
    </row>
    <row r="184" spans="2:11" ht="15" customHeight="1">
      <c r="B184" s="253"/>
      <c r="C184" s="233" t="s">
        <v>1067</v>
      </c>
      <c r="D184" s="233"/>
      <c r="E184" s="233"/>
      <c r="F184" s="252" t="s">
        <v>995</v>
      </c>
      <c r="G184" s="233"/>
      <c r="H184" s="233" t="s">
        <v>1068</v>
      </c>
      <c r="I184" s="233" t="s">
        <v>1069</v>
      </c>
      <c r="J184" s="233"/>
      <c r="K184" s="274"/>
    </row>
    <row r="185" spans="2:11" ht="15" customHeight="1">
      <c r="B185" s="253"/>
      <c r="C185" s="233" t="s">
        <v>1070</v>
      </c>
      <c r="D185" s="233"/>
      <c r="E185" s="233"/>
      <c r="F185" s="252" t="s">
        <v>995</v>
      </c>
      <c r="G185" s="233"/>
      <c r="H185" s="233" t="s">
        <v>1071</v>
      </c>
      <c r="I185" s="233" t="s">
        <v>1069</v>
      </c>
      <c r="J185" s="233"/>
      <c r="K185" s="274"/>
    </row>
    <row r="186" spans="2:11" ht="15" customHeight="1">
      <c r="B186" s="253"/>
      <c r="C186" s="233" t="s">
        <v>1072</v>
      </c>
      <c r="D186" s="233"/>
      <c r="E186" s="233"/>
      <c r="F186" s="252" t="s">
        <v>995</v>
      </c>
      <c r="G186" s="233"/>
      <c r="H186" s="233" t="s">
        <v>1073</v>
      </c>
      <c r="I186" s="233" t="s">
        <v>1069</v>
      </c>
      <c r="J186" s="233"/>
      <c r="K186" s="274"/>
    </row>
    <row r="187" spans="2:11" ht="15" customHeight="1">
      <c r="B187" s="253"/>
      <c r="C187" s="286" t="s">
        <v>1074</v>
      </c>
      <c r="D187" s="233"/>
      <c r="E187" s="233"/>
      <c r="F187" s="252" t="s">
        <v>995</v>
      </c>
      <c r="G187" s="233"/>
      <c r="H187" s="233" t="s">
        <v>1075</v>
      </c>
      <c r="I187" s="233" t="s">
        <v>1076</v>
      </c>
      <c r="J187" s="287" t="s">
        <v>1077</v>
      </c>
      <c r="K187" s="274"/>
    </row>
    <row r="188" spans="2:11" ht="15" customHeight="1">
      <c r="B188" s="253"/>
      <c r="C188" s="238" t="s">
        <v>41</v>
      </c>
      <c r="D188" s="233"/>
      <c r="E188" s="233"/>
      <c r="F188" s="252" t="s">
        <v>989</v>
      </c>
      <c r="G188" s="233"/>
      <c r="H188" s="229" t="s">
        <v>1078</v>
      </c>
      <c r="I188" s="233" t="s">
        <v>1079</v>
      </c>
      <c r="J188" s="233"/>
      <c r="K188" s="274"/>
    </row>
    <row r="189" spans="2:11" ht="15" customHeight="1">
      <c r="B189" s="253"/>
      <c r="C189" s="238" t="s">
        <v>1080</v>
      </c>
      <c r="D189" s="233"/>
      <c r="E189" s="233"/>
      <c r="F189" s="252" t="s">
        <v>989</v>
      </c>
      <c r="G189" s="233"/>
      <c r="H189" s="233" t="s">
        <v>1081</v>
      </c>
      <c r="I189" s="233" t="s">
        <v>1023</v>
      </c>
      <c r="J189" s="233"/>
      <c r="K189" s="274"/>
    </row>
    <row r="190" spans="2:11" ht="15" customHeight="1">
      <c r="B190" s="253"/>
      <c r="C190" s="238" t="s">
        <v>1082</v>
      </c>
      <c r="D190" s="233"/>
      <c r="E190" s="233"/>
      <c r="F190" s="252" t="s">
        <v>989</v>
      </c>
      <c r="G190" s="233"/>
      <c r="H190" s="233" t="s">
        <v>1083</v>
      </c>
      <c r="I190" s="233" t="s">
        <v>1023</v>
      </c>
      <c r="J190" s="233"/>
      <c r="K190" s="274"/>
    </row>
    <row r="191" spans="2:11" ht="15" customHeight="1">
      <c r="B191" s="253"/>
      <c r="C191" s="238" t="s">
        <v>1084</v>
      </c>
      <c r="D191" s="233"/>
      <c r="E191" s="233"/>
      <c r="F191" s="252" t="s">
        <v>995</v>
      </c>
      <c r="G191" s="233"/>
      <c r="H191" s="233" t="s">
        <v>1085</v>
      </c>
      <c r="I191" s="233" t="s">
        <v>1023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1086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1087</v>
      </c>
      <c r="D198" s="289"/>
      <c r="E198" s="289"/>
      <c r="F198" s="289" t="s">
        <v>1088</v>
      </c>
      <c r="G198" s="290"/>
      <c r="H198" s="346" t="s">
        <v>1089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1079</v>
      </c>
      <c r="D200" s="233"/>
      <c r="E200" s="233"/>
      <c r="F200" s="252" t="s">
        <v>42</v>
      </c>
      <c r="G200" s="233"/>
      <c r="H200" s="345" t="s">
        <v>1090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43</v>
      </c>
      <c r="G201" s="233"/>
      <c r="H201" s="345" t="s">
        <v>1091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46</v>
      </c>
      <c r="G202" s="233"/>
      <c r="H202" s="345" t="s">
        <v>1092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44</v>
      </c>
      <c r="G203" s="233"/>
      <c r="H203" s="345" t="s">
        <v>1093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45</v>
      </c>
      <c r="G204" s="233"/>
      <c r="H204" s="345" t="s">
        <v>1094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1035</v>
      </c>
      <c r="D206" s="233"/>
      <c r="E206" s="233"/>
      <c r="F206" s="252" t="s">
        <v>77</v>
      </c>
      <c r="G206" s="233"/>
      <c r="H206" s="345" t="s">
        <v>1095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932</v>
      </c>
      <c r="G207" s="233"/>
      <c r="H207" s="345" t="s">
        <v>933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930</v>
      </c>
      <c r="G208" s="233"/>
      <c r="H208" s="345" t="s">
        <v>1096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934</v>
      </c>
      <c r="G209" s="238"/>
      <c r="H209" s="344" t="s">
        <v>935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936</v>
      </c>
      <c r="G210" s="238"/>
      <c r="H210" s="344" t="s">
        <v>1097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1059</v>
      </c>
      <c r="D212" s="259"/>
      <c r="E212" s="259"/>
      <c r="F212" s="252">
        <v>1</v>
      </c>
      <c r="G212" s="238"/>
      <c r="H212" s="344" t="s">
        <v>1098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1099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1100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1101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cp:lastPrinted>2019-10-21T13:13:28Z</cp:lastPrinted>
  <dcterms:created xsi:type="dcterms:W3CDTF">2019-09-05T07:08:23Z</dcterms:created>
  <dcterms:modified xsi:type="dcterms:W3CDTF">2019-10-23T07:00:09Z</dcterms:modified>
  <cp:category/>
  <cp:version/>
  <cp:contentType/>
  <cp:contentStatus/>
</cp:coreProperties>
</file>