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1 - Bytová jednotka č.1" sheetId="2" r:id="rId2"/>
    <sheet name="Pokyny pro vyplnění" sheetId="3" r:id="rId3"/>
  </sheets>
  <definedNames>
    <definedName name="_xlnm._FilterDatabase" localSheetId="1" hidden="1">'1 - Bytová jednotka č.1'!$C$101:$K$447</definedName>
    <definedName name="_xlnm.Print_Area" localSheetId="1">'1 - Bytová jednotka č.1'!$C$4:$J$36,'1 - Bytová jednotka č.1'!$C$42:$J$83,'1 - Bytová jednotka č.1'!$C$89:$K$447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č.1'!$101:$101</definedName>
  </definedNames>
  <calcPr calcId="162913"/>
</workbook>
</file>

<file path=xl/sharedStrings.xml><?xml version="1.0" encoding="utf-8"?>
<sst xmlns="http://schemas.openxmlformats.org/spreadsheetml/2006/main" count="4825" uniqueCount="1145">
  <si>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</si>
  <si>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</si>
  <si>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</si>
  <si>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</si>
  <si>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</si>
  <si>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</si>
  <si>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</si>
  <si>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</si>
  <si>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</si>
  <si>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</si>
  <si>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</si>
  <si>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</si>
  <si>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</si>
  <si>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</si>
  <si>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</si>
  <si>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</si>
  <si>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</si>
  <si>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</si>
  <si>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</si>
  <si>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</si>
  <si>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</si>
  <si>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</si>
  <si>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</si>
  <si>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</si>
  <si>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</si>
  <si>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</si>
  <si>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</si>
  <si>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</si>
  <si>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</si>
  <si>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</si>
  <si>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</si>
  <si>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</si>
  <si>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</si>
  <si>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</si>
  <si>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</si>
  <si>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</si>
  <si>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</si>
  <si>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</si>
  <si>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</si>
  <si>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</si>
  <si>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</si>
  <si>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</si>
  <si>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</si>
  <si>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</si>
  <si>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</si>
  <si>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</si>
  <si>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</si>
  <si>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</si>
  <si>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</si>
  <si>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</si>
  <si>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</si>
  <si>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</si>
  <si>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</si>
  <si>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</si>
  <si>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</si>
  <si>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</si>
  <si>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</si>
  <si>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</si>
  <si>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</si>
  <si>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</si>
  <si>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</si>
  <si>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</si>
  <si>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</si>
  <si>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</si>
  <si>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</si>
  <si>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</si>
  <si>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</si>
  <si>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</si>
  <si>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</si>
  <si>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</si>
  <si>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</si>
  <si>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</si>
  <si>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</si>
  <si>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</si>
  <si>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</si>
  <si>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</si>
  <si>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</si>
  <si>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</si>
  <si>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</si>
  <si>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</si>
  <si>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{3eaa8d30-3493-47f7-8bf3-677524c0f57a}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</si>
  <si>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</si>
  <si>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</si>
  <si>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</si>
  <si>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</si>
  <si>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</si>
  <si>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</si>
  <si>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</si>
  <si>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Bytová jednotka č.1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</si>
  <si>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</si>
  <si>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</si>
  <si>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</si>
  <si>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</si>
  <si>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</si>
  <si>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</si>
  <si>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</si>
  <si>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</si>
  <si>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</si>
  <si>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</si>
  <si>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</si>
  <si>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</si>
  <si>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</si>
  <si>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</si>
  <si>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</si>
  <si>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</si>
  <si>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</si>
  <si>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</si>
  <si>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</si>
  <si>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</si>
  <si>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</si>
  <si>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</si>
  <si>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</si>
  <si>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</si>
  <si>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</si>
  <si>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</si>
  <si>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</si>
  <si>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</si>
  <si>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</si>
  <si>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</si>
  <si>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</si>
  <si>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</si>
  <si>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</si>
  <si>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</si>
  <si>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</si>
  <si>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</si>
  <si>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</si>
  <si>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</si>
  <si>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</si>
  <si>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</si>
  <si>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</si>
  <si>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</si>
  <si>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</si>
  <si>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</si>
  <si>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</si>
  <si>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</si>
  <si>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</si>
  <si>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</si>
  <si>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</si>
  <si>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</si>
  <si>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</si>
  <si>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</si>
  <si>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</si>
  <si>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</si>
  <si>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</si>
  <si>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</si>
  <si>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</si>
  <si>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-1863654528</t>
  </si>
  <si>
    <t>VV</t>
  </si>
  <si>
    <t>1,65*0,8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</si>
  <si>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</si>
  <si>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</si>
  <si>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</si>
  <si>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</si>
  <si>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545871422</t>
  </si>
  <si>
    <t>0,935*1,035</t>
  </si>
  <si>
    <t>1,955*1,65</t>
  </si>
  <si>
    <t>1*1,81</t>
  </si>
  <si>
    <t>Součet</t>
  </si>
  <si>
    <t>611142001</t>
  </si>
  <si>
    <t>Potažení vnitřních ploch pletivem  v ploše nebo pruzích, na plném podkladu sklovláknitým vtlačením do tmelu stropů</t>
  </si>
  <si>
    <t>754330643</t>
  </si>
  <si>
    <t>611311131</t>
  </si>
  <si>
    <t>Potažení vnitřních ploch štukem tloušťky do 3 mm vodorovných konstrukcí stropů rovných</t>
  </si>
  <si>
    <t>-1448813202</t>
  </si>
  <si>
    <t>5</t>
  </si>
  <si>
    <t>611321111</t>
  </si>
  <si>
    <t>Omítka vápenocementová vnitřních ploch  nanášená ručně jednovrstvá, tloušťky do 10 mm hrubá zatřená vodorovných konstrukcí stropů rovných</t>
  </si>
  <si>
    <t>449709434</t>
  </si>
  <si>
    <t>612131121</t>
  </si>
  <si>
    <t>Podkladní a spojovací vrstva vnitřních omítaných ploch  penetrace akrylát-silikonová nanášená ručně stěn</t>
  </si>
  <si>
    <t>-1620118476</t>
  </si>
  <si>
    <t>7</t>
  </si>
  <si>
    <t>612142001</t>
  </si>
  <si>
    <t>Potažení vnitřních ploch pletivem  v ploše nebo pruzích, na plném podkladu sklovláknitým vtlačením do tmelu stěn</t>
  </si>
  <si>
    <t>560196111</t>
  </si>
  <si>
    <t>8</t>
  </si>
  <si>
    <t>612311131</t>
  </si>
  <si>
    <t>Potažení vnitřních ploch štukem tloušťky do 3 mm svislých konstrukcí stěn</t>
  </si>
  <si>
    <t>491051261</t>
  </si>
  <si>
    <t>1,035*0,6</t>
  </si>
  <si>
    <t>(1,65+0,08)*2,6</t>
  </si>
  <si>
    <t>3*0,5</t>
  </si>
  <si>
    <t>9</t>
  </si>
  <si>
    <t>612321111</t>
  </si>
  <si>
    <t>Omítka vápenocementová vnitřních ploch  nanášená ručně jednovrstvá, tloušťky do 10 mm hrubá zatřená svislých konstrukcí stěn</t>
  </si>
  <si>
    <t>184547048</t>
  </si>
  <si>
    <t>(1,035+0,6+0,08+0,065+1,65+0,08+0,08)*2,6</t>
  </si>
  <si>
    <t>10</t>
  </si>
  <si>
    <t>619991001</t>
  </si>
  <si>
    <t>Zakrytí vnitřních ploch před znečištěním  včetně pozdějšího odkrytí podlah fólií přilepenou lepící páskou</t>
  </si>
  <si>
    <t>-799295900</t>
  </si>
  <si>
    <t>4,05*5,5</t>
  </si>
  <si>
    <t>5,5*2</t>
  </si>
  <si>
    <t>11</t>
  </si>
  <si>
    <t>619991011</t>
  </si>
  <si>
    <t>Zakrytí vnitřních ploch před znečištěním  včetně pozdějšího odkrytí konstrukcí a prvků obalením fólií a přelepením páskou</t>
  </si>
  <si>
    <t>1099354747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</si>
  <si>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</si>
  <si>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</si>
  <si>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</si>
  <si>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</si>
  <si>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</si>
  <si>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719339625</t>
  </si>
  <si>
    <t>13</t>
  </si>
  <si>
    <t>642944121</t>
  </si>
  <si>
    <t>Osazení ocelových dveřních zárubní lisovaných nebo z úhelníků dodatečně  s vybetonováním prahu, plochy do 2,5 m2</t>
  </si>
  <si>
    <t>kus</t>
  </si>
  <si>
    <t>-392969926</t>
  </si>
  <si>
    <t>14</t>
  </si>
  <si>
    <t>M</t>
  </si>
  <si>
    <t>55331521</t>
  </si>
  <si>
    <t>zárubeň ocelová pro sádrokarton 100 700 L/P</t>
  </si>
  <si>
    <t>-543081573</t>
  </si>
  <si>
    <t>Ostatní konstrukce a práce, bourání</t>
  </si>
  <si>
    <t>784111001</t>
  </si>
  <si>
    <t>Oprášení (ometení) podkladu v místnostech výšky do 3,80 m</t>
  </si>
  <si>
    <t>16</t>
  </si>
  <si>
    <t>1039354827</t>
  </si>
  <si>
    <t>konstrukce po vybouraném jádru:</t>
  </si>
  <si>
    <t>(0,08+1,65+0,08)*2,6</t>
  </si>
  <si>
    <t>0,6*2,6</t>
  </si>
  <si>
    <t>strop:</t>
  </si>
  <si>
    <t>4,05*1,8</t>
  </si>
  <si>
    <t>784111011</t>
  </si>
  <si>
    <t>Obroušení podkladu omítky v místnostech výšky do 3,80 m</t>
  </si>
  <si>
    <t>1978421886</t>
  </si>
  <si>
    <t>lehké obroušení stávajícího panelu - příprava pro novou omítku:</t>
  </si>
  <si>
    <t>(0,08+1,65+0,08)*2*2,6</t>
  </si>
  <si>
    <t>3*2,6</t>
  </si>
  <si>
    <t>17</t>
  </si>
  <si>
    <t>952901111</t>
  </si>
  <si>
    <t>Vyčištění budov nebo objektů před předáním do užívání  budov bytové nebo občanské výstavby, světlé výšky podlaží do 4 m</t>
  </si>
  <si>
    <t>35250711</t>
  </si>
  <si>
    <t>přístupová trasa do bytu-chodba: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</si>
  <si>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</si>
  <si>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</si>
  <si>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</si>
  <si>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64676077</t>
  </si>
  <si>
    <t>(0,95+1,6+1,405+1,72*2+0,95+1,145+2,645)*2,6</t>
  </si>
  <si>
    <t>19</t>
  </si>
  <si>
    <t>965046111</t>
  </si>
  <si>
    <t>Broušení stávajících betonových podlah úběr do 3 mm</t>
  </si>
  <si>
    <t>-1019350414</t>
  </si>
  <si>
    <t>(0,065+1,035+0,08)*(0,935)</t>
  </si>
  <si>
    <t>(0,08+1,16+0,875)*(0,08+1,65+0,08)</t>
  </si>
  <si>
    <t>20</t>
  </si>
  <si>
    <t>968062455</t>
  </si>
  <si>
    <t>Vybourání dřevěných rámů oken s křídly, dveřních zárubní, vrat, stěn, ostění nebo obkladů  dveřních zárubní, plochy do 2 m2</t>
  </si>
  <si>
    <t>1598558490</t>
  </si>
  <si>
    <t>dveře do spíže:</t>
  </si>
  <si>
    <t>0,7*2</t>
  </si>
  <si>
    <t>766691914</t>
  </si>
  <si>
    <t>Ostatní práce  vyvěšení nebo zavěšení křídel s případným uložením a opětovným zavěšením po provedení stavebních změn dřevěných dveřních, plochy do 2 m2</t>
  </si>
  <si>
    <t>-1644715217</t>
  </si>
  <si>
    <t>997</t>
  </si>
  <si>
    <t>Přesun sutě</t>
  </si>
  <si>
    <t>22</t>
  </si>
  <si>
    <t>997013157</t>
  </si>
  <si>
    <t>Vnitrostaveništní doprava suti a vybouraných hmot  vodorovně do 50 m svisle s omezením mechanizace pro budovy a haly výšky přes 21 do 24 m</t>
  </si>
  <si>
    <t>t</t>
  </si>
  <si>
    <t>-1725699065</t>
  </si>
  <si>
    <t>23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</si>
  <si>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</si>
  <si>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</si>
  <si>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1005008026</t>
  </si>
  <si>
    <t>3,772*50 'Přepočtené koeficientem množství</t>
  </si>
  <si>
    <t>24</t>
  </si>
  <si>
    <t>997013501</t>
  </si>
  <si>
    <t>Odvoz suti a vybouraných hmot na skládku nebo meziskládku  se složením, na vzdálenost do 1 km</t>
  </si>
  <si>
    <t>-2016607628</t>
  </si>
  <si>
    <t>25</t>
  </si>
  <si>
    <t>997013509</t>
  </si>
  <si>
    <t>Odvoz suti a vybouraných hmot na skládku nebo meziskládku  se složením, na vzdálenost Příplatek k ceně za každý další i započatý 1 km přes 1 km</t>
  </si>
  <si>
    <t>-280427754</t>
  </si>
  <si>
    <t>3,772*9 'Přepočtené koeficientem množství</t>
  </si>
  <si>
    <t>26</t>
  </si>
  <si>
    <t>997013831</t>
  </si>
  <si>
    <t>Poplatek za uložení stavebního odpadu na skládce (skládkovné) směsného stavebního a demoličního zatříděného do Katalogu odpadů pod kódem 170 904</t>
  </si>
  <si>
    <t>1094669618</t>
  </si>
  <si>
    <t>998</t>
  </si>
  <si>
    <t>Přesun hmot</t>
  </si>
  <si>
    <t>27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</si>
  <si>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</si>
  <si>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</si>
  <si>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1828141501</t>
  </si>
  <si>
    <t>28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</si>
  <si>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</si>
  <si>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</si>
  <si>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-1879819983</t>
  </si>
  <si>
    <t>29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</si>
  <si>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</si>
  <si>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</si>
  <si>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-705653222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</si>
  <si>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</si>
  <si>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</si>
  <si>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</si>
  <si>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</si>
  <si>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</si>
  <si>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</si>
  <si>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na ploše vodorovné V dvouvrstvá na betonu</t>
  </si>
  <si>
    <t>-752057201</t>
  </si>
  <si>
    <t>1,035*0,935</t>
  </si>
  <si>
    <t>31</t>
  </si>
  <si>
    <t>711192201</t>
  </si>
  <si>
    <t>Provedení izolace proti zemní vlhkosti hydroizolační stěrkou na ploše svislé S dvouvrstvá na betonu</t>
  </si>
  <si>
    <t>1473025476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</si>
  <si>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</si>
  <si>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</si>
  <si>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</si>
  <si>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</si>
  <si>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</si>
  <si>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</si>
  <si>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</si>
  <si>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</si>
  <si>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265483029</t>
  </si>
  <si>
    <t>spotřeba 3kg/m2, tl. 2mm</t>
  </si>
  <si>
    <t>(4,194+8,391)*3</t>
  </si>
  <si>
    <t>33</t>
  </si>
  <si>
    <t>711199095</t>
  </si>
  <si>
    <t>Příplatek k cenám provedení izolace proti zemní vlhkosti za plochu do 10 m2  natěradly za studena nebo za horka</t>
  </si>
  <si>
    <t>-676370541</t>
  </si>
  <si>
    <t>4,194+8,391</t>
  </si>
  <si>
    <t>34</t>
  </si>
  <si>
    <t>711199101</t>
  </si>
  <si>
    <t>Provedení izolace proti zemní vlhkosti hydroizolační stěrkou doplňků vodotěsné těsnící pásky pro dilatační a styčné spáry</t>
  </si>
  <si>
    <t>m</t>
  </si>
  <si>
    <t>-1001065053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</si>
  <si>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</si>
  <si>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</si>
  <si>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</si>
  <si>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</si>
  <si>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</si>
  <si>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</si>
  <si>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</si>
  <si>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</si>
  <si>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</si>
  <si>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izolace proti zemní vlhkosti hydroizolační stěrkou doplňků vodotěsné těsnící pásky pro vnější a vnitřní roh</t>
  </si>
  <si>
    <t>-228015885</t>
  </si>
  <si>
    <t>36</t>
  </si>
  <si>
    <t>28355020</t>
  </si>
  <si>
    <t>páska pružná těsnící š 80mm</t>
  </si>
  <si>
    <t>-1199175885</t>
  </si>
  <si>
    <t>17,065*1,1</t>
  </si>
  <si>
    <t>37</t>
  </si>
  <si>
    <t>998711103</t>
  </si>
  <si>
    <t>Přesun hmot pro izolace proti vodě, vlhkosti a plynům  stanovený z hmotnosti přesunovaného materiálu vodorovná dopravní vzdálenost do 50 m v objektech výšky přes 12 do 60 m</t>
  </si>
  <si>
    <t>-598080318</t>
  </si>
  <si>
    <t>38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</si>
  <si>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</si>
  <si>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</si>
  <si>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-998358646</t>
  </si>
  <si>
    <t>721</t>
  </si>
  <si>
    <t>Zdravotechnika - vnitřní kanalizace</t>
  </si>
  <si>
    <t>39</t>
  </si>
  <si>
    <t>721171808</t>
  </si>
  <si>
    <t>Demontáž potrubí z novodurových trub  odpadních nebo připojovacích přes 75 do D 114</t>
  </si>
  <si>
    <t>6914875</t>
  </si>
  <si>
    <t>40</t>
  </si>
  <si>
    <t>721173706</t>
  </si>
  <si>
    <t>Potrubí z plastových trub polyetylenové svařované odpadní (svislé) DN 100</t>
  </si>
  <si>
    <t>852300071</t>
  </si>
  <si>
    <t>41</t>
  </si>
  <si>
    <t>721173722</t>
  </si>
  <si>
    <t>Potrubí z plastových trub polyetylenové svařované připojovací DN 40</t>
  </si>
  <si>
    <t>-727056612</t>
  </si>
  <si>
    <t>42</t>
  </si>
  <si>
    <t>721173724</t>
  </si>
  <si>
    <t>Potrubí z plastových trub polyetylenové svařované připojovací DN 70</t>
  </si>
  <si>
    <t>1164965501</t>
  </si>
  <si>
    <t>43</t>
  </si>
  <si>
    <t>721220801</t>
  </si>
  <si>
    <t>Demontáž zápachových uzávěrek  do DN 70</t>
  </si>
  <si>
    <t>-510211566</t>
  </si>
  <si>
    <t>vana,umyvadlo,pračka:</t>
  </si>
  <si>
    <t>44</t>
  </si>
  <si>
    <t>721290111</t>
  </si>
  <si>
    <t>Zkouška těsnosti kanalizace  v objektech vodou do DN 125</t>
  </si>
  <si>
    <t>-838682557</t>
  </si>
  <si>
    <t>45</t>
  </si>
  <si>
    <t>998721103</t>
  </si>
  <si>
    <t>Přesun hmot pro vnitřní kanalizace  stanovený z hmotnosti přesunovaného materiálu vodorovná dopravní vzdálenost do 50 m v objektech výšky přes 12 do 24 m</t>
  </si>
  <si>
    <t>-300986643</t>
  </si>
  <si>
    <t>46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</si>
  <si>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</si>
  <si>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</si>
  <si>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581803048</t>
  </si>
  <si>
    <t>722</t>
  </si>
  <si>
    <t>Zdravotechnika - vnitřní vodovod</t>
  </si>
  <si>
    <t>47</t>
  </si>
  <si>
    <t>722170801</t>
  </si>
  <si>
    <t>Demontáž rozvodů vody z plastů  do Ø 25 mm</t>
  </si>
  <si>
    <t>-528495523</t>
  </si>
  <si>
    <t>48</t>
  </si>
  <si>
    <t>722176113</t>
  </si>
  <si>
    <t>Montáž potrubí z plastových trub  svařovaných polyfuzně D přes 20 do 25 mm</t>
  </si>
  <si>
    <t>1882053319</t>
  </si>
  <si>
    <t>49</t>
  </si>
  <si>
    <t>28615150</t>
  </si>
  <si>
    <t>trubka vodovodní tlaková PPR řada PN 20 D 16mm dl 4m</t>
  </si>
  <si>
    <t>1851702937</t>
  </si>
  <si>
    <t>28615152</t>
  </si>
  <si>
    <t>trubka vodovodní tlaková PPR řada PN 20 D 20mm dl 4m</t>
  </si>
  <si>
    <t>1970260830</t>
  </si>
  <si>
    <t>51</t>
  </si>
  <si>
    <t>28615153</t>
  </si>
  <si>
    <t>trubka vodovodní tlaková PPR řada PN 20 D 25mm dl 4m</t>
  </si>
  <si>
    <t>119592409</t>
  </si>
  <si>
    <t>52</t>
  </si>
  <si>
    <t>722179191</t>
  </si>
  <si>
    <t>Příplatek k ceně rozvody vody z plastů  za práce malého rozsahu na zakázce do 20 m rozvodu</t>
  </si>
  <si>
    <t>soubor</t>
  </si>
  <si>
    <t>888169895</t>
  </si>
  <si>
    <t>53</t>
  </si>
  <si>
    <t>722179192</t>
  </si>
  <si>
    <t>Příplatek k ceně rozvody vody z plastů  za práce malého rozsahu na zakázce při průměru trubek do 32 mm, do 15 svarů</t>
  </si>
  <si>
    <t>-424009530</t>
  </si>
  <si>
    <t>54</t>
  </si>
  <si>
    <t>722290215</t>
  </si>
  <si>
    <t>Zkoušky, proplach a desinfekce vodovodního potrubí  zkoušky těsnosti vodovodního potrubí hrdlového nebo přírubového do DN 100</t>
  </si>
  <si>
    <t>909153258</t>
  </si>
  <si>
    <t>55</t>
  </si>
  <si>
    <t>722290234</t>
  </si>
  <si>
    <t>Zkoušky, proplach a desinfekce vodovodního potrubí  proplach a desinfekce vodovodního potrubí do DN 80</t>
  </si>
  <si>
    <t>-433432461</t>
  </si>
  <si>
    <t>56</t>
  </si>
  <si>
    <t>998722103</t>
  </si>
  <si>
    <t>Přesun hmot pro vnitřní vodovod  stanovený z hmotnosti přesunovaného materiálu vodorovná dopravní vzdálenost do 50 m v objektech výšky přes 12 do 24 m</t>
  </si>
  <si>
    <t>-1131290058</t>
  </si>
  <si>
    <t>57</t>
  </si>
  <si>
    <t>998722181</t>
  </si>
  <si>
    <t>Přesun hmot pro vnitřní vodovod  stanovený z hmotnosti přesunovaného materiálu Příplatek k ceně za přesun prováděný bez použití mechanizace pro jakoukoliv výšku objektu</t>
  </si>
  <si>
    <t>594613002</t>
  </si>
  <si>
    <t>723</t>
  </si>
  <si>
    <t>Zdravotechnika - vnitřní plynovod</t>
  </si>
  <si>
    <t>58</t>
  </si>
  <si>
    <t>723120804</t>
  </si>
  <si>
    <t>Demontáž potrubí svařovaného z ocelových trubek závitových  do DN 25</t>
  </si>
  <si>
    <t>-3954562</t>
  </si>
  <si>
    <t>59</t>
  </si>
  <si>
    <t>723150402</t>
  </si>
  <si>
    <t>Potrubí z ocelových trubek hladkých  chráničky z ušlechtilé oceli spojované lisováním DN 15</t>
  </si>
  <si>
    <t>-758421361</t>
  </si>
  <si>
    <t>chránička:</t>
  </si>
  <si>
    <t>60</t>
  </si>
  <si>
    <t>723181002</t>
  </si>
  <si>
    <t>Potrubí z měděných trubek měkkých, spojovaných lisováním DN 15</t>
  </si>
  <si>
    <t>1199824553</t>
  </si>
  <si>
    <t>61</t>
  </si>
  <si>
    <t>723190105</t>
  </si>
  <si>
    <t>Přípojky plynovodní ke spotřebičům z hadic nerezových vnitřní závit G 1/2 FF, délky 100 cm</t>
  </si>
  <si>
    <t>307309788</t>
  </si>
  <si>
    <t>62</t>
  </si>
  <si>
    <t>723190901</t>
  </si>
  <si>
    <t>Opravy plynovodního potrubí  uzavření nebo otevření potrubí</t>
  </si>
  <si>
    <t>-1530354753</t>
  </si>
  <si>
    <t>63</t>
  </si>
  <si>
    <t>723190907</t>
  </si>
  <si>
    <t>Opravy plynovodního potrubí  odvzdušnění a napuštění potrubí</t>
  </si>
  <si>
    <t>-1100055533</t>
  </si>
  <si>
    <t>64</t>
  </si>
  <si>
    <t>723190909</t>
  </si>
  <si>
    <t>Opravy plynovodního potrubí  neúřední zkouška těsnosti dosavadního potrubí</t>
  </si>
  <si>
    <t>881363531</t>
  </si>
  <si>
    <t>65</t>
  </si>
  <si>
    <t>998723103</t>
  </si>
  <si>
    <t>Přesun hmot pro vnitřní plynovod  stanovený z hmotnosti přesunovaného materiálu vodorovná dopravní vzdálenost do 50 m v objektech výšky přes 12 do 24 m</t>
  </si>
  <si>
    <t>222168295</t>
  </si>
  <si>
    <t>66</t>
  </si>
  <si>
    <t>998723181</t>
  </si>
  <si>
    <t>Přesun hmot pro vnitřní plynovod  stanovený z hmotnosti přesunovaného materiálu Příplatek k ceně za přesun prováděný bez použití mechanizace pro jakoukoliv výšku objektu</t>
  </si>
  <si>
    <t>495092114</t>
  </si>
  <si>
    <t>725</t>
  </si>
  <si>
    <t>Zdravotechnika - zařizovací předměty</t>
  </si>
  <si>
    <t>67</t>
  </si>
  <si>
    <t>725110811</t>
  </si>
  <si>
    <t>Demontáž klozetů  splachovacích s nádrží nebo tlakovým splachovačem</t>
  </si>
  <si>
    <t>1911547148</t>
  </si>
  <si>
    <t>68</t>
  </si>
  <si>
    <t>725112001</t>
  </si>
  <si>
    <t>Zařízení záchodů klozety keramické standardní samostatně stojící s hlubokým splachováním odpad vodorovný</t>
  </si>
  <si>
    <t>920033822</t>
  </si>
  <si>
    <t>69</t>
  </si>
  <si>
    <t>725210821</t>
  </si>
  <si>
    <t>Demontáž umyvadel  bez výtokových armatur umyvadel</t>
  </si>
  <si>
    <t>-1469730870</t>
  </si>
  <si>
    <t>70</t>
  </si>
  <si>
    <t>725211602</t>
  </si>
  <si>
    <t>Umyvadla keramická bez výtokových armatur se zápachovou uzávěrkou připevněná na stěnu šrouby bílá bez sloupu nebo krytu na sifon 550 mm</t>
  </si>
  <si>
    <t>-947674187</t>
  </si>
  <si>
    <t>71</t>
  </si>
  <si>
    <t>725220841</t>
  </si>
  <si>
    <t>Demontáž van  ocelových rohových</t>
  </si>
  <si>
    <t>-1547489909</t>
  </si>
  <si>
    <t>72</t>
  </si>
  <si>
    <t>725222116</t>
  </si>
  <si>
    <t>Vany bez výtokových armatur akrylátové se zápachovou uzávěrkou klasické 1700x700 mm</t>
  </si>
  <si>
    <t>-1860526610</t>
  </si>
  <si>
    <t>73</t>
  </si>
  <si>
    <t>725810811</t>
  </si>
  <si>
    <t>Demontáž výtokových ventilů  nástěnných</t>
  </si>
  <si>
    <t>-1936742164</t>
  </si>
  <si>
    <t>74</t>
  </si>
  <si>
    <t>725811115</t>
  </si>
  <si>
    <t>Ventily nástěnné s pevným výtokem G 1/2 x 80 mm</t>
  </si>
  <si>
    <t>1224703188</t>
  </si>
  <si>
    <t>75</t>
  </si>
  <si>
    <t>725820801</t>
  </si>
  <si>
    <t>Demontáž baterií  nástěnných do G 3/4</t>
  </si>
  <si>
    <t>-536175490</t>
  </si>
  <si>
    <t>76</t>
  </si>
  <si>
    <t>725822611</t>
  </si>
  <si>
    <t>Baterie umyvadlové stojánkové pákové bez výpusti</t>
  </si>
  <si>
    <t>139056103</t>
  </si>
  <si>
    <t>77</t>
  </si>
  <si>
    <t>725831313</t>
  </si>
  <si>
    <t>Baterie vanové nástěnné pákové s příslušenstvím a pohyblivým držákem</t>
  </si>
  <si>
    <t>-1005021762</t>
  </si>
  <si>
    <t>78</t>
  </si>
  <si>
    <t>725865501</t>
  </si>
  <si>
    <t>Zápachové uzávěrky zařizovacích předmětů odpadní soupravy se zápachovou uzávěrkou DN 40/50</t>
  </si>
  <si>
    <t>-566837018</t>
  </si>
  <si>
    <t>79</t>
  </si>
  <si>
    <t>725869101</t>
  </si>
  <si>
    <t>Zápachové uzávěrky zařizovacích předmětů montáž zápachových uzávěrek umyvadlových do DN 40</t>
  </si>
  <si>
    <t>1884266239</t>
  </si>
  <si>
    <t>80</t>
  </si>
  <si>
    <t>55161837</t>
  </si>
  <si>
    <t>uzávěrka zápachová pro pračku a myčku nástěnná PP-bílá DN 40</t>
  </si>
  <si>
    <t>689758588</t>
  </si>
  <si>
    <t>81</t>
  </si>
  <si>
    <t>ZUU</t>
  </si>
  <si>
    <t>Zápachová uzávěra - sifon pro umyvadla, provedení chrom</t>
  </si>
  <si>
    <t>-198151831</t>
  </si>
  <si>
    <t>82</t>
  </si>
  <si>
    <t>725980123</t>
  </si>
  <si>
    <t>Dvířka  30/30</t>
  </si>
  <si>
    <t>-1010256823</t>
  </si>
  <si>
    <t>83</t>
  </si>
  <si>
    <t>998725103</t>
  </si>
  <si>
    <t>Přesun hmot pro zařizovací předměty  stanovený z hmotnosti přesunovaného materiálu vodorovná dopravní vzdálenost do 50 m v objektech výšky přes 12 do 24 m</t>
  </si>
  <si>
    <t>738648506</t>
  </si>
  <si>
    <t>84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</si>
  <si>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</si>
  <si>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</si>
  <si>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669865144</t>
  </si>
  <si>
    <t>85</t>
  </si>
  <si>
    <t>OIM</t>
  </si>
  <si>
    <t>Ostatní instalační materiál nutný pro dopojení zařizovacích předmětů (pancéřové hadičky, těsnění atd...)</t>
  </si>
  <si>
    <t>kpl</t>
  </si>
  <si>
    <t>-396273885</t>
  </si>
  <si>
    <t>726</t>
  </si>
  <si>
    <t>Zdravotechnika - předstěnové instalace</t>
  </si>
  <si>
    <t>86</t>
  </si>
  <si>
    <t>726131001</t>
  </si>
  <si>
    <t>Předstěnové instalační systémy do lehkých stěn s kovovou konstrukcí pro umyvadla stavební výšky do 1120 mm se stojánkovou baterií</t>
  </si>
  <si>
    <t>-1531502419</t>
  </si>
  <si>
    <t>87</t>
  </si>
  <si>
    <t>998726113</t>
  </si>
  <si>
    <t>Přesun hmot pro instalační prefabrikáty  stanovený z hmotnosti přesunovaného materiálu vodorovná dopravní vzdálenost do 50 m v objektech výšky přes 12 m do 24 m</t>
  </si>
  <si>
    <t>-199083672</t>
  </si>
  <si>
    <t>88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</si>
  <si>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</si>
  <si>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</si>
  <si>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1097493295</t>
  </si>
  <si>
    <t>741</t>
  </si>
  <si>
    <t>Elektroinstalace - silnoproud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</si>
  <si>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</si>
  <si>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</si>
  <si>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</si>
  <si>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1352295645</t>
  </si>
  <si>
    <t>90</t>
  </si>
  <si>
    <t>34571515</t>
  </si>
  <si>
    <t>krabice přístrojová instalační 400 V, 142x71x45mm do dutých stěn</t>
  </si>
  <si>
    <t>1872364329</t>
  </si>
  <si>
    <t>91</t>
  </si>
  <si>
    <t>741120001</t>
  </si>
  <si>
    <t>Montáž vodičů izolovaných měděných bez ukončení uložených pod omítku plných a laněných (CY), průřezu žíly 0,35 až 6 mm2</t>
  </si>
  <si>
    <t>744256825</t>
  </si>
  <si>
    <t>92</t>
  </si>
  <si>
    <t>34111036</t>
  </si>
  <si>
    <t>kabel silový s Cu jádrem 1 kV 3x2,5mm2</t>
  </si>
  <si>
    <t>-488511459</t>
  </si>
  <si>
    <t>93</t>
  </si>
  <si>
    <t>34111018</t>
  </si>
  <si>
    <t>kabel silový s Cu jádrem 1 kV 2x6mm2</t>
  </si>
  <si>
    <t>1175001008</t>
  </si>
  <si>
    <t>94</t>
  </si>
  <si>
    <t>741210001</t>
  </si>
  <si>
    <t>Montáž rozvodnic oceloplechových nebo plastových bez zapojení vodičů běžných, hmotnosti do 20 kg</t>
  </si>
  <si>
    <t>1241361609</t>
  </si>
  <si>
    <t>95</t>
  </si>
  <si>
    <t>35713850</t>
  </si>
  <si>
    <t>rozvodnice elektroměrové s jedním 1 fázovým místem bez požární úpravy</t>
  </si>
  <si>
    <t>-1102177640</t>
  </si>
  <si>
    <t>96</t>
  </si>
  <si>
    <t>741310001</t>
  </si>
  <si>
    <t>Montáž spínačů jedno nebo dvoupólových nástěnných se zapojením vodičů, pro prostředí normální vypínačů, řazení 1-jednopólových</t>
  </si>
  <si>
    <t>1921770974</t>
  </si>
  <si>
    <t>97</t>
  </si>
  <si>
    <t>34535799</t>
  </si>
  <si>
    <t>ovladač zapínací tlačítkový 10A 3553-80289 velkoplošný</t>
  </si>
  <si>
    <t>-589678708</t>
  </si>
  <si>
    <t>98</t>
  </si>
  <si>
    <t>741313001</t>
  </si>
  <si>
    <t>Montáž zásuvek domovních se zapojením vodičů bezšroubové připojení polozapuštěných nebo zapuštěných 10/16 A, provedení 2P + PE</t>
  </si>
  <si>
    <t>874236797</t>
  </si>
  <si>
    <t>99</t>
  </si>
  <si>
    <t>35811077</t>
  </si>
  <si>
    <t>zásuvka nepropustná nástěnná 16A 220 V 3pólová</t>
  </si>
  <si>
    <t>-1888755844</t>
  </si>
  <si>
    <t>100</t>
  </si>
  <si>
    <t>741370002</t>
  </si>
  <si>
    <t>Montáž svítidel žárovkových se zapojením vodičů bytových nebo společenských místností stropních přisazených 1 zdroj se sklem</t>
  </si>
  <si>
    <t>1786392095</t>
  </si>
  <si>
    <t>101</t>
  </si>
  <si>
    <t>34821275</t>
  </si>
  <si>
    <t>svítidlo bytové žárovkové IP 42, max. 60 W E27</t>
  </si>
  <si>
    <t>-722525958</t>
  </si>
  <si>
    <t>102</t>
  </si>
  <si>
    <t>34823735</t>
  </si>
  <si>
    <t>svítidlo zářivkové interiérové s kompenzací, barva bílá, 18W, délka 974 mm</t>
  </si>
  <si>
    <t>-268232311</t>
  </si>
  <si>
    <t>103</t>
  </si>
  <si>
    <t>34111030</t>
  </si>
  <si>
    <t>kabel silový s Cu jádrem 1 kV 3x1,5mm2</t>
  </si>
  <si>
    <t>-1211791439</t>
  </si>
  <si>
    <t>104</t>
  </si>
  <si>
    <t>741810001</t>
  </si>
  <si>
    <t>Zkoušky a prohlídky elektrických rozvodů a zařízení celková prohlídka a vyhotovení revizní zprávy pro objem montážních prací do 100 tis. Kč</t>
  </si>
  <si>
    <t>-213438711</t>
  </si>
  <si>
    <t>105</t>
  </si>
  <si>
    <t>54111971</t>
  </si>
  <si>
    <t>sporák plynový</t>
  </si>
  <si>
    <t>1757672897</t>
  </si>
  <si>
    <t>106</t>
  </si>
  <si>
    <t>725610902</t>
  </si>
  <si>
    <t>Opravy plynových sporáků  výměna plynových sporáků bez regulátoru tlaku plynu s úpravou instalace</t>
  </si>
  <si>
    <t>-668163923</t>
  </si>
  <si>
    <t>107</t>
  </si>
  <si>
    <t>998741103</t>
  </si>
  <si>
    <t>Přesun hmot pro silnoproud stanovený z hmotnosti přesunovaného materiálu vodorovná dopravní vzdálenost do 50 m v objektech výšky přes 12 do 24 m</t>
  </si>
  <si>
    <t>1297011201</t>
  </si>
  <si>
    <t>108</t>
  </si>
  <si>
    <t>998741181</t>
  </si>
  <si>
    <t>Přesun hmot pro silnoproud stanovený z hmotnosti přesunovaného materiálu Příplatek k ceně za přesun prováděný bez použití mechanizace pro jakoukoliv výšku objektu</t>
  </si>
  <si>
    <t>2088019873</t>
  </si>
  <si>
    <t>751</t>
  </si>
  <si>
    <t>Vzduchotechnika</t>
  </si>
  <si>
    <t>109</t>
  </si>
  <si>
    <t>751111012</t>
  </si>
  <si>
    <t>Montáž ventilátoru axiálního nízkotlakého  nástěnného základního, průměru přes 100 do 200 mm</t>
  </si>
  <si>
    <t>-360885026</t>
  </si>
  <si>
    <t>110</t>
  </si>
  <si>
    <t>V</t>
  </si>
  <si>
    <t>Axiální ventilátor max. 20x20cm, pr. 125 mm</t>
  </si>
  <si>
    <t>-1399598609</t>
  </si>
  <si>
    <t>111</t>
  </si>
  <si>
    <t>751111811</t>
  </si>
  <si>
    <t>Demontáž ventilátoru axiálního nízkotlakého kruhové potrubí, průměru do 200 mm</t>
  </si>
  <si>
    <t>-507812216</t>
  </si>
  <si>
    <t>112</t>
  </si>
  <si>
    <t>751377011</t>
  </si>
  <si>
    <t>Montáž odsávacích stropů, zákrytů  odsávacího zákrytu (digestoř) bytového vestavěného</t>
  </si>
  <si>
    <t>-606706224</t>
  </si>
  <si>
    <t>113</t>
  </si>
  <si>
    <t>Digestoř vestavná výsuvná pod skříňku</t>
  </si>
  <si>
    <t>-1643912442</t>
  </si>
  <si>
    <t>114</t>
  </si>
  <si>
    <t>998751102</t>
  </si>
  <si>
    <t>Přesun hmot pro vzduchotechniku stanovený z hmotnosti přesunovaného materiálu vodorovná dopravní vzdálenost do 100 m v objektech výšky přes 12 do 24 m</t>
  </si>
  <si>
    <t>26329316</t>
  </si>
  <si>
    <t>115</t>
  </si>
  <si>
    <t>998751181</t>
  </si>
  <si>
    <t>Přesun hmot pro vzduchotechniku stanovený z hmotnosti přesunovaného materiálu Příplatek k cenám za přesun prováděný bez použití mechanizace pro jakoukoliv výšku objektu</t>
  </si>
  <si>
    <t>1147748964</t>
  </si>
  <si>
    <t>763</t>
  </si>
  <si>
    <t>Konstrukce suché výstavby</t>
  </si>
  <si>
    <t>116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</si>
  <si>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</si>
  <si>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</si>
  <si>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1820152227</t>
  </si>
  <si>
    <t>3,05*2,6</t>
  </si>
  <si>
    <t>(1,65+0,935)*2,6</t>
  </si>
  <si>
    <t>(1,65+0,935+1,955+1,08)*2,6</t>
  </si>
  <si>
    <t>117</t>
  </si>
  <si>
    <t>763111718</t>
  </si>
  <si>
    <t>Příčka ze sádrokartonových desek  ostatní konstrukce a práce na příčkách ze sádrokartonových desek úprava styku příčky a podhledu separační páskou se silikonem</t>
  </si>
  <si>
    <t>605758222</t>
  </si>
  <si>
    <t>(0,935+1,035)*2</t>
  </si>
  <si>
    <t>(1,955+1,65)*2</t>
  </si>
  <si>
    <t>3,05+0,08+1,65+1+4,05</t>
  </si>
  <si>
    <t>2,6*3</t>
  </si>
  <si>
    <t>118</t>
  </si>
  <si>
    <t>763111751</t>
  </si>
  <si>
    <t>Příčka ze sádrokartonových desek  Příplatek k cenám za plochu do 6 m2 jednotlivě</t>
  </si>
  <si>
    <t>-111301071</t>
  </si>
  <si>
    <t>119</t>
  </si>
  <si>
    <t>763111762</t>
  </si>
  <si>
    <t>Příčka ze sádrokartonových desek  Příplatek k cenám za zahuštění profilů u příček s nosnou konstrukcí z jednoduchých profilů na vzdálenost 41 cm</t>
  </si>
  <si>
    <t>433901265</t>
  </si>
  <si>
    <t>120</t>
  </si>
  <si>
    <t>763111771</t>
  </si>
  <si>
    <t>Příčka ze sádrokartonových desek  Příplatek k cenám za rovinnost kvality speciální tmelení kvality Q3</t>
  </si>
  <si>
    <t>-284618929</t>
  </si>
  <si>
    <t>29,263*2</t>
  </si>
  <si>
    <t>121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</si>
  <si>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</si>
  <si>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</si>
  <si>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-586764764</t>
  </si>
  <si>
    <t>122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</si>
  <si>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</si>
  <si>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</si>
  <si>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-1238684680</t>
  </si>
  <si>
    <t>123</t>
  </si>
  <si>
    <t>VS</t>
  </si>
  <si>
    <t>Příplatek za použití vysokopevnostního sádrokartonu tvrzeného v místě zavěšení kuchyňské linky</t>
  </si>
  <si>
    <t>361935092</t>
  </si>
  <si>
    <t>766</t>
  </si>
  <si>
    <t>Konstrukce truhlářské</t>
  </si>
  <si>
    <t>124</t>
  </si>
  <si>
    <t>766421812</t>
  </si>
  <si>
    <t>Demontáž obložení podhledů  panely, plochy přes 1,5 m2</t>
  </si>
  <si>
    <t>1779345009</t>
  </si>
  <si>
    <t>demontáž obložení stropu umakartem:</t>
  </si>
  <si>
    <t>0,95*1,145</t>
  </si>
  <si>
    <t>1,6*1,72</t>
  </si>
  <si>
    <t>125</t>
  </si>
  <si>
    <t>766660001</t>
  </si>
  <si>
    <t>Montáž dveřních křídel dřevěných nebo plastových  otevíravých do ocelové zárubně povrchově upravených jednokřídlových, šířky do 800 mm</t>
  </si>
  <si>
    <t>-1501678122</t>
  </si>
  <si>
    <t>126</t>
  </si>
  <si>
    <t>61162854</t>
  </si>
  <si>
    <t>dveře vnitřní foliované plné 1křídlové 70x197 cm</t>
  </si>
  <si>
    <t>1029276989</t>
  </si>
  <si>
    <t>127</t>
  </si>
  <si>
    <t>54914610</t>
  </si>
  <si>
    <t>kování vrchní dveřní klika včetně rozet a montážního materiálu R BB nerez PK</t>
  </si>
  <si>
    <t>1830304454</t>
  </si>
  <si>
    <t>128</t>
  </si>
  <si>
    <t>766660722</t>
  </si>
  <si>
    <t>Montáž dveřních doplňků dveřního kování zámku</t>
  </si>
  <si>
    <t>797400030</t>
  </si>
  <si>
    <t>129</t>
  </si>
  <si>
    <t>54925015</t>
  </si>
  <si>
    <t>zámek stavební zadlabací dozický 02-03 L Zn</t>
  </si>
  <si>
    <t>-1513406443</t>
  </si>
  <si>
    <t>130</t>
  </si>
  <si>
    <t>766695212</t>
  </si>
  <si>
    <t>Montáž ostatních truhlářských konstrukcí  prahů dveří jednokřídlových, šířky do 100 mm</t>
  </si>
  <si>
    <t>-156943800</t>
  </si>
  <si>
    <t>131</t>
  </si>
  <si>
    <t>61187416</t>
  </si>
  <si>
    <t>práh dveřní dřevěný bukový tl 2cm dl 92cm š 10cm</t>
  </si>
  <si>
    <t>691467512</t>
  </si>
  <si>
    <t>132</t>
  </si>
  <si>
    <t>766812840</t>
  </si>
  <si>
    <t>Demontáž kuchyňských linek  dřevěných nebo kovových včetně skříněk uchycených na stěně, délky přes 1800 do 2100 mm</t>
  </si>
  <si>
    <t>-462350337</t>
  </si>
  <si>
    <t>133</t>
  </si>
  <si>
    <t>998766103</t>
  </si>
  <si>
    <t>Přesun hmot pro konstrukce truhlářské stanovený z hmotnosti přesunovaného materiálu vodorovná dopravní vzdálenost do 50 m v objektech výšky přes 12 do 24 m</t>
  </si>
  <si>
    <t>2137200379</t>
  </si>
  <si>
    <t>134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</si>
  <si>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</si>
  <si>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</si>
  <si>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207418560</t>
  </si>
  <si>
    <t>135</t>
  </si>
  <si>
    <t>DV</t>
  </si>
  <si>
    <t>Dodávka a osazení laminátových dvířek za wc vč. úchytek a začištění</t>
  </si>
  <si>
    <t>-1215645229</t>
  </si>
  <si>
    <t>136</t>
  </si>
  <si>
    <t>KL</t>
  </si>
  <si>
    <t>Kuchyňská linka dle specifikace - dodávka</t>
  </si>
  <si>
    <t>-1800455105</t>
  </si>
  <si>
    <t>137</t>
  </si>
  <si>
    <t>MKL</t>
  </si>
  <si>
    <t>Montáž kuchyňské linky dle specifikace</t>
  </si>
  <si>
    <t>460262430</t>
  </si>
  <si>
    <t>138</t>
  </si>
  <si>
    <t>P12</t>
  </si>
  <si>
    <t>Dodávka a montáž laminátových dveří vč. rámu</t>
  </si>
  <si>
    <t>-41302402</t>
  </si>
  <si>
    <t>139</t>
  </si>
  <si>
    <t>UP</t>
  </si>
  <si>
    <t>Dodatečná úprava dveřních prahů vzhledem k výškovým rozdílům podlah</t>
  </si>
  <si>
    <t>-588225990</t>
  </si>
  <si>
    <t>771</t>
  </si>
  <si>
    <t>Podlahy z dlaždic</t>
  </si>
  <si>
    <t>140</t>
  </si>
  <si>
    <t>771571113</t>
  </si>
  <si>
    <t>Montáž podlah z dlaždic keramických  kladených do malty režných nebo glazovaných hladkých přes 9 do 12 ks/ m2</t>
  </si>
  <si>
    <t>1335452261</t>
  </si>
  <si>
    <t>141</t>
  </si>
  <si>
    <t>771591111</t>
  </si>
  <si>
    <t>Podlahy - ostatní práce  penetrace podkladu</t>
  </si>
  <si>
    <t>1125201346</t>
  </si>
  <si>
    <t>142</t>
  </si>
  <si>
    <t>59761408</t>
  </si>
  <si>
    <t>dlaždice keramické slinuté neglazované mrazuvzdorné barevná přes 9 do 12 ks/m2</t>
  </si>
  <si>
    <t>-258748877</t>
  </si>
  <si>
    <t>4,19363636363636*1,1 'Přepočtené koeficientem množství</t>
  </si>
  <si>
    <t>143</t>
  </si>
  <si>
    <t>998771103</t>
  </si>
  <si>
    <t>Přesun hmot pro podlahy z dlaždic stanovený z hmotnosti přesunovaného materiálu vodorovná dopravní vzdálenost do 50 m v objektech výšky přes 12 do 24 m</t>
  </si>
  <si>
    <t>-778858743</t>
  </si>
  <si>
    <t>144</t>
  </si>
  <si>
    <t>998771181</t>
  </si>
  <si>
    <t>Přesun hmot pro podlahy z dlaždic stanovený z hmotnosti přesunovaného materiálu Příplatek k ceně za přesun prováděný bez použití mechanizace pro jakoukoliv výšku objektu</t>
  </si>
  <si>
    <t>2099695138</t>
  </si>
  <si>
    <t>776</t>
  </si>
  <si>
    <t>Podlahy povlakové</t>
  </si>
  <si>
    <t>145</t>
  </si>
  <si>
    <t>776201812</t>
  </si>
  <si>
    <t>Demontáž povlakových podlahovin lepených ručně s podložkou</t>
  </si>
  <si>
    <t>1886169184</t>
  </si>
  <si>
    <t>demontáž nášlapné vrstvy z pvc:</t>
  </si>
  <si>
    <t>1,72*0,5</t>
  </si>
  <si>
    <t>146</t>
  </si>
  <si>
    <t>776421111</t>
  </si>
  <si>
    <t>Montáž lišt obvodových lepených</t>
  </si>
  <si>
    <t>2145365786</t>
  </si>
  <si>
    <t>3,05+1,65+0,08+1+1</t>
  </si>
  <si>
    <t>147</t>
  </si>
  <si>
    <t>28411003</t>
  </si>
  <si>
    <t>lišta soklová PVC 30 x 30 mm</t>
  </si>
  <si>
    <t>61330079</t>
  </si>
  <si>
    <t>7,74857142857143*1,02 'Přepočtené koeficientem množství</t>
  </si>
  <si>
    <t>148</t>
  </si>
  <si>
    <t>998776103</t>
  </si>
  <si>
    <t>Přesun hmot pro podlahy povlakové  stanovený z hmotnosti přesunovaného materiálu vodorovná dopravní vzdálenost do 50 m v objektech výšky přes 12 do 24 m</t>
  </si>
  <si>
    <t>-326039793</t>
  </si>
  <si>
    <t>149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</si>
  <si>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</si>
  <si>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</si>
  <si>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-45008822</t>
  </si>
  <si>
    <t>781</t>
  </si>
  <si>
    <t>Dokončovací práce - obklady</t>
  </si>
  <si>
    <t>150</t>
  </si>
  <si>
    <t>781413212</t>
  </si>
  <si>
    <t>Montáž obkladů vnitřních stěn z obkladaček a dekorů (listel) pórovinových  lepených standardním lepidlem z dekorů, výšky přes 65 do 75 mm</t>
  </si>
  <si>
    <t>-1968048727</t>
  </si>
  <si>
    <t>151</t>
  </si>
  <si>
    <t>L</t>
  </si>
  <si>
    <t>Listela - dekorovaný obklad</t>
  </si>
  <si>
    <t>-160003611</t>
  </si>
  <si>
    <t>11,15/0,4*1,1</t>
  </si>
  <si>
    <t>152</t>
  </si>
  <si>
    <t>781471113</t>
  </si>
  <si>
    <t>Montáž obkladů vnitřních stěn z dlaždic keramických  kladených do malty režných nebo glazovaných hladkých přes 12 do 19 ks/m2</t>
  </si>
  <si>
    <t>-1809998372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</si>
  <si>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</si>
  <si>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</si>
  <si>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</si>
  <si>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</si>
  <si>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</si>
  <si>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</si>
  <si>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-1680280436</t>
  </si>
  <si>
    <t>24,49*1,1</t>
  </si>
  <si>
    <t>154</t>
  </si>
  <si>
    <t>781495111</t>
  </si>
  <si>
    <t>Ostatní prvky  ostatní práce penetrace podkladu</t>
  </si>
  <si>
    <t>-764409982</t>
  </si>
  <si>
    <t>155</t>
  </si>
  <si>
    <t>998781103</t>
  </si>
  <si>
    <t>Přesun hmot pro obklady keramické  stanovený z hmotnosti přesunovaného materiálu vodorovná dopravní vzdálenost do 50 m v objektech výšky přes 12 do 24 m</t>
  </si>
  <si>
    <t>1676122872</t>
  </si>
  <si>
    <t>156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</si>
  <si>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</si>
  <si>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</si>
  <si>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-1526808610</t>
  </si>
  <si>
    <t>157</t>
  </si>
  <si>
    <t>Z</t>
  </si>
  <si>
    <t>Dodávka a montáž zrcadla na zeď</t>
  </si>
  <si>
    <t>74685269</t>
  </si>
  <si>
    <t>783</t>
  </si>
  <si>
    <t>Dokončovací práce - nátěry</t>
  </si>
  <si>
    <t>158</t>
  </si>
  <si>
    <t>783301313</t>
  </si>
  <si>
    <t>Příprava podkladu zámečnických konstrukcí před provedením nátěru odmaštění odmašťovačem ředidlovým</t>
  </si>
  <si>
    <t>-1348590790</t>
  </si>
  <si>
    <t>159</t>
  </si>
  <si>
    <t>783314101</t>
  </si>
  <si>
    <t>Základní nátěr zámečnických konstrukcí jednonásobný syntetický</t>
  </si>
  <si>
    <t>1846163191</t>
  </si>
  <si>
    <t>zárubně:</t>
  </si>
  <si>
    <t>(2*2+0,9)*2*0,5</t>
  </si>
  <si>
    <t>160</t>
  </si>
  <si>
    <t>783317101</t>
  </si>
  <si>
    <t>Krycí nátěr (email) zámečnických konstrukcí jednonásobný syntetický standardní</t>
  </si>
  <si>
    <t>2059427205</t>
  </si>
  <si>
    <t>784</t>
  </si>
  <si>
    <t>Dokončovací práce - malby a tapety</t>
  </si>
  <si>
    <t>161</t>
  </si>
  <si>
    <t>-546093595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</si>
  <si>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</si>
  <si>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</si>
  <si>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</si>
  <si>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</si>
  <si>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</si>
  <si>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</si>
  <si>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</si>
  <si>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</si>
  <si>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</si>
  <si>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</si>
  <si>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</si>
  <si>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</si>
  <si>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místnostech výšky do 3,80 m</t>
  </si>
  <si>
    <t>-271349542</t>
  </si>
  <si>
    <t>strop komory:</t>
  </si>
  <si>
    <t>1*1,65</t>
  </si>
  <si>
    <t>163</t>
  </si>
  <si>
    <t>784181111</t>
  </si>
  <si>
    <t>Penetrace podkladu jednonásobná základní silikátová v místnostech výšky do 3,80 m</t>
  </si>
  <si>
    <t>-1839405339</t>
  </si>
  <si>
    <t>164</t>
  </si>
  <si>
    <t>784321001</t>
  </si>
  <si>
    <t>Malby silikátové jednonásobné, bílé v místnostech výšky do 3,80 m</t>
  </si>
  <si>
    <t>-165755285</t>
  </si>
  <si>
    <t>HZS</t>
  </si>
  <si>
    <t>Hodinové zúčtovací sazby</t>
  </si>
  <si>
    <t>165</t>
  </si>
  <si>
    <t>HZS1292</t>
  </si>
  <si>
    <t>Hodinové zúčtovací sazby profesí HSV  zemní a pomocné práce stavební dělník</t>
  </si>
  <si>
    <t>hod</t>
  </si>
  <si>
    <t>512</t>
  </si>
  <si>
    <t>256588833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</si>
  <si>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</si>
  <si>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</si>
  <si>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</si>
  <si>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</si>
  <si>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</si>
  <si>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zednické vysekání drážek a jejich zapravení - elektroinstalace:</t>
  </si>
  <si>
    <t>demontáž stávající elektroinstalace:</t>
  </si>
  <si>
    <t>166</t>
  </si>
  <si>
    <t>HZS2212</t>
  </si>
  <si>
    <t>Hodinové zúčtovací sazby profesí PSV  provádění stavebních instalací instalatér odborný</t>
  </si>
  <si>
    <t>-1334539437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</si>
  <si>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</si>
  <si>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</si>
  <si>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</si>
  <si>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</si>
  <si>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Hodinové zúčtovací sazby montáží technologických zařízení  při externích montážích montér potrubí</t>
  </si>
  <si>
    <t>890645058</t>
  </si>
  <si>
    <t>dopojení nového ventilátoru na stávající potrubí:</t>
  </si>
  <si>
    <t>168</t>
  </si>
  <si>
    <t>HZS4212</t>
  </si>
  <si>
    <t>Hodinové zúčtovací sazby ostatních profesí  revizní a kontrolní činnost revizní technik specialista</t>
  </si>
  <si>
    <t>1507260563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</si>
  <si>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</si>
  <si>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</si>
  <si>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</si>
  <si>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</si>
  <si>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</si>
  <si>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</si>
  <si>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</si>
  <si>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</si>
  <si>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215802101</t>
  </si>
  <si>
    <t>VRN7</t>
  </si>
  <si>
    <t>Provozní vlivy</t>
  </si>
  <si>
    <t>170</t>
  </si>
  <si>
    <t>070001000</t>
  </si>
  <si>
    <t>-700669883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</si>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</sst>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3.5">
      <c r="B14" s="27"/>
      <c r="C14" s="28"/>
      <c r="D14" s="28"/>
      <c r="E14" s="328" t="s">
        <v>31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1">
        <f>ROUND(AG51,2)</f>
        <v>0</v>
      </c>
      <c r="AL23" s="332"/>
      <c r="AM23" s="332"/>
      <c r="AN23" s="332"/>
      <c r="AO23" s="332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3" t="s">
        <v>39</v>
      </c>
      <c r="M25" s="333"/>
      <c r="N25" s="333"/>
      <c r="O25" s="333"/>
      <c r="P25" s="41"/>
      <c r="Q25" s="41"/>
      <c r="R25" s="41"/>
      <c r="S25" s="41"/>
      <c r="T25" s="41"/>
      <c r="U25" s="41"/>
      <c r="V25" s="41"/>
      <c r="W25" s="333" t="s">
        <v>40</v>
      </c>
      <c r="X25" s="333"/>
      <c r="Y25" s="333"/>
      <c r="Z25" s="333"/>
      <c r="AA25" s="333"/>
      <c r="AB25" s="333"/>
      <c r="AC25" s="333"/>
      <c r="AD25" s="333"/>
      <c r="AE25" s="333"/>
      <c r="AF25" s="41"/>
      <c r="AG25" s="41"/>
      <c r="AH25" s="41"/>
      <c r="AI25" s="41"/>
      <c r="AJ25" s="41"/>
      <c r="AK25" s="333" t="s">
        <v>41</v>
      </c>
      <c r="AL25" s="333"/>
      <c r="AM25" s="333"/>
      <c r="AN25" s="333"/>
      <c r="AO25" s="333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27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27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27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27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27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P1911/4</v>
      </c>
      <c r="AR41" s="61"/>
    </row>
    <row r="42" spans="2:44" s="4" customFormat="1" ht="36.95" customHeight="1">
      <c r="B42" s="63"/>
      <c r="C42" s="64" t="s">
        <v>19</v>
      </c>
      <c r="L42" s="312" t="str">
        <f>K6</f>
        <v>Jiříkovského 167/27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4" t="str">
        <f>IF(AN8="","",AN8)</f>
        <v>23. 8. 2019</v>
      </c>
      <c r="AN44" s="314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5" t="str">
        <f>IF(E17="","",E17)</f>
        <v>Ing. Vladimír Slonka</v>
      </c>
      <c r="AN46" s="315"/>
      <c r="AO46" s="315"/>
      <c r="AP46" s="315"/>
      <c r="AR46" s="40"/>
      <c r="AS46" s="316" t="s">
        <v>52</v>
      </c>
      <c r="AT46" s="31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30</v>
      </c>
      <c r="L47" s="3" t="str">
        <f>IF(E14="Vyplň údaj","",E14)</f>
        <v/>
      </c>
      <c r="AR47" s="40"/>
      <c r="AS47" s="318"/>
      <c r="AT47" s="31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8"/>
      <c r="AT48" s="31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53</v>
      </c>
      <c r="D49" s="321"/>
      <c r="E49" s="321"/>
      <c r="F49" s="321"/>
      <c r="G49" s="321"/>
      <c r="H49" s="70"/>
      <c r="I49" s="322" t="s">
        <v>54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55</v>
      </c>
      <c r="AH49" s="321"/>
      <c r="AI49" s="321"/>
      <c r="AJ49" s="321"/>
      <c r="AK49" s="321"/>
      <c r="AL49" s="321"/>
      <c r="AM49" s="321"/>
      <c r="AN49" s="322" t="s">
        <v>56</v>
      </c>
      <c r="AO49" s="321"/>
      <c r="AP49" s="32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4" t="s">
        <v>77</v>
      </c>
      <c r="E52" s="324"/>
      <c r="F52" s="324"/>
      <c r="G52" s="324"/>
      <c r="H52" s="324"/>
      <c r="I52" s="87"/>
      <c r="J52" s="324" t="s">
        <v>78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10">
        <f>'1 - Bytová jednotka č.1'!J27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8" t="s">
        <v>79</v>
      </c>
      <c r="AR52" s="85"/>
      <c r="AS52" s="89">
        <v>0</v>
      </c>
      <c r="AT52" s="90">
        <f>ROUND(SUM(AV52:AW52),2)</f>
        <v>0</v>
      </c>
      <c r="AU52" s="91">
        <f>'1 - Bytová jednotka č.1'!P102</f>
        <v>0</v>
      </c>
      <c r="AV52" s="90">
        <f>'1 - Bytová jednotka č.1'!J30</f>
        <v>0</v>
      </c>
      <c r="AW52" s="90">
        <f>'1 - Bytová jednotka č.1'!J31</f>
        <v>0</v>
      </c>
      <c r="AX52" s="90">
        <f>'1 - Bytová jednotka č.1'!J32</f>
        <v>0</v>
      </c>
      <c r="AY52" s="90">
        <f>'1 - Bytová jednotka č.1'!J33</f>
        <v>0</v>
      </c>
      <c r="AZ52" s="90">
        <f>'1 - Bytová jednotka č.1'!F30</f>
        <v>0</v>
      </c>
      <c r="BA52" s="90">
        <f>'1 - Bytová jednotka č.1'!F31</f>
        <v>0</v>
      </c>
      <c r="BB52" s="90">
        <f>'1 - Bytová jednotka č.1'!F32</f>
        <v>0</v>
      </c>
      <c r="BC52" s="90">
        <f>'1 - Bytová jednotka č.1'!F33</f>
        <v>0</v>
      </c>
      <c r="BD52" s="92">
        <f>'1 - Bytová jednotka č.1'!F34</f>
        <v>0</v>
      </c>
      <c r="BT52" s="93" t="s">
        <v>77</v>
      </c>
      <c r="BV52" s="93" t="s">
        <v>74</v>
      </c>
      <c r="BW52" s="93" t="s">
        <v>80</v>
      </c>
      <c r="BX52" s="93" t="s">
        <v>7</v>
      </c>
      <c r="CL52" s="93" t="s">
        <v>5</v>
      </c>
      <c r="CM52" s="93" t="s">
        <v>77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81</v>
      </c>
      <c r="G1" s="343" t="s">
        <v>82</v>
      </c>
      <c r="H1" s="343"/>
      <c r="I1" s="98"/>
      <c r="J1" s="97" t="s">
        <v>83</v>
      </c>
      <c r="K1" s="96" t="s">
        <v>84</v>
      </c>
      <c r="L1" s="97" t="s">
        <v>85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77</v>
      </c>
    </row>
    <row r="4" spans="2:46" ht="36.95" customHeight="1">
      <c r="B4" s="27"/>
      <c r="C4" s="28"/>
      <c r="D4" s="29" t="s">
        <v>86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5" t="str">
        <f>'Rekapitulace stavby'!K6</f>
        <v>Jiříkovského 167/27</v>
      </c>
      <c r="F7" s="336"/>
      <c r="G7" s="336"/>
      <c r="H7" s="336"/>
      <c r="I7" s="100"/>
      <c r="J7" s="28"/>
      <c r="K7" s="30"/>
    </row>
    <row r="8" spans="2:11" s="1" customFormat="1" ht="13.5">
      <c r="B8" s="40"/>
      <c r="C8" s="41"/>
      <c r="D8" s="36" t="s">
        <v>87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7" t="s">
        <v>88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23. 8. 2019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0" t="s">
        <v>5</v>
      </c>
      <c r="F24" s="330"/>
      <c r="G24" s="330"/>
      <c r="H24" s="33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ROUND(SUM(BE102:BE447),2)</f>
        <v>0</v>
      </c>
      <c r="G30" s="41"/>
      <c r="H30" s="41"/>
      <c r="I30" s="114">
        <v>0.21</v>
      </c>
      <c r="J30" s="113">
        <f>ROUND(ROUND((SUM(BE102:BE447)),2)*I30,2)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ROUND(SUM(BF102:BF447),2)</f>
        <v>0</v>
      </c>
      <c r="G31" s="41"/>
      <c r="H31" s="41"/>
      <c r="I31" s="114">
        <v>0.15</v>
      </c>
      <c r="J31" s="113">
        <f>ROUND(ROUND((SUM(BF102:BF447)),2)*I31,2)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ROUND(SUM(BG102:BG447),2)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ROUND(SUM(BH102:BH447),2)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ROUND(SUM(BI102:BI447),2)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5" t="str">
        <f>E7</f>
        <v>Jiříkovského 167/27</v>
      </c>
      <c r="F45" s="336"/>
      <c r="G45" s="336"/>
      <c r="H45" s="336"/>
      <c r="I45" s="101"/>
      <c r="J45" s="41"/>
      <c r="K45" s="44"/>
    </row>
    <row r="46" spans="2:11" s="1" customFormat="1" ht="14.45" customHeight="1">
      <c r="B46" s="40"/>
      <c r="C46" s="36" t="s">
        <v>87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7" t="str">
        <f>E9</f>
        <v>1 - Bytová jednotka č.1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23. 8. 2019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0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90</v>
      </c>
      <c r="D54" s="115"/>
      <c r="E54" s="115"/>
      <c r="F54" s="115"/>
      <c r="G54" s="115"/>
      <c r="H54" s="115"/>
      <c r="I54" s="126"/>
      <c r="J54" s="127" t="s">
        <v>91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92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93</v>
      </c>
    </row>
    <row r="57" spans="2:11" s="7" customFormat="1" ht="24.95" customHeight="1">
      <c r="B57" s="130"/>
      <c r="C57" s="131"/>
      <c r="D57" s="132" t="s">
        <v>94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95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96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97</v>
      </c>
      <c r="E60" s="140"/>
      <c r="F60" s="140"/>
      <c r="G60" s="140"/>
      <c r="H60" s="140"/>
      <c r="I60" s="141"/>
      <c r="J60" s="142">
        <f>J140</f>
        <v>0</v>
      </c>
      <c r="K60" s="143"/>
    </row>
    <row r="61" spans="2:11" s="8" customFormat="1" ht="19.9" customHeight="1">
      <c r="B61" s="137"/>
      <c r="C61" s="138"/>
      <c r="D61" s="139" t="s">
        <v>98</v>
      </c>
      <c r="E61" s="140"/>
      <c r="F61" s="140"/>
      <c r="G61" s="140"/>
      <c r="H61" s="140"/>
      <c r="I61" s="141"/>
      <c r="J61" s="142">
        <f>J169</f>
        <v>0</v>
      </c>
      <c r="K61" s="143"/>
    </row>
    <row r="62" spans="2:11" s="8" customFormat="1" ht="19.9" customHeight="1">
      <c r="B62" s="137"/>
      <c r="C62" s="138"/>
      <c r="D62" s="139" t="s">
        <v>99</v>
      </c>
      <c r="E62" s="140"/>
      <c r="F62" s="140"/>
      <c r="G62" s="140"/>
      <c r="H62" s="140"/>
      <c r="I62" s="141"/>
      <c r="J62" s="142">
        <f>J177</f>
        <v>0</v>
      </c>
      <c r="K62" s="143"/>
    </row>
    <row r="63" spans="2:11" s="7" customFormat="1" ht="24.95" customHeight="1">
      <c r="B63" s="130"/>
      <c r="C63" s="131"/>
      <c r="D63" s="132" t="s">
        <v>100</v>
      </c>
      <c r="E63" s="133"/>
      <c r="F63" s="133"/>
      <c r="G63" s="133"/>
      <c r="H63" s="133"/>
      <c r="I63" s="134"/>
      <c r="J63" s="135">
        <f>J181</f>
        <v>0</v>
      </c>
      <c r="K63" s="136"/>
    </row>
    <row r="64" spans="2:11" s="8" customFormat="1" ht="19.9" customHeight="1">
      <c r="B64" s="137"/>
      <c r="C64" s="138"/>
      <c r="D64" s="139" t="s">
        <v>101</v>
      </c>
      <c r="E64" s="140"/>
      <c r="F64" s="140"/>
      <c r="G64" s="140"/>
      <c r="H64" s="140"/>
      <c r="I64" s="141"/>
      <c r="J64" s="142">
        <f>J182</f>
        <v>0</v>
      </c>
      <c r="K64" s="143"/>
    </row>
    <row r="65" spans="2:11" s="8" customFormat="1" ht="19.9" customHeight="1">
      <c r="B65" s="137"/>
      <c r="C65" s="138"/>
      <c r="D65" s="139" t="s">
        <v>102</v>
      </c>
      <c r="E65" s="140"/>
      <c r="F65" s="140"/>
      <c r="G65" s="140"/>
      <c r="H65" s="140"/>
      <c r="I65" s="141"/>
      <c r="J65" s="142">
        <f>J212</f>
        <v>0</v>
      </c>
      <c r="K65" s="143"/>
    </row>
    <row r="66" spans="2:11" s="8" customFormat="1" ht="19.9" customHeight="1">
      <c r="B66" s="137"/>
      <c r="C66" s="138"/>
      <c r="D66" s="139" t="s">
        <v>103</v>
      </c>
      <c r="E66" s="140"/>
      <c r="F66" s="140"/>
      <c r="G66" s="140"/>
      <c r="H66" s="140"/>
      <c r="I66" s="141"/>
      <c r="J66" s="142">
        <f>J223</f>
        <v>0</v>
      </c>
      <c r="K66" s="143"/>
    </row>
    <row r="67" spans="2:11" s="8" customFormat="1" ht="19.9" customHeight="1">
      <c r="B67" s="137"/>
      <c r="C67" s="138"/>
      <c r="D67" s="139" t="s">
        <v>104</v>
      </c>
      <c r="E67" s="140"/>
      <c r="F67" s="140"/>
      <c r="G67" s="140"/>
      <c r="H67" s="140"/>
      <c r="I67" s="141"/>
      <c r="J67" s="142">
        <f>J235</f>
        <v>0</v>
      </c>
      <c r="K67" s="143"/>
    </row>
    <row r="68" spans="2:11" s="8" customFormat="1" ht="19.9" customHeight="1">
      <c r="B68" s="137"/>
      <c r="C68" s="138"/>
      <c r="D68" s="139" t="s">
        <v>105</v>
      </c>
      <c r="E68" s="140"/>
      <c r="F68" s="140"/>
      <c r="G68" s="140"/>
      <c r="H68" s="140"/>
      <c r="I68" s="141"/>
      <c r="J68" s="142">
        <f>J247</f>
        <v>0</v>
      </c>
      <c r="K68" s="143"/>
    </row>
    <row r="69" spans="2:11" s="8" customFormat="1" ht="19.9" customHeight="1">
      <c r="B69" s="137"/>
      <c r="C69" s="138"/>
      <c r="D69" s="139" t="s">
        <v>106</v>
      </c>
      <c r="E69" s="140"/>
      <c r="F69" s="140"/>
      <c r="G69" s="140"/>
      <c r="H69" s="140"/>
      <c r="I69" s="141"/>
      <c r="J69" s="142">
        <f>J267</f>
        <v>0</v>
      </c>
      <c r="K69" s="143"/>
    </row>
    <row r="70" spans="2:11" s="8" customFormat="1" ht="19.9" customHeight="1">
      <c r="B70" s="137"/>
      <c r="C70" s="138"/>
      <c r="D70" s="139" t="s">
        <v>107</v>
      </c>
      <c r="E70" s="140"/>
      <c r="F70" s="140"/>
      <c r="G70" s="140"/>
      <c r="H70" s="140"/>
      <c r="I70" s="141"/>
      <c r="J70" s="142">
        <f>J271</f>
        <v>0</v>
      </c>
      <c r="K70" s="143"/>
    </row>
    <row r="71" spans="2:11" s="8" customFormat="1" ht="19.9" customHeight="1">
      <c r="B71" s="137"/>
      <c r="C71" s="138"/>
      <c r="D71" s="139" t="s">
        <v>108</v>
      </c>
      <c r="E71" s="140"/>
      <c r="F71" s="140"/>
      <c r="G71" s="140"/>
      <c r="H71" s="140"/>
      <c r="I71" s="141"/>
      <c r="J71" s="142">
        <f>J292</f>
        <v>0</v>
      </c>
      <c r="K71" s="143"/>
    </row>
    <row r="72" spans="2:11" s="8" customFormat="1" ht="19.9" customHeight="1">
      <c r="B72" s="137"/>
      <c r="C72" s="138"/>
      <c r="D72" s="139" t="s">
        <v>109</v>
      </c>
      <c r="E72" s="140"/>
      <c r="F72" s="140"/>
      <c r="G72" s="140"/>
      <c r="H72" s="140"/>
      <c r="I72" s="141"/>
      <c r="J72" s="142">
        <f>J300</f>
        <v>0</v>
      </c>
      <c r="K72" s="143"/>
    </row>
    <row r="73" spans="2:11" s="8" customFormat="1" ht="19.9" customHeight="1">
      <c r="B73" s="137"/>
      <c r="C73" s="138"/>
      <c r="D73" s="139" t="s">
        <v>110</v>
      </c>
      <c r="E73" s="140"/>
      <c r="F73" s="140"/>
      <c r="G73" s="140"/>
      <c r="H73" s="140"/>
      <c r="I73" s="141"/>
      <c r="J73" s="142">
        <f>J321</f>
        <v>0</v>
      </c>
      <c r="K73" s="143"/>
    </row>
    <row r="74" spans="2:11" s="8" customFormat="1" ht="19.9" customHeight="1">
      <c r="B74" s="137"/>
      <c r="C74" s="138"/>
      <c r="D74" s="139" t="s">
        <v>111</v>
      </c>
      <c r="E74" s="140"/>
      <c r="F74" s="140"/>
      <c r="G74" s="140"/>
      <c r="H74" s="140"/>
      <c r="I74" s="141"/>
      <c r="J74" s="142">
        <f>J342</f>
        <v>0</v>
      </c>
      <c r="K74" s="143"/>
    </row>
    <row r="75" spans="2:11" s="8" customFormat="1" ht="19.9" customHeight="1">
      <c r="B75" s="137"/>
      <c r="C75" s="138"/>
      <c r="D75" s="139" t="s">
        <v>112</v>
      </c>
      <c r="E75" s="140"/>
      <c r="F75" s="140"/>
      <c r="G75" s="140"/>
      <c r="H75" s="140"/>
      <c r="I75" s="141"/>
      <c r="J75" s="142">
        <f>J352</f>
        <v>0</v>
      </c>
      <c r="K75" s="143"/>
    </row>
    <row r="76" spans="2:11" s="8" customFormat="1" ht="19.9" customHeight="1">
      <c r="B76" s="137"/>
      <c r="C76" s="138"/>
      <c r="D76" s="139" t="s">
        <v>113</v>
      </c>
      <c r="E76" s="140"/>
      <c r="F76" s="140"/>
      <c r="G76" s="140"/>
      <c r="H76" s="140"/>
      <c r="I76" s="141"/>
      <c r="J76" s="142">
        <f>J365</f>
        <v>0</v>
      </c>
      <c r="K76" s="143"/>
    </row>
    <row r="77" spans="2:11" s="8" customFormat="1" ht="19.9" customHeight="1">
      <c r="B77" s="137"/>
      <c r="C77" s="138"/>
      <c r="D77" s="139" t="s">
        <v>114</v>
      </c>
      <c r="E77" s="140"/>
      <c r="F77" s="140"/>
      <c r="G77" s="140"/>
      <c r="H77" s="140"/>
      <c r="I77" s="141"/>
      <c r="J77" s="142">
        <f>J383</f>
        <v>0</v>
      </c>
      <c r="K77" s="143"/>
    </row>
    <row r="78" spans="2:11" s="8" customFormat="1" ht="19.9" customHeight="1">
      <c r="B78" s="137"/>
      <c r="C78" s="138"/>
      <c r="D78" s="139" t="s">
        <v>115</v>
      </c>
      <c r="E78" s="140"/>
      <c r="F78" s="140"/>
      <c r="G78" s="140"/>
      <c r="H78" s="140"/>
      <c r="I78" s="141"/>
      <c r="J78" s="142">
        <f>J389</f>
        <v>0</v>
      </c>
      <c r="K78" s="143"/>
    </row>
    <row r="79" spans="2:11" s="7" customFormat="1" ht="24.95" customHeight="1">
      <c r="B79" s="130"/>
      <c r="C79" s="131"/>
      <c r="D79" s="132" t="s">
        <v>116</v>
      </c>
      <c r="E79" s="133"/>
      <c r="F79" s="133"/>
      <c r="G79" s="133"/>
      <c r="H79" s="133"/>
      <c r="I79" s="134"/>
      <c r="J79" s="135">
        <f>J415</f>
        <v>0</v>
      </c>
      <c r="K79" s="136"/>
    </row>
    <row r="80" spans="2:11" s="7" customFormat="1" ht="24.95" customHeight="1">
      <c r="B80" s="130"/>
      <c r="C80" s="131"/>
      <c r="D80" s="132" t="s">
        <v>117</v>
      </c>
      <c r="E80" s="133"/>
      <c r="F80" s="133"/>
      <c r="G80" s="133"/>
      <c r="H80" s="133"/>
      <c r="I80" s="134"/>
      <c r="J80" s="135">
        <f>J443</f>
        <v>0</v>
      </c>
      <c r="K80" s="136"/>
    </row>
    <row r="81" spans="2:11" s="8" customFormat="1" ht="19.9" customHeight="1">
      <c r="B81" s="137"/>
      <c r="C81" s="138"/>
      <c r="D81" s="139" t="s">
        <v>118</v>
      </c>
      <c r="E81" s="140"/>
      <c r="F81" s="140"/>
      <c r="G81" s="140"/>
      <c r="H81" s="140"/>
      <c r="I81" s="141"/>
      <c r="J81" s="142">
        <f>J444</f>
        <v>0</v>
      </c>
      <c r="K81" s="143"/>
    </row>
    <row r="82" spans="2:11" s="8" customFormat="1" ht="19.9" customHeight="1">
      <c r="B82" s="137"/>
      <c r="C82" s="138"/>
      <c r="D82" s="139" t="s">
        <v>119</v>
      </c>
      <c r="E82" s="140"/>
      <c r="F82" s="140"/>
      <c r="G82" s="140"/>
      <c r="H82" s="140"/>
      <c r="I82" s="141"/>
      <c r="J82" s="142">
        <f>J446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120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40" t="str">
        <f>E7</f>
        <v>Jiříkovského 167/27</v>
      </c>
      <c r="F92" s="341"/>
      <c r="G92" s="341"/>
      <c r="H92" s="341"/>
      <c r="I92" s="144"/>
      <c r="L92" s="40"/>
    </row>
    <row r="93" spans="2:12" s="1" customFormat="1" ht="14.45" customHeight="1">
      <c r="B93" s="40"/>
      <c r="C93" s="62" t="s">
        <v>87</v>
      </c>
      <c r="I93" s="144"/>
      <c r="L93" s="40"/>
    </row>
    <row r="94" spans="2:12" s="1" customFormat="1" ht="17.25" customHeight="1">
      <c r="B94" s="40"/>
      <c r="E94" s="312" t="str">
        <f>E9</f>
        <v>1 - Bytová jednotka č.1</v>
      </c>
      <c r="F94" s="342"/>
      <c r="G94" s="342"/>
      <c r="H94" s="342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23. 8. 2019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3.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121</v>
      </c>
      <c r="D101" s="149" t="s">
        <v>57</v>
      </c>
      <c r="E101" s="149" t="s">
        <v>53</v>
      </c>
      <c r="F101" s="149" t="s">
        <v>122</v>
      </c>
      <c r="G101" s="149" t="s">
        <v>123</v>
      </c>
      <c r="H101" s="149" t="s">
        <v>124</v>
      </c>
      <c r="I101" s="150" t="s">
        <v>125</v>
      </c>
      <c r="J101" s="149" t="s">
        <v>91</v>
      </c>
      <c r="K101" s="151" t="s">
        <v>126</v>
      </c>
      <c r="L101" s="147"/>
      <c r="M101" s="72" t="s">
        <v>127</v>
      </c>
      <c r="N101" s="73" t="s">
        <v>42</v>
      </c>
      <c r="O101" s="73" t="s">
        <v>128</v>
      </c>
      <c r="P101" s="73" t="s">
        <v>129</v>
      </c>
      <c r="Q101" s="73" t="s">
        <v>130</v>
      </c>
      <c r="R101" s="73" t="s">
        <v>131</v>
      </c>
      <c r="S101" s="73" t="s">
        <v>132</v>
      </c>
      <c r="T101" s="74" t="s">
        <v>133</v>
      </c>
    </row>
    <row r="102" spans="2:63" s="1" customFormat="1" ht="29.25" customHeight="1">
      <c r="B102" s="40"/>
      <c r="C102" s="76" t="s">
        <v>92</v>
      </c>
      <c r="I102" s="144"/>
      <c r="J102" s="152">
        <f>BK102</f>
        <v>0</v>
      </c>
      <c r="L102" s="40"/>
      <c r="M102" s="75"/>
      <c r="N102" s="67"/>
      <c r="O102" s="67"/>
      <c r="P102" s="153">
        <f>P103+P181+P415+P443</f>
        <v>0</v>
      </c>
      <c r="Q102" s="67"/>
      <c r="R102" s="153">
        <f>R103+R181+R415+R443</f>
        <v>3.4715094499999997</v>
      </c>
      <c r="S102" s="67"/>
      <c r="T102" s="154">
        <f>T103+T181+T415+T443</f>
        <v>3.7720447800000003</v>
      </c>
      <c r="AT102" s="23" t="s">
        <v>71</v>
      </c>
      <c r="AU102" s="23" t="s">
        <v>93</v>
      </c>
      <c r="BK102" s="155">
        <f>BK103+BK181+BK415+BK443</f>
        <v>0</v>
      </c>
    </row>
    <row r="103" spans="2:63" s="10" customFormat="1" ht="37.35" customHeight="1">
      <c r="B103" s="156"/>
      <c r="D103" s="157" t="s">
        <v>71</v>
      </c>
      <c r="E103" s="158" t="s">
        <v>134</v>
      </c>
      <c r="F103" s="158" t="s">
        <v>135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P104+P107+P140+P169+P177</f>
        <v>0</v>
      </c>
      <c r="Q103" s="162"/>
      <c r="R103" s="163">
        <f>R104+R107+R140+R169+R177</f>
        <v>0.8470526199999999</v>
      </c>
      <c r="S103" s="162"/>
      <c r="T103" s="164">
        <f>T104+T107+T140+T169+T177</f>
        <v>3.3051158000000003</v>
      </c>
      <c r="AR103" s="157" t="s">
        <v>77</v>
      </c>
      <c r="AT103" s="165" t="s">
        <v>71</v>
      </c>
      <c r="AU103" s="165" t="s">
        <v>72</v>
      </c>
      <c r="AY103" s="157" t="s">
        <v>136</v>
      </c>
      <c r="BK103" s="166">
        <f>BK104+BK107+BK140+BK169+BK177</f>
        <v>0</v>
      </c>
    </row>
    <row r="104" spans="2:63" s="10" customFormat="1" ht="19.9" customHeight="1">
      <c r="B104" s="156"/>
      <c r="D104" s="157" t="s">
        <v>71</v>
      </c>
      <c r="E104" s="167" t="s">
        <v>137</v>
      </c>
      <c r="F104" s="167" t="s">
        <v>138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0.084546</v>
      </c>
      <c r="S104" s="162"/>
      <c r="T104" s="164">
        <f>SUM(T105:T106)</f>
        <v>0</v>
      </c>
      <c r="AR104" s="157" t="s">
        <v>77</v>
      </c>
      <c r="AT104" s="165" t="s">
        <v>71</v>
      </c>
      <c r="AU104" s="165" t="s">
        <v>77</v>
      </c>
      <c r="AY104" s="157" t="s">
        <v>136</v>
      </c>
      <c r="BK104" s="166">
        <f>SUM(BK105:BK106)</f>
        <v>0</v>
      </c>
    </row>
    <row r="105" spans="2:65" s="1" customFormat="1" ht="25.5" customHeight="1">
      <c r="B105" s="169"/>
      <c r="C105" s="170" t="s">
        <v>77</v>
      </c>
      <c r="D105" s="170" t="s">
        <v>139</v>
      </c>
      <c r="E105" s="171" t="s">
        <v>140</v>
      </c>
      <c r="F105" s="172" t="s">
        <v>141</v>
      </c>
      <c r="G105" s="173" t="s">
        <v>142</v>
      </c>
      <c r="H105" s="174">
        <v>1.32</v>
      </c>
      <c r="I105" s="175"/>
      <c r="J105" s="176">
        <f>ROUND(I105*H105,2)</f>
        <v>0</v>
      </c>
      <c r="K105" s="172" t="s">
        <v>143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0.084546</v>
      </c>
      <c r="S105" s="179">
        <v>0</v>
      </c>
      <c r="T105" s="180">
        <f>S105*H105</f>
        <v>0</v>
      </c>
      <c r="AR105" s="23" t="s">
        <v>144</v>
      </c>
      <c r="AT105" s="23" t="s">
        <v>139</v>
      </c>
      <c r="AU105" s="23" t="s">
        <v>145</v>
      </c>
      <c r="AY105" s="23" t="s">
        <v>136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144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1.32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77</v>
      </c>
      <c r="AY106" s="184" t="s">
        <v>136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SUM(P108:P139)</f>
        <v>0</v>
      </c>
      <c r="Q107" s="162"/>
      <c r="R107" s="163">
        <f>SUM(R108:R139)</f>
        <v>0.7596156199999999</v>
      </c>
      <c r="S107" s="162"/>
      <c r="T107" s="164">
        <f>SUM(T108:T139)</f>
        <v>0</v>
      </c>
      <c r="AR107" s="157" t="s">
        <v>77</v>
      </c>
      <c r="AT107" s="165" t="s">
        <v>71</v>
      </c>
      <c r="AU107" s="165" t="s">
        <v>77</v>
      </c>
      <c r="AY107" s="157" t="s">
        <v>136</v>
      </c>
      <c r="BK107" s="166">
        <f>SUM(BK108:BK139)</f>
        <v>0</v>
      </c>
    </row>
    <row r="108" spans="2:65" s="1" customFormat="1" ht="25.5" customHeight="1">
      <c r="B108" s="169"/>
      <c r="C108" s="170" t="s">
        <v>145</v>
      </c>
      <c r="D108" s="170" t="s">
        <v>139</v>
      </c>
      <c r="E108" s="171" t="s">
        <v>151</v>
      </c>
      <c r="F108" s="172" t="s">
        <v>152</v>
      </c>
      <c r="G108" s="173" t="s">
        <v>142</v>
      </c>
      <c r="H108" s="174">
        <v>6.004</v>
      </c>
      <c r="I108" s="175"/>
      <c r="J108" s="176">
        <f>ROUND(I108*H108,2)</f>
        <v>0</v>
      </c>
      <c r="K108" s="172" t="s">
        <v>143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0.0015610399999999997</v>
      </c>
      <c r="S108" s="179">
        <v>0</v>
      </c>
      <c r="T108" s="180">
        <f>S108*H108</f>
        <v>0</v>
      </c>
      <c r="AR108" s="23" t="s">
        <v>144</v>
      </c>
      <c r="AT108" s="23" t="s">
        <v>139</v>
      </c>
      <c r="AU108" s="23" t="s">
        <v>145</v>
      </c>
      <c r="AY108" s="23" t="s">
        <v>136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144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0.968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136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3.226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136</v>
      </c>
    </row>
    <row r="111" spans="2:51" s="11" customFormat="1" ht="13.5">
      <c r="B111" s="182"/>
      <c r="D111" s="183" t="s">
        <v>147</v>
      </c>
      <c r="E111" s="184" t="s">
        <v>5</v>
      </c>
      <c r="F111" s="185" t="s">
        <v>156</v>
      </c>
      <c r="H111" s="186">
        <v>1.81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147</v>
      </c>
      <c r="AU111" s="184" t="s">
        <v>145</v>
      </c>
      <c r="AV111" s="11" t="s">
        <v>145</v>
      </c>
      <c r="AW111" s="11" t="s">
        <v>36</v>
      </c>
      <c r="AX111" s="11" t="s">
        <v>72</v>
      </c>
      <c r="AY111" s="184" t="s">
        <v>136</v>
      </c>
    </row>
    <row r="112" spans="2:51" s="12" customFormat="1" ht="13.5">
      <c r="B112" s="191"/>
      <c r="D112" s="183" t="s">
        <v>147</v>
      </c>
      <c r="E112" s="192" t="s">
        <v>5</v>
      </c>
      <c r="F112" s="193" t="s">
        <v>157</v>
      </c>
      <c r="H112" s="194">
        <v>6.004</v>
      </c>
      <c r="I112" s="195"/>
      <c r="L112" s="191"/>
      <c r="M112" s="196"/>
      <c r="N112" s="197"/>
      <c r="O112" s="197"/>
      <c r="P112" s="197"/>
      <c r="Q112" s="197"/>
      <c r="R112" s="197"/>
      <c r="S112" s="197"/>
      <c r="T112" s="198"/>
      <c r="AT112" s="192" t="s">
        <v>147</v>
      </c>
      <c r="AU112" s="192" t="s">
        <v>145</v>
      </c>
      <c r="AV112" s="12" t="s">
        <v>144</v>
      </c>
      <c r="AW112" s="12" t="s">
        <v>36</v>
      </c>
      <c r="AX112" s="12" t="s">
        <v>77</v>
      </c>
      <c r="AY112" s="192" t="s">
        <v>136</v>
      </c>
    </row>
    <row r="113" spans="2:65" s="1" customFormat="1" ht="25.5" customHeight="1">
      <c r="B113" s="169"/>
      <c r="C113" s="170" t="s">
        <v>137</v>
      </c>
      <c r="D113" s="170" t="s">
        <v>139</v>
      </c>
      <c r="E113" s="171" t="s">
        <v>158</v>
      </c>
      <c r="F113" s="172" t="s">
        <v>159</v>
      </c>
      <c r="G113" s="173" t="s">
        <v>142</v>
      </c>
      <c r="H113" s="174">
        <v>6.004</v>
      </c>
      <c r="I113" s="175"/>
      <c r="J113" s="176">
        <f aca="true" t="shared" si="0" ref="J113:J118">ROUND(I113*H113,2)</f>
        <v>0</v>
      </c>
      <c r="K113" s="172" t="s">
        <v>143</v>
      </c>
      <c r="L113" s="40"/>
      <c r="M113" s="177" t="s">
        <v>5</v>
      </c>
      <c r="N113" s="178" t="s">
        <v>44</v>
      </c>
      <c r="O113" s="41"/>
      <c r="P113" s="179">
        <f aca="true" t="shared" si="1" ref="P113:P118">O113*H113</f>
        <v>0</v>
      </c>
      <c r="Q113" s="179">
        <v>0.00438</v>
      </c>
      <c r="R113" s="179">
        <f aca="true" t="shared" si="2" ref="R113:R118">Q113*H113</f>
        <v>0.026297519999999998</v>
      </c>
      <c r="S113" s="179">
        <v>0</v>
      </c>
      <c r="T113" s="180">
        <f aca="true" t="shared" si="3" ref="T113:T118">S113*H113</f>
        <v>0</v>
      </c>
      <c r="AR113" s="23" t="s">
        <v>144</v>
      </c>
      <c r="AT113" s="23" t="s">
        <v>139</v>
      </c>
      <c r="AU113" s="23" t="s">
        <v>145</v>
      </c>
      <c r="AY113" s="23" t="s">
        <v>136</v>
      </c>
      <c r="BE113" s="181">
        <f aca="true" t="shared" si="4" ref="BE113:BE118">IF(N113="základní",J113,0)</f>
        <v>0</v>
      </c>
      <c r="BF113" s="181">
        <f aca="true" t="shared" si="5" ref="BF113:BF118">IF(N113="snížená",J113,0)</f>
        <v>0</v>
      </c>
      <c r="BG113" s="181">
        <f aca="true" t="shared" si="6" ref="BG113:BG118">IF(N113="zákl. přenesená",J113,0)</f>
        <v>0</v>
      </c>
      <c r="BH113" s="181">
        <f aca="true" t="shared" si="7" ref="BH113:BH118">IF(N113="sníž. přenesená",J113,0)</f>
        <v>0</v>
      </c>
      <c r="BI113" s="181">
        <f aca="true" t="shared" si="8" ref="BI113:BI118">IF(N113="nulová",J113,0)</f>
        <v>0</v>
      </c>
      <c r="BJ113" s="23" t="s">
        <v>145</v>
      </c>
      <c r="BK113" s="181">
        <f aca="true" t="shared" si="9" ref="BK113:BK118">ROUND(I113*H113,2)</f>
        <v>0</v>
      </c>
      <c r="BL113" s="23" t="s">
        <v>144</v>
      </c>
      <c r="BM113" s="23" t="s">
        <v>160</v>
      </c>
    </row>
    <row r="114" spans="2:65" s="1" customFormat="1" ht="25.5" customHeight="1">
      <c r="B114" s="169"/>
      <c r="C114" s="170" t="s">
        <v>144</v>
      </c>
      <c r="D114" s="170" t="s">
        <v>139</v>
      </c>
      <c r="E114" s="171" t="s">
        <v>161</v>
      </c>
      <c r="F114" s="172" t="s">
        <v>162</v>
      </c>
      <c r="G114" s="173" t="s">
        <v>142</v>
      </c>
      <c r="H114" s="174">
        <v>6.004</v>
      </c>
      <c r="I114" s="175"/>
      <c r="J114" s="176">
        <f t="shared" si="0"/>
        <v>0</v>
      </c>
      <c r="K114" s="172" t="s">
        <v>143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0.003</v>
      </c>
      <c r="R114" s="179">
        <f t="shared" si="2"/>
        <v>0.018012</v>
      </c>
      <c r="S114" s="179">
        <v>0</v>
      </c>
      <c r="T114" s="180">
        <f t="shared" si="3"/>
        <v>0</v>
      </c>
      <c r="AR114" s="23" t="s">
        <v>144</v>
      </c>
      <c r="AT114" s="23" t="s">
        <v>139</v>
      </c>
      <c r="AU114" s="23" t="s">
        <v>145</v>
      </c>
      <c r="AY114" s="23" t="s">
        <v>136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144</v>
      </c>
      <c r="BM114" s="23" t="s">
        <v>163</v>
      </c>
    </row>
    <row r="115" spans="2:65" s="1" customFormat="1" ht="25.5" customHeight="1">
      <c r="B115" s="169"/>
      <c r="C115" s="170" t="s">
        <v>164</v>
      </c>
      <c r="D115" s="170" t="s">
        <v>139</v>
      </c>
      <c r="E115" s="171" t="s">
        <v>165</v>
      </c>
      <c r="F115" s="172" t="s">
        <v>166</v>
      </c>
      <c r="G115" s="173" t="s">
        <v>142</v>
      </c>
      <c r="H115" s="174">
        <v>6.004</v>
      </c>
      <c r="I115" s="175"/>
      <c r="J115" s="176">
        <f t="shared" si="0"/>
        <v>0</v>
      </c>
      <c r="K115" s="172" t="s">
        <v>143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0.01575</v>
      </c>
      <c r="R115" s="179">
        <f t="shared" si="2"/>
        <v>0.094563</v>
      </c>
      <c r="S115" s="179">
        <v>0</v>
      </c>
      <c r="T115" s="180">
        <f t="shared" si="3"/>
        <v>0</v>
      </c>
      <c r="AR115" s="23" t="s">
        <v>144</v>
      </c>
      <c r="AT115" s="23" t="s">
        <v>139</v>
      </c>
      <c r="AU115" s="23" t="s">
        <v>145</v>
      </c>
      <c r="AY115" s="23" t="s">
        <v>136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144</v>
      </c>
      <c r="BM115" s="23" t="s">
        <v>167</v>
      </c>
    </row>
    <row r="116" spans="2:65" s="1" customFormat="1" ht="25.5" customHeight="1">
      <c r="B116" s="169"/>
      <c r="C116" s="170" t="s">
        <v>149</v>
      </c>
      <c r="D116" s="170" t="s">
        <v>139</v>
      </c>
      <c r="E116" s="171" t="s">
        <v>168</v>
      </c>
      <c r="F116" s="172" t="s">
        <v>169</v>
      </c>
      <c r="G116" s="173" t="s">
        <v>142</v>
      </c>
      <c r="H116" s="174">
        <v>10.834</v>
      </c>
      <c r="I116" s="175"/>
      <c r="J116" s="176">
        <f t="shared" si="0"/>
        <v>0</v>
      </c>
      <c r="K116" s="172" t="s">
        <v>143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0.00026</v>
      </c>
      <c r="R116" s="179">
        <f t="shared" si="2"/>
        <v>0.0028168399999999997</v>
      </c>
      <c r="S116" s="179">
        <v>0</v>
      </c>
      <c r="T116" s="180">
        <f t="shared" si="3"/>
        <v>0</v>
      </c>
      <c r="AR116" s="23" t="s">
        <v>144</v>
      </c>
      <c r="AT116" s="23" t="s">
        <v>139</v>
      </c>
      <c r="AU116" s="23" t="s">
        <v>145</v>
      </c>
      <c r="AY116" s="23" t="s">
        <v>136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144</v>
      </c>
      <c r="BM116" s="23" t="s">
        <v>170</v>
      </c>
    </row>
    <row r="117" spans="2:65" s="1" customFormat="1" ht="25.5" customHeight="1">
      <c r="B117" s="169"/>
      <c r="C117" s="170" t="s">
        <v>171</v>
      </c>
      <c r="D117" s="170" t="s">
        <v>139</v>
      </c>
      <c r="E117" s="171" t="s">
        <v>172</v>
      </c>
      <c r="F117" s="172" t="s">
        <v>173</v>
      </c>
      <c r="G117" s="173" t="s">
        <v>142</v>
      </c>
      <c r="H117" s="174">
        <v>10.834</v>
      </c>
      <c r="I117" s="175"/>
      <c r="J117" s="176">
        <f t="shared" si="0"/>
        <v>0</v>
      </c>
      <c r="K117" s="172" t="s">
        <v>143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0.00438</v>
      </c>
      <c r="R117" s="179">
        <f t="shared" si="2"/>
        <v>0.04745292</v>
      </c>
      <c r="S117" s="179">
        <v>0</v>
      </c>
      <c r="T117" s="180">
        <f t="shared" si="3"/>
        <v>0</v>
      </c>
      <c r="AR117" s="23" t="s">
        <v>144</v>
      </c>
      <c r="AT117" s="23" t="s">
        <v>139</v>
      </c>
      <c r="AU117" s="23" t="s">
        <v>145</v>
      </c>
      <c r="AY117" s="23" t="s">
        <v>136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144</v>
      </c>
      <c r="BM117" s="23" t="s">
        <v>174</v>
      </c>
    </row>
    <row r="118" spans="2:65" s="1" customFormat="1" ht="16.5" customHeight="1">
      <c r="B118" s="169"/>
      <c r="C118" s="170" t="s">
        <v>175</v>
      </c>
      <c r="D118" s="170" t="s">
        <v>139</v>
      </c>
      <c r="E118" s="171" t="s">
        <v>176</v>
      </c>
      <c r="F118" s="172" t="s">
        <v>177</v>
      </c>
      <c r="G118" s="173" t="s">
        <v>142</v>
      </c>
      <c r="H118" s="174">
        <v>6.619</v>
      </c>
      <c r="I118" s="175"/>
      <c r="J118" s="176">
        <f t="shared" si="0"/>
        <v>0</v>
      </c>
      <c r="K118" s="172" t="s">
        <v>143</v>
      </c>
      <c r="L118" s="40"/>
      <c r="M118" s="177" t="s">
        <v>5</v>
      </c>
      <c r="N118" s="178" t="s">
        <v>44</v>
      </c>
      <c r="O118" s="41"/>
      <c r="P118" s="179">
        <f t="shared" si="1"/>
        <v>0</v>
      </c>
      <c r="Q118" s="179">
        <v>0.003</v>
      </c>
      <c r="R118" s="179">
        <f t="shared" si="2"/>
        <v>0.019857</v>
      </c>
      <c r="S118" s="179">
        <v>0</v>
      </c>
      <c r="T118" s="180">
        <f t="shared" si="3"/>
        <v>0</v>
      </c>
      <c r="AR118" s="23" t="s">
        <v>144</v>
      </c>
      <c r="AT118" s="23" t="s">
        <v>139</v>
      </c>
      <c r="AU118" s="23" t="s">
        <v>145</v>
      </c>
      <c r="AY118" s="23" t="s">
        <v>136</v>
      </c>
      <c r="BE118" s="181">
        <f t="shared" si="4"/>
        <v>0</v>
      </c>
      <c r="BF118" s="181">
        <f t="shared" si="5"/>
        <v>0</v>
      </c>
      <c r="BG118" s="181">
        <f t="shared" si="6"/>
        <v>0</v>
      </c>
      <c r="BH118" s="181">
        <f t="shared" si="7"/>
        <v>0</v>
      </c>
      <c r="BI118" s="181">
        <f t="shared" si="8"/>
        <v>0</v>
      </c>
      <c r="BJ118" s="23" t="s">
        <v>145</v>
      </c>
      <c r="BK118" s="181">
        <f t="shared" si="9"/>
        <v>0</v>
      </c>
      <c r="BL118" s="23" t="s">
        <v>144</v>
      </c>
      <c r="BM118" s="23" t="s">
        <v>178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0.621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136</v>
      </c>
    </row>
    <row r="120" spans="2:51" s="11" customFormat="1" ht="13.5">
      <c r="B120" s="182"/>
      <c r="D120" s="183" t="s">
        <v>147</v>
      </c>
      <c r="E120" s="184" t="s">
        <v>5</v>
      </c>
      <c r="F120" s="185" t="s">
        <v>180</v>
      </c>
      <c r="H120" s="186">
        <v>4.498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4" t="s">
        <v>147</v>
      </c>
      <c r="AU120" s="184" t="s">
        <v>145</v>
      </c>
      <c r="AV120" s="11" t="s">
        <v>145</v>
      </c>
      <c r="AW120" s="11" t="s">
        <v>36</v>
      </c>
      <c r="AX120" s="11" t="s">
        <v>72</v>
      </c>
      <c r="AY120" s="184" t="s">
        <v>136</v>
      </c>
    </row>
    <row r="121" spans="2:51" s="11" customFormat="1" ht="13.5">
      <c r="B121" s="182"/>
      <c r="D121" s="183" t="s">
        <v>147</v>
      </c>
      <c r="E121" s="184" t="s">
        <v>5</v>
      </c>
      <c r="F121" s="185" t="s">
        <v>181</v>
      </c>
      <c r="H121" s="186">
        <v>1.5</v>
      </c>
      <c r="I121" s="187"/>
      <c r="L121" s="182"/>
      <c r="M121" s="188"/>
      <c r="N121" s="189"/>
      <c r="O121" s="189"/>
      <c r="P121" s="189"/>
      <c r="Q121" s="189"/>
      <c r="R121" s="189"/>
      <c r="S121" s="189"/>
      <c r="T121" s="190"/>
      <c r="AT121" s="184" t="s">
        <v>147</v>
      </c>
      <c r="AU121" s="184" t="s">
        <v>145</v>
      </c>
      <c r="AV121" s="11" t="s">
        <v>145</v>
      </c>
      <c r="AW121" s="11" t="s">
        <v>36</v>
      </c>
      <c r="AX121" s="11" t="s">
        <v>72</v>
      </c>
      <c r="AY121" s="184" t="s">
        <v>136</v>
      </c>
    </row>
    <row r="122" spans="2:51" s="12" customFormat="1" ht="13.5">
      <c r="B122" s="191"/>
      <c r="D122" s="183" t="s">
        <v>147</v>
      </c>
      <c r="E122" s="192" t="s">
        <v>5</v>
      </c>
      <c r="F122" s="193" t="s">
        <v>157</v>
      </c>
      <c r="H122" s="194">
        <v>6.619</v>
      </c>
      <c r="I122" s="195"/>
      <c r="L122" s="191"/>
      <c r="M122" s="196"/>
      <c r="N122" s="197"/>
      <c r="O122" s="197"/>
      <c r="P122" s="197"/>
      <c r="Q122" s="197"/>
      <c r="R122" s="197"/>
      <c r="S122" s="197"/>
      <c r="T122" s="198"/>
      <c r="AT122" s="192" t="s">
        <v>147</v>
      </c>
      <c r="AU122" s="192" t="s">
        <v>145</v>
      </c>
      <c r="AV122" s="12" t="s">
        <v>144</v>
      </c>
      <c r="AW122" s="12" t="s">
        <v>36</v>
      </c>
      <c r="AX122" s="12" t="s">
        <v>77</v>
      </c>
      <c r="AY122" s="192" t="s">
        <v>136</v>
      </c>
    </row>
    <row r="123" spans="2:65" s="1" customFormat="1" ht="25.5" customHeight="1">
      <c r="B123" s="169"/>
      <c r="C123" s="170" t="s">
        <v>182</v>
      </c>
      <c r="D123" s="170" t="s">
        <v>139</v>
      </c>
      <c r="E123" s="171" t="s">
        <v>183</v>
      </c>
      <c r="F123" s="172" t="s">
        <v>184</v>
      </c>
      <c r="G123" s="173" t="s">
        <v>142</v>
      </c>
      <c r="H123" s="174">
        <v>10.834</v>
      </c>
      <c r="I123" s="175"/>
      <c r="J123" s="176">
        <f>ROUND(I123*H123,2)</f>
        <v>0</v>
      </c>
      <c r="K123" s="172" t="s">
        <v>143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0.01575</v>
      </c>
      <c r="R123" s="179">
        <f>Q123*H123</f>
        <v>0.1706355</v>
      </c>
      <c r="S123" s="179">
        <v>0</v>
      </c>
      <c r="T123" s="180">
        <f>S123*H123</f>
        <v>0</v>
      </c>
      <c r="AR123" s="23" t="s">
        <v>144</v>
      </c>
      <c r="AT123" s="23" t="s">
        <v>139</v>
      </c>
      <c r="AU123" s="23" t="s">
        <v>145</v>
      </c>
      <c r="AY123" s="23" t="s">
        <v>136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144</v>
      </c>
      <c r="BM123" s="23" t="s">
        <v>185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186</v>
      </c>
      <c r="H124" s="186">
        <v>9.334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6</v>
      </c>
      <c r="AX124" s="11" t="s">
        <v>72</v>
      </c>
      <c r="AY124" s="184" t="s">
        <v>136</v>
      </c>
    </row>
    <row r="125" spans="2:51" s="11" customFormat="1" ht="13.5">
      <c r="B125" s="182"/>
      <c r="D125" s="183" t="s">
        <v>147</v>
      </c>
      <c r="E125" s="184" t="s">
        <v>5</v>
      </c>
      <c r="F125" s="185" t="s">
        <v>181</v>
      </c>
      <c r="H125" s="186">
        <v>1.5</v>
      </c>
      <c r="I125" s="187"/>
      <c r="L125" s="182"/>
      <c r="M125" s="188"/>
      <c r="N125" s="189"/>
      <c r="O125" s="189"/>
      <c r="P125" s="189"/>
      <c r="Q125" s="189"/>
      <c r="R125" s="189"/>
      <c r="S125" s="189"/>
      <c r="T125" s="190"/>
      <c r="AT125" s="184" t="s">
        <v>147</v>
      </c>
      <c r="AU125" s="184" t="s">
        <v>145</v>
      </c>
      <c r="AV125" s="11" t="s">
        <v>145</v>
      </c>
      <c r="AW125" s="11" t="s">
        <v>36</v>
      </c>
      <c r="AX125" s="11" t="s">
        <v>72</v>
      </c>
      <c r="AY125" s="184" t="s">
        <v>136</v>
      </c>
    </row>
    <row r="126" spans="2:51" s="12" customFormat="1" ht="13.5">
      <c r="B126" s="191"/>
      <c r="D126" s="183" t="s">
        <v>147</v>
      </c>
      <c r="E126" s="192" t="s">
        <v>5</v>
      </c>
      <c r="F126" s="193" t="s">
        <v>157</v>
      </c>
      <c r="H126" s="194">
        <v>10.834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2" t="s">
        <v>147</v>
      </c>
      <c r="AU126" s="192" t="s">
        <v>145</v>
      </c>
      <c r="AV126" s="12" t="s">
        <v>144</v>
      </c>
      <c r="AW126" s="12" t="s">
        <v>36</v>
      </c>
      <c r="AX126" s="12" t="s">
        <v>77</v>
      </c>
      <c r="AY126" s="192" t="s">
        <v>136</v>
      </c>
    </row>
    <row r="127" spans="2:65" s="1" customFormat="1" ht="25.5" customHeight="1">
      <c r="B127" s="169"/>
      <c r="C127" s="170" t="s">
        <v>187</v>
      </c>
      <c r="D127" s="170" t="s">
        <v>139</v>
      </c>
      <c r="E127" s="171" t="s">
        <v>188</v>
      </c>
      <c r="F127" s="172" t="s">
        <v>189</v>
      </c>
      <c r="G127" s="173" t="s">
        <v>142</v>
      </c>
      <c r="H127" s="174">
        <v>33.275</v>
      </c>
      <c r="I127" s="175"/>
      <c r="J127" s="176">
        <f>ROUND(I127*H127,2)</f>
        <v>0</v>
      </c>
      <c r="K127" s="172" t="s">
        <v>143</v>
      </c>
      <c r="L127" s="40"/>
      <c r="M127" s="177" t="s">
        <v>5</v>
      </c>
      <c r="N127" s="178" t="s">
        <v>44</v>
      </c>
      <c r="O127" s="41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AR127" s="23" t="s">
        <v>144</v>
      </c>
      <c r="AT127" s="23" t="s">
        <v>139</v>
      </c>
      <c r="AU127" s="23" t="s">
        <v>145</v>
      </c>
      <c r="AY127" s="23" t="s">
        <v>136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145</v>
      </c>
      <c r="BK127" s="181">
        <f>ROUND(I127*H127,2)</f>
        <v>0</v>
      </c>
      <c r="BL127" s="23" t="s">
        <v>144</v>
      </c>
      <c r="BM127" s="23" t="s">
        <v>190</v>
      </c>
    </row>
    <row r="128" spans="2:51" s="11" customFormat="1" ht="13.5">
      <c r="B128" s="182"/>
      <c r="D128" s="183" t="s">
        <v>147</v>
      </c>
      <c r="E128" s="184" t="s">
        <v>5</v>
      </c>
      <c r="F128" s="185" t="s">
        <v>191</v>
      </c>
      <c r="H128" s="186">
        <v>22.275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84" t="s">
        <v>147</v>
      </c>
      <c r="AU128" s="184" t="s">
        <v>145</v>
      </c>
      <c r="AV128" s="11" t="s">
        <v>145</v>
      </c>
      <c r="AW128" s="11" t="s">
        <v>36</v>
      </c>
      <c r="AX128" s="11" t="s">
        <v>72</v>
      </c>
      <c r="AY128" s="184" t="s">
        <v>136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192</v>
      </c>
      <c r="H129" s="186">
        <v>11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136</v>
      </c>
    </row>
    <row r="130" spans="2:51" s="12" customFormat="1" ht="13.5">
      <c r="B130" s="191"/>
      <c r="D130" s="183" t="s">
        <v>147</v>
      </c>
      <c r="E130" s="192" t="s">
        <v>5</v>
      </c>
      <c r="F130" s="193" t="s">
        <v>157</v>
      </c>
      <c r="H130" s="194">
        <v>33.275</v>
      </c>
      <c r="I130" s="195"/>
      <c r="L130" s="191"/>
      <c r="M130" s="196"/>
      <c r="N130" s="197"/>
      <c r="O130" s="197"/>
      <c r="P130" s="197"/>
      <c r="Q130" s="197"/>
      <c r="R130" s="197"/>
      <c r="S130" s="197"/>
      <c r="T130" s="198"/>
      <c r="AT130" s="192" t="s">
        <v>147</v>
      </c>
      <c r="AU130" s="192" t="s">
        <v>145</v>
      </c>
      <c r="AV130" s="12" t="s">
        <v>144</v>
      </c>
      <c r="AW130" s="12" t="s">
        <v>36</v>
      </c>
      <c r="AX130" s="12" t="s">
        <v>77</v>
      </c>
      <c r="AY130" s="192" t="s">
        <v>136</v>
      </c>
    </row>
    <row r="131" spans="2:65" s="1" customFormat="1" ht="25.5" customHeight="1">
      <c r="B131" s="169"/>
      <c r="C131" s="170" t="s">
        <v>193</v>
      </c>
      <c r="D131" s="170" t="s">
        <v>139</v>
      </c>
      <c r="E131" s="171" t="s">
        <v>194</v>
      </c>
      <c r="F131" s="172" t="s">
        <v>195</v>
      </c>
      <c r="G131" s="173" t="s">
        <v>142</v>
      </c>
      <c r="H131" s="174">
        <v>50</v>
      </c>
      <c r="I131" s="175"/>
      <c r="J131" s="176">
        <f>ROUND(I131*H131,2)</f>
        <v>0</v>
      </c>
      <c r="K131" s="172" t="s">
        <v>143</v>
      </c>
      <c r="L131" s="40"/>
      <c r="M131" s="177" t="s">
        <v>5</v>
      </c>
      <c r="N131" s="178" t="s">
        <v>44</v>
      </c>
      <c r="O131" s="41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AR131" s="23" t="s">
        <v>144</v>
      </c>
      <c r="AT131" s="23" t="s">
        <v>139</v>
      </c>
      <c r="AU131" s="23" t="s">
        <v>145</v>
      </c>
      <c r="AY131" s="23" t="s">
        <v>136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3" t="s">
        <v>145</v>
      </c>
      <c r="BK131" s="181">
        <f>ROUND(I131*H131,2)</f>
        <v>0</v>
      </c>
      <c r="BL131" s="23" t="s">
        <v>144</v>
      </c>
      <c r="BM131" s="23" t="s">
        <v>196</v>
      </c>
    </row>
    <row r="132" spans="2:51" s="13" customFormat="1" ht="13.5">
      <c r="B132" s="199"/>
      <c r="D132" s="183" t="s">
        <v>147</v>
      </c>
      <c r="E132" s="200" t="s">
        <v>5</v>
      </c>
      <c r="F132" s="201" t="s">
        <v>197</v>
      </c>
      <c r="H132" s="200" t="s">
        <v>5</v>
      </c>
      <c r="I132" s="202"/>
      <c r="L132" s="199"/>
      <c r="M132" s="203"/>
      <c r="N132" s="204"/>
      <c r="O132" s="204"/>
      <c r="P132" s="204"/>
      <c r="Q132" s="204"/>
      <c r="R132" s="204"/>
      <c r="S132" s="204"/>
      <c r="T132" s="205"/>
      <c r="AT132" s="200" t="s">
        <v>147</v>
      </c>
      <c r="AU132" s="200" t="s">
        <v>145</v>
      </c>
      <c r="AV132" s="13" t="s">
        <v>77</v>
      </c>
      <c r="AW132" s="13" t="s">
        <v>36</v>
      </c>
      <c r="AX132" s="13" t="s">
        <v>72</v>
      </c>
      <c r="AY132" s="200" t="s">
        <v>136</v>
      </c>
    </row>
    <row r="133" spans="2:51" s="11" customFormat="1" ht="13.5">
      <c r="B133" s="182"/>
      <c r="D133" s="183" t="s">
        <v>147</v>
      </c>
      <c r="E133" s="184" t="s">
        <v>5</v>
      </c>
      <c r="F133" s="185" t="s">
        <v>198</v>
      </c>
      <c r="H133" s="186">
        <v>50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84" t="s">
        <v>147</v>
      </c>
      <c r="AU133" s="184" t="s">
        <v>145</v>
      </c>
      <c r="AV133" s="11" t="s">
        <v>145</v>
      </c>
      <c r="AW133" s="11" t="s">
        <v>36</v>
      </c>
      <c r="AX133" s="11" t="s">
        <v>77</v>
      </c>
      <c r="AY133" s="184" t="s">
        <v>136</v>
      </c>
    </row>
    <row r="134" spans="2:65" s="1" customFormat="1" ht="25.5" customHeight="1">
      <c r="B134" s="169"/>
      <c r="C134" s="170" t="s">
        <v>199</v>
      </c>
      <c r="D134" s="170" t="s">
        <v>139</v>
      </c>
      <c r="E134" s="171" t="s">
        <v>200</v>
      </c>
      <c r="F134" s="172" t="s">
        <v>201</v>
      </c>
      <c r="G134" s="173" t="s">
        <v>142</v>
      </c>
      <c r="H134" s="174">
        <v>4.194</v>
      </c>
      <c r="I134" s="175"/>
      <c r="J134" s="176">
        <f>ROUND(I134*H134,2)</f>
        <v>0</v>
      </c>
      <c r="K134" s="172" t="s">
        <v>143</v>
      </c>
      <c r="L134" s="40"/>
      <c r="M134" s="177" t="s">
        <v>5</v>
      </c>
      <c r="N134" s="178" t="s">
        <v>44</v>
      </c>
      <c r="O134" s="41"/>
      <c r="P134" s="179">
        <f>O134*H134</f>
        <v>0</v>
      </c>
      <c r="Q134" s="179">
        <v>0.0567</v>
      </c>
      <c r="R134" s="179">
        <f>Q134*H134</f>
        <v>0.2377998</v>
      </c>
      <c r="S134" s="179">
        <v>0</v>
      </c>
      <c r="T134" s="180">
        <f>S134*H134</f>
        <v>0</v>
      </c>
      <c r="AR134" s="23" t="s">
        <v>144</v>
      </c>
      <c r="AT134" s="23" t="s">
        <v>139</v>
      </c>
      <c r="AU134" s="23" t="s">
        <v>145</v>
      </c>
      <c r="AY134" s="23" t="s">
        <v>136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145</v>
      </c>
      <c r="BK134" s="181">
        <f>ROUND(I134*H134,2)</f>
        <v>0</v>
      </c>
      <c r="BL134" s="23" t="s">
        <v>144</v>
      </c>
      <c r="BM134" s="23" t="s">
        <v>202</v>
      </c>
    </row>
    <row r="135" spans="2:51" s="11" customFormat="1" ht="13.5">
      <c r="B135" s="182"/>
      <c r="D135" s="183" t="s">
        <v>147</v>
      </c>
      <c r="E135" s="184" t="s">
        <v>5</v>
      </c>
      <c r="F135" s="185" t="s">
        <v>154</v>
      </c>
      <c r="H135" s="186">
        <v>0.968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84" t="s">
        <v>147</v>
      </c>
      <c r="AU135" s="184" t="s">
        <v>145</v>
      </c>
      <c r="AV135" s="11" t="s">
        <v>145</v>
      </c>
      <c r="AW135" s="11" t="s">
        <v>36</v>
      </c>
      <c r="AX135" s="11" t="s">
        <v>72</v>
      </c>
      <c r="AY135" s="184" t="s">
        <v>136</v>
      </c>
    </row>
    <row r="136" spans="2:51" s="11" customFormat="1" ht="13.5">
      <c r="B136" s="182"/>
      <c r="D136" s="183" t="s">
        <v>147</v>
      </c>
      <c r="E136" s="184" t="s">
        <v>5</v>
      </c>
      <c r="F136" s="185" t="s">
        <v>155</v>
      </c>
      <c r="H136" s="186">
        <v>3.226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147</v>
      </c>
      <c r="AU136" s="184" t="s">
        <v>145</v>
      </c>
      <c r="AV136" s="11" t="s">
        <v>145</v>
      </c>
      <c r="AW136" s="11" t="s">
        <v>36</v>
      </c>
      <c r="AX136" s="11" t="s">
        <v>72</v>
      </c>
      <c r="AY136" s="184" t="s">
        <v>136</v>
      </c>
    </row>
    <row r="137" spans="2:51" s="12" customFormat="1" ht="13.5">
      <c r="B137" s="191"/>
      <c r="D137" s="183" t="s">
        <v>147</v>
      </c>
      <c r="E137" s="192" t="s">
        <v>5</v>
      </c>
      <c r="F137" s="193" t="s">
        <v>157</v>
      </c>
      <c r="H137" s="194">
        <v>4.194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147</v>
      </c>
      <c r="AU137" s="192" t="s">
        <v>145</v>
      </c>
      <c r="AV137" s="12" t="s">
        <v>144</v>
      </c>
      <c r="AW137" s="12" t="s">
        <v>36</v>
      </c>
      <c r="AX137" s="12" t="s">
        <v>77</v>
      </c>
      <c r="AY137" s="192" t="s">
        <v>136</v>
      </c>
    </row>
    <row r="138" spans="2:65" s="1" customFormat="1" ht="25.5" customHeight="1">
      <c r="B138" s="169"/>
      <c r="C138" s="170" t="s">
        <v>203</v>
      </c>
      <c r="D138" s="170" t="s">
        <v>139</v>
      </c>
      <c r="E138" s="171" t="s">
        <v>204</v>
      </c>
      <c r="F138" s="172" t="s">
        <v>205</v>
      </c>
      <c r="G138" s="173" t="s">
        <v>206</v>
      </c>
      <c r="H138" s="174">
        <v>2</v>
      </c>
      <c r="I138" s="175"/>
      <c r="J138" s="176">
        <f>ROUND(I138*H138,2)</f>
        <v>0</v>
      </c>
      <c r="K138" s="172" t="s">
        <v>143</v>
      </c>
      <c r="L138" s="40"/>
      <c r="M138" s="177" t="s">
        <v>5</v>
      </c>
      <c r="N138" s="178" t="s">
        <v>44</v>
      </c>
      <c r="O138" s="41"/>
      <c r="P138" s="179">
        <f>O138*H138</f>
        <v>0</v>
      </c>
      <c r="Q138" s="179">
        <v>0.04684</v>
      </c>
      <c r="R138" s="179">
        <f>Q138*H138</f>
        <v>0.09368</v>
      </c>
      <c r="S138" s="179">
        <v>0</v>
      </c>
      <c r="T138" s="180">
        <f>S138*H138</f>
        <v>0</v>
      </c>
      <c r="AR138" s="23" t="s">
        <v>144</v>
      </c>
      <c r="AT138" s="23" t="s">
        <v>139</v>
      </c>
      <c r="AU138" s="23" t="s">
        <v>145</v>
      </c>
      <c r="AY138" s="23" t="s">
        <v>136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145</v>
      </c>
      <c r="BK138" s="181">
        <f>ROUND(I138*H138,2)</f>
        <v>0</v>
      </c>
      <c r="BL138" s="23" t="s">
        <v>144</v>
      </c>
      <c r="BM138" s="23" t="s">
        <v>207</v>
      </c>
    </row>
    <row r="139" spans="2:65" s="1" customFormat="1" ht="16.5" customHeight="1">
      <c r="B139" s="169"/>
      <c r="C139" s="206" t="s">
        <v>208</v>
      </c>
      <c r="D139" s="206" t="s">
        <v>209</v>
      </c>
      <c r="E139" s="207" t="s">
        <v>210</v>
      </c>
      <c r="F139" s="208" t="s">
        <v>211</v>
      </c>
      <c r="G139" s="209" t="s">
        <v>206</v>
      </c>
      <c r="H139" s="210">
        <v>2</v>
      </c>
      <c r="I139" s="211"/>
      <c r="J139" s="212">
        <f>ROUND(I139*H139,2)</f>
        <v>0</v>
      </c>
      <c r="K139" s="208" t="s">
        <v>143</v>
      </c>
      <c r="L139" s="213"/>
      <c r="M139" s="214" t="s">
        <v>5</v>
      </c>
      <c r="N139" s="215" t="s">
        <v>44</v>
      </c>
      <c r="O139" s="41"/>
      <c r="P139" s="179">
        <f>O139*H139</f>
        <v>0</v>
      </c>
      <c r="Q139" s="179">
        <v>0.02347</v>
      </c>
      <c r="R139" s="179">
        <f>Q139*H139</f>
        <v>0.04694</v>
      </c>
      <c r="S139" s="179">
        <v>0</v>
      </c>
      <c r="T139" s="180">
        <f>S139*H139</f>
        <v>0</v>
      </c>
      <c r="AR139" s="23" t="s">
        <v>175</v>
      </c>
      <c r="AT139" s="23" t="s">
        <v>209</v>
      </c>
      <c r="AU139" s="23" t="s">
        <v>145</v>
      </c>
      <c r="AY139" s="23" t="s">
        <v>136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3" t="s">
        <v>145</v>
      </c>
      <c r="BK139" s="181">
        <f>ROUND(I139*H139,2)</f>
        <v>0</v>
      </c>
      <c r="BL139" s="23" t="s">
        <v>144</v>
      </c>
      <c r="BM139" s="23" t="s">
        <v>212</v>
      </c>
    </row>
    <row r="140" spans="2:63" s="10" customFormat="1" ht="29.85" customHeight="1">
      <c r="B140" s="156"/>
      <c r="D140" s="157" t="s">
        <v>71</v>
      </c>
      <c r="E140" s="167" t="s">
        <v>182</v>
      </c>
      <c r="F140" s="167" t="s">
        <v>213</v>
      </c>
      <c r="I140" s="159"/>
      <c r="J140" s="168">
        <f>BK140</f>
        <v>0</v>
      </c>
      <c r="L140" s="156"/>
      <c r="M140" s="161"/>
      <c r="N140" s="162"/>
      <c r="O140" s="162"/>
      <c r="P140" s="163">
        <f>SUM(P141:P168)</f>
        <v>0</v>
      </c>
      <c r="Q140" s="162"/>
      <c r="R140" s="163">
        <f>SUM(R141:R168)</f>
        <v>0.0028910000000000003</v>
      </c>
      <c r="S140" s="162"/>
      <c r="T140" s="164">
        <f>SUM(T141:T168)</f>
        <v>3.3051158000000003</v>
      </c>
      <c r="AR140" s="157" t="s">
        <v>77</v>
      </c>
      <c r="AT140" s="165" t="s">
        <v>71</v>
      </c>
      <c r="AU140" s="165" t="s">
        <v>77</v>
      </c>
      <c r="AY140" s="157" t="s">
        <v>136</v>
      </c>
      <c r="BK140" s="166">
        <f>SUM(BK141:BK168)</f>
        <v>0</v>
      </c>
    </row>
    <row r="141" spans="2:65" s="1" customFormat="1" ht="16.5" customHeight="1">
      <c r="B141" s="169"/>
      <c r="C141" s="170" t="s">
        <v>11</v>
      </c>
      <c r="D141" s="170" t="s">
        <v>139</v>
      </c>
      <c r="E141" s="171" t="s">
        <v>214</v>
      </c>
      <c r="F141" s="172" t="s">
        <v>215</v>
      </c>
      <c r="G141" s="173" t="s">
        <v>142</v>
      </c>
      <c r="H141" s="174">
        <v>13.556</v>
      </c>
      <c r="I141" s="175"/>
      <c r="J141" s="176">
        <f>ROUND(I141*H141,2)</f>
        <v>0</v>
      </c>
      <c r="K141" s="172" t="s">
        <v>143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AR141" s="23" t="s">
        <v>216</v>
      </c>
      <c r="AT141" s="23" t="s">
        <v>139</v>
      </c>
      <c r="AU141" s="23" t="s">
        <v>145</v>
      </c>
      <c r="AY141" s="23" t="s">
        <v>136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216</v>
      </c>
      <c r="BM141" s="23" t="s">
        <v>217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218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145</v>
      </c>
      <c r="AV142" s="13" t="s">
        <v>77</v>
      </c>
      <c r="AW142" s="13" t="s">
        <v>36</v>
      </c>
      <c r="AX142" s="13" t="s">
        <v>72</v>
      </c>
      <c r="AY142" s="200" t="s">
        <v>136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219</v>
      </c>
      <c r="H143" s="186">
        <v>4.706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136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220</v>
      </c>
      <c r="H144" s="186">
        <v>1.56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136</v>
      </c>
    </row>
    <row r="145" spans="2:51" s="13" customFormat="1" ht="13.5">
      <c r="B145" s="199"/>
      <c r="D145" s="183" t="s">
        <v>147</v>
      </c>
      <c r="E145" s="200" t="s">
        <v>5</v>
      </c>
      <c r="F145" s="201" t="s">
        <v>221</v>
      </c>
      <c r="H145" s="200" t="s">
        <v>5</v>
      </c>
      <c r="I145" s="202"/>
      <c r="L145" s="199"/>
      <c r="M145" s="203"/>
      <c r="N145" s="204"/>
      <c r="O145" s="204"/>
      <c r="P145" s="204"/>
      <c r="Q145" s="204"/>
      <c r="R145" s="204"/>
      <c r="S145" s="204"/>
      <c r="T145" s="205"/>
      <c r="AT145" s="200" t="s">
        <v>147</v>
      </c>
      <c r="AU145" s="200" t="s">
        <v>145</v>
      </c>
      <c r="AV145" s="13" t="s">
        <v>77</v>
      </c>
      <c r="AW145" s="13" t="s">
        <v>36</v>
      </c>
      <c r="AX145" s="13" t="s">
        <v>72</v>
      </c>
      <c r="AY145" s="200" t="s">
        <v>136</v>
      </c>
    </row>
    <row r="146" spans="2:51" s="11" customFormat="1" ht="13.5">
      <c r="B146" s="182"/>
      <c r="D146" s="183" t="s">
        <v>147</v>
      </c>
      <c r="E146" s="184" t="s">
        <v>5</v>
      </c>
      <c r="F146" s="185" t="s">
        <v>222</v>
      </c>
      <c r="H146" s="186">
        <v>7.29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147</v>
      </c>
      <c r="AU146" s="184" t="s">
        <v>145</v>
      </c>
      <c r="AV146" s="11" t="s">
        <v>145</v>
      </c>
      <c r="AW146" s="11" t="s">
        <v>36</v>
      </c>
      <c r="AX146" s="11" t="s">
        <v>72</v>
      </c>
      <c r="AY146" s="184" t="s">
        <v>136</v>
      </c>
    </row>
    <row r="147" spans="2:51" s="12" customFormat="1" ht="13.5">
      <c r="B147" s="191"/>
      <c r="D147" s="183" t="s">
        <v>147</v>
      </c>
      <c r="E147" s="192" t="s">
        <v>5</v>
      </c>
      <c r="F147" s="193" t="s">
        <v>157</v>
      </c>
      <c r="H147" s="194">
        <v>13.556</v>
      </c>
      <c r="I147" s="195"/>
      <c r="L147" s="191"/>
      <c r="M147" s="196"/>
      <c r="N147" s="197"/>
      <c r="O147" s="197"/>
      <c r="P147" s="197"/>
      <c r="Q147" s="197"/>
      <c r="R147" s="197"/>
      <c r="S147" s="197"/>
      <c r="T147" s="198"/>
      <c r="AT147" s="192" t="s">
        <v>147</v>
      </c>
      <c r="AU147" s="192" t="s">
        <v>145</v>
      </c>
      <c r="AV147" s="12" t="s">
        <v>144</v>
      </c>
      <c r="AW147" s="12" t="s">
        <v>36</v>
      </c>
      <c r="AX147" s="12" t="s">
        <v>77</v>
      </c>
      <c r="AY147" s="192" t="s">
        <v>136</v>
      </c>
    </row>
    <row r="148" spans="2:65" s="1" customFormat="1" ht="16.5" customHeight="1">
      <c r="B148" s="169"/>
      <c r="C148" s="170" t="s">
        <v>216</v>
      </c>
      <c r="D148" s="170" t="s">
        <v>139</v>
      </c>
      <c r="E148" s="171" t="s">
        <v>223</v>
      </c>
      <c r="F148" s="172" t="s">
        <v>224</v>
      </c>
      <c r="G148" s="173" t="s">
        <v>142</v>
      </c>
      <c r="H148" s="174">
        <v>18.772</v>
      </c>
      <c r="I148" s="175"/>
      <c r="J148" s="176">
        <f>ROUND(I148*H148,2)</f>
        <v>0</v>
      </c>
      <c r="K148" s="172" t="s">
        <v>143</v>
      </c>
      <c r="L148" s="40"/>
      <c r="M148" s="177" t="s">
        <v>5</v>
      </c>
      <c r="N148" s="178" t="s">
        <v>44</v>
      </c>
      <c r="O148" s="41"/>
      <c r="P148" s="179">
        <f>O148*H148</f>
        <v>0</v>
      </c>
      <c r="Q148" s="179">
        <v>0</v>
      </c>
      <c r="R148" s="179">
        <f>Q148*H148</f>
        <v>0</v>
      </c>
      <c r="S148" s="179">
        <v>0.00015</v>
      </c>
      <c r="T148" s="180">
        <f>S148*H148</f>
        <v>0.0028157999999999994</v>
      </c>
      <c r="AR148" s="23" t="s">
        <v>216</v>
      </c>
      <c r="AT148" s="23" t="s">
        <v>139</v>
      </c>
      <c r="AU148" s="23" t="s">
        <v>145</v>
      </c>
      <c r="AY148" s="23" t="s">
        <v>136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3" t="s">
        <v>145</v>
      </c>
      <c r="BK148" s="181">
        <f>ROUND(I148*H148,2)</f>
        <v>0</v>
      </c>
      <c r="BL148" s="23" t="s">
        <v>216</v>
      </c>
      <c r="BM148" s="23" t="s">
        <v>225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226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145</v>
      </c>
      <c r="AV149" s="13" t="s">
        <v>77</v>
      </c>
      <c r="AW149" s="13" t="s">
        <v>36</v>
      </c>
      <c r="AX149" s="13" t="s">
        <v>72</v>
      </c>
      <c r="AY149" s="200" t="s">
        <v>136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227</v>
      </c>
      <c r="H150" s="186">
        <v>9.412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145</v>
      </c>
      <c r="AV150" s="11" t="s">
        <v>145</v>
      </c>
      <c r="AW150" s="11" t="s">
        <v>36</v>
      </c>
      <c r="AX150" s="11" t="s">
        <v>72</v>
      </c>
      <c r="AY150" s="184" t="s">
        <v>136</v>
      </c>
    </row>
    <row r="151" spans="2:51" s="11" customFormat="1" ht="13.5">
      <c r="B151" s="182"/>
      <c r="D151" s="183" t="s">
        <v>147</v>
      </c>
      <c r="E151" s="184" t="s">
        <v>5</v>
      </c>
      <c r="F151" s="185" t="s">
        <v>220</v>
      </c>
      <c r="H151" s="186">
        <v>1.56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84" t="s">
        <v>147</v>
      </c>
      <c r="AU151" s="184" t="s">
        <v>145</v>
      </c>
      <c r="AV151" s="11" t="s">
        <v>145</v>
      </c>
      <c r="AW151" s="11" t="s">
        <v>36</v>
      </c>
      <c r="AX151" s="11" t="s">
        <v>72</v>
      </c>
      <c r="AY151" s="184" t="s">
        <v>136</v>
      </c>
    </row>
    <row r="152" spans="2:51" s="11" customFormat="1" ht="13.5">
      <c r="B152" s="182"/>
      <c r="D152" s="183" t="s">
        <v>147</v>
      </c>
      <c r="E152" s="184" t="s">
        <v>5</v>
      </c>
      <c r="F152" s="185" t="s">
        <v>228</v>
      </c>
      <c r="H152" s="186">
        <v>7.8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84" t="s">
        <v>147</v>
      </c>
      <c r="AU152" s="184" t="s">
        <v>145</v>
      </c>
      <c r="AV152" s="11" t="s">
        <v>145</v>
      </c>
      <c r="AW152" s="11" t="s">
        <v>36</v>
      </c>
      <c r="AX152" s="11" t="s">
        <v>72</v>
      </c>
      <c r="AY152" s="184" t="s">
        <v>136</v>
      </c>
    </row>
    <row r="153" spans="2:51" s="12" customFormat="1" ht="13.5">
      <c r="B153" s="191"/>
      <c r="D153" s="183" t="s">
        <v>147</v>
      </c>
      <c r="E153" s="192" t="s">
        <v>5</v>
      </c>
      <c r="F153" s="193" t="s">
        <v>157</v>
      </c>
      <c r="H153" s="194">
        <v>18.772</v>
      </c>
      <c r="I153" s="195"/>
      <c r="L153" s="191"/>
      <c r="M153" s="196"/>
      <c r="N153" s="197"/>
      <c r="O153" s="197"/>
      <c r="P153" s="197"/>
      <c r="Q153" s="197"/>
      <c r="R153" s="197"/>
      <c r="S153" s="197"/>
      <c r="T153" s="198"/>
      <c r="AT153" s="192" t="s">
        <v>147</v>
      </c>
      <c r="AU153" s="192" t="s">
        <v>145</v>
      </c>
      <c r="AV153" s="12" t="s">
        <v>144</v>
      </c>
      <c r="AW153" s="12" t="s">
        <v>36</v>
      </c>
      <c r="AX153" s="12" t="s">
        <v>77</v>
      </c>
      <c r="AY153" s="192" t="s">
        <v>136</v>
      </c>
    </row>
    <row r="154" spans="2:65" s="1" customFormat="1" ht="25.5" customHeight="1">
      <c r="B154" s="169"/>
      <c r="C154" s="170" t="s">
        <v>229</v>
      </c>
      <c r="D154" s="170" t="s">
        <v>139</v>
      </c>
      <c r="E154" s="171" t="s">
        <v>230</v>
      </c>
      <c r="F154" s="172" t="s">
        <v>231</v>
      </c>
      <c r="G154" s="173" t="s">
        <v>142</v>
      </c>
      <c r="H154" s="174">
        <v>72.275</v>
      </c>
      <c r="I154" s="175"/>
      <c r="J154" s="176">
        <f>ROUND(I154*H154,2)</f>
        <v>0</v>
      </c>
      <c r="K154" s="172" t="s">
        <v>143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4E-05</v>
      </c>
      <c r="R154" s="179">
        <f>Q154*H154</f>
        <v>0.0028910000000000003</v>
      </c>
      <c r="S154" s="179">
        <v>0</v>
      </c>
      <c r="T154" s="180">
        <f>S154*H154</f>
        <v>0</v>
      </c>
      <c r="AR154" s="23" t="s">
        <v>144</v>
      </c>
      <c r="AT154" s="23" t="s">
        <v>139</v>
      </c>
      <c r="AU154" s="23" t="s">
        <v>145</v>
      </c>
      <c r="AY154" s="23" t="s">
        <v>136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144</v>
      </c>
      <c r="BM154" s="23" t="s">
        <v>232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191</v>
      </c>
      <c r="H155" s="186">
        <v>22.275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36</v>
      </c>
      <c r="AX155" s="11" t="s">
        <v>72</v>
      </c>
      <c r="AY155" s="184" t="s">
        <v>136</v>
      </c>
    </row>
    <row r="156" spans="2:51" s="13" customFormat="1" ht="13.5">
      <c r="B156" s="199"/>
      <c r="D156" s="183" t="s">
        <v>147</v>
      </c>
      <c r="E156" s="200" t="s">
        <v>5</v>
      </c>
      <c r="F156" s="201" t="s">
        <v>233</v>
      </c>
      <c r="H156" s="200" t="s">
        <v>5</v>
      </c>
      <c r="I156" s="202"/>
      <c r="L156" s="199"/>
      <c r="M156" s="203"/>
      <c r="N156" s="204"/>
      <c r="O156" s="204"/>
      <c r="P156" s="204"/>
      <c r="Q156" s="204"/>
      <c r="R156" s="204"/>
      <c r="S156" s="204"/>
      <c r="T156" s="205"/>
      <c r="AT156" s="200" t="s">
        <v>147</v>
      </c>
      <c r="AU156" s="200" t="s">
        <v>145</v>
      </c>
      <c r="AV156" s="13" t="s">
        <v>77</v>
      </c>
      <c r="AW156" s="13" t="s">
        <v>36</v>
      </c>
      <c r="AX156" s="13" t="s">
        <v>72</v>
      </c>
      <c r="AY156" s="200" t="s">
        <v>136</v>
      </c>
    </row>
    <row r="157" spans="2:51" s="11" customFormat="1" ht="13.5">
      <c r="B157" s="182"/>
      <c r="D157" s="183" t="s">
        <v>147</v>
      </c>
      <c r="E157" s="184" t="s">
        <v>5</v>
      </c>
      <c r="F157" s="185" t="s">
        <v>198</v>
      </c>
      <c r="H157" s="186">
        <v>50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147</v>
      </c>
      <c r="AU157" s="184" t="s">
        <v>145</v>
      </c>
      <c r="AV157" s="11" t="s">
        <v>145</v>
      </c>
      <c r="AW157" s="11" t="s">
        <v>36</v>
      </c>
      <c r="AX157" s="11" t="s">
        <v>72</v>
      </c>
      <c r="AY157" s="184" t="s">
        <v>136</v>
      </c>
    </row>
    <row r="158" spans="2:51" s="12" customFormat="1" ht="13.5">
      <c r="B158" s="191"/>
      <c r="D158" s="183" t="s">
        <v>147</v>
      </c>
      <c r="E158" s="192" t="s">
        <v>5</v>
      </c>
      <c r="F158" s="193" t="s">
        <v>157</v>
      </c>
      <c r="H158" s="194">
        <v>72.275</v>
      </c>
      <c r="I158" s="195"/>
      <c r="L158" s="191"/>
      <c r="M158" s="196"/>
      <c r="N158" s="197"/>
      <c r="O158" s="197"/>
      <c r="P158" s="197"/>
      <c r="Q158" s="197"/>
      <c r="R158" s="197"/>
      <c r="S158" s="197"/>
      <c r="T158" s="198"/>
      <c r="AT158" s="192" t="s">
        <v>147</v>
      </c>
      <c r="AU158" s="192" t="s">
        <v>145</v>
      </c>
      <c r="AV158" s="12" t="s">
        <v>144</v>
      </c>
      <c r="AW158" s="12" t="s">
        <v>36</v>
      </c>
      <c r="AX158" s="12" t="s">
        <v>77</v>
      </c>
      <c r="AY158" s="192" t="s">
        <v>136</v>
      </c>
    </row>
    <row r="159" spans="2:65" s="1" customFormat="1" ht="38.25" customHeight="1">
      <c r="B159" s="169"/>
      <c r="C159" s="170" t="s">
        <v>234</v>
      </c>
      <c r="D159" s="170" t="s">
        <v>139</v>
      </c>
      <c r="E159" s="171" t="s">
        <v>235</v>
      </c>
      <c r="F159" s="172" t="s">
        <v>236</v>
      </c>
      <c r="G159" s="173" t="s">
        <v>142</v>
      </c>
      <c r="H159" s="174">
        <v>31.551</v>
      </c>
      <c r="I159" s="175"/>
      <c r="J159" s="176">
        <f>ROUND(I159*H159,2)</f>
        <v>0</v>
      </c>
      <c r="K159" s="172" t="s">
        <v>143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0.1</v>
      </c>
      <c r="T159" s="180">
        <f>S159*H159</f>
        <v>3.1551</v>
      </c>
      <c r="AR159" s="23" t="s">
        <v>144</v>
      </c>
      <c r="AT159" s="23" t="s">
        <v>139</v>
      </c>
      <c r="AU159" s="23" t="s">
        <v>145</v>
      </c>
      <c r="AY159" s="23" t="s">
        <v>136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144</v>
      </c>
      <c r="BM159" s="23" t="s">
        <v>237</v>
      </c>
    </row>
    <row r="160" spans="2:51" s="11" customFormat="1" ht="13.5">
      <c r="B160" s="182"/>
      <c r="D160" s="183" t="s">
        <v>147</v>
      </c>
      <c r="E160" s="184" t="s">
        <v>5</v>
      </c>
      <c r="F160" s="185" t="s">
        <v>238</v>
      </c>
      <c r="H160" s="186">
        <v>31.551</v>
      </c>
      <c r="I160" s="187"/>
      <c r="L160" s="182"/>
      <c r="M160" s="188"/>
      <c r="N160" s="189"/>
      <c r="O160" s="189"/>
      <c r="P160" s="189"/>
      <c r="Q160" s="189"/>
      <c r="R160" s="189"/>
      <c r="S160" s="189"/>
      <c r="T160" s="190"/>
      <c r="AT160" s="184" t="s">
        <v>147</v>
      </c>
      <c r="AU160" s="184" t="s">
        <v>145</v>
      </c>
      <c r="AV160" s="11" t="s">
        <v>145</v>
      </c>
      <c r="AW160" s="11" t="s">
        <v>36</v>
      </c>
      <c r="AX160" s="11" t="s">
        <v>77</v>
      </c>
      <c r="AY160" s="184" t="s">
        <v>136</v>
      </c>
    </row>
    <row r="161" spans="2:65" s="1" customFormat="1" ht="16.5" customHeight="1">
      <c r="B161" s="169"/>
      <c r="C161" s="170" t="s">
        <v>239</v>
      </c>
      <c r="D161" s="170" t="s">
        <v>139</v>
      </c>
      <c r="E161" s="171" t="s">
        <v>240</v>
      </c>
      <c r="F161" s="172" t="s">
        <v>241</v>
      </c>
      <c r="G161" s="173" t="s">
        <v>142</v>
      </c>
      <c r="H161" s="174">
        <v>4.931</v>
      </c>
      <c r="I161" s="175"/>
      <c r="J161" s="176">
        <f>ROUND(I161*H161,2)</f>
        <v>0</v>
      </c>
      <c r="K161" s="172" t="s">
        <v>143</v>
      </c>
      <c r="L161" s="40"/>
      <c r="M161" s="177" t="s">
        <v>5</v>
      </c>
      <c r="N161" s="178" t="s">
        <v>44</v>
      </c>
      <c r="O161" s="41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AR161" s="23" t="s">
        <v>144</v>
      </c>
      <c r="AT161" s="23" t="s">
        <v>139</v>
      </c>
      <c r="AU161" s="23" t="s">
        <v>145</v>
      </c>
      <c r="AY161" s="23" t="s">
        <v>136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3" t="s">
        <v>145</v>
      </c>
      <c r="BK161" s="181">
        <f>ROUND(I161*H161,2)</f>
        <v>0</v>
      </c>
      <c r="BL161" s="23" t="s">
        <v>144</v>
      </c>
      <c r="BM161" s="23" t="s">
        <v>242</v>
      </c>
    </row>
    <row r="162" spans="2:51" s="11" customFormat="1" ht="13.5">
      <c r="B162" s="182"/>
      <c r="D162" s="183" t="s">
        <v>147</v>
      </c>
      <c r="E162" s="184" t="s">
        <v>5</v>
      </c>
      <c r="F162" s="185" t="s">
        <v>243</v>
      </c>
      <c r="H162" s="186">
        <v>1.103</v>
      </c>
      <c r="I162" s="187"/>
      <c r="L162" s="182"/>
      <c r="M162" s="188"/>
      <c r="N162" s="189"/>
      <c r="O162" s="189"/>
      <c r="P162" s="189"/>
      <c r="Q162" s="189"/>
      <c r="R162" s="189"/>
      <c r="S162" s="189"/>
      <c r="T162" s="190"/>
      <c r="AT162" s="184" t="s">
        <v>147</v>
      </c>
      <c r="AU162" s="184" t="s">
        <v>145</v>
      </c>
      <c r="AV162" s="11" t="s">
        <v>145</v>
      </c>
      <c r="AW162" s="11" t="s">
        <v>36</v>
      </c>
      <c r="AX162" s="11" t="s">
        <v>72</v>
      </c>
      <c r="AY162" s="184" t="s">
        <v>136</v>
      </c>
    </row>
    <row r="163" spans="2:51" s="11" customFormat="1" ht="13.5">
      <c r="B163" s="182"/>
      <c r="D163" s="183" t="s">
        <v>147</v>
      </c>
      <c r="E163" s="184" t="s">
        <v>5</v>
      </c>
      <c r="F163" s="185" t="s">
        <v>244</v>
      </c>
      <c r="H163" s="186">
        <v>3.828</v>
      </c>
      <c r="I163" s="187"/>
      <c r="L163" s="182"/>
      <c r="M163" s="188"/>
      <c r="N163" s="189"/>
      <c r="O163" s="189"/>
      <c r="P163" s="189"/>
      <c r="Q163" s="189"/>
      <c r="R163" s="189"/>
      <c r="S163" s="189"/>
      <c r="T163" s="190"/>
      <c r="AT163" s="184" t="s">
        <v>147</v>
      </c>
      <c r="AU163" s="184" t="s">
        <v>145</v>
      </c>
      <c r="AV163" s="11" t="s">
        <v>145</v>
      </c>
      <c r="AW163" s="11" t="s">
        <v>36</v>
      </c>
      <c r="AX163" s="11" t="s">
        <v>72</v>
      </c>
      <c r="AY163" s="184" t="s">
        <v>136</v>
      </c>
    </row>
    <row r="164" spans="2:51" s="12" customFormat="1" ht="13.5">
      <c r="B164" s="191"/>
      <c r="D164" s="183" t="s">
        <v>147</v>
      </c>
      <c r="E164" s="192" t="s">
        <v>5</v>
      </c>
      <c r="F164" s="193" t="s">
        <v>157</v>
      </c>
      <c r="H164" s="194">
        <v>4.931</v>
      </c>
      <c r="I164" s="195"/>
      <c r="L164" s="191"/>
      <c r="M164" s="196"/>
      <c r="N164" s="197"/>
      <c r="O164" s="197"/>
      <c r="P164" s="197"/>
      <c r="Q164" s="197"/>
      <c r="R164" s="197"/>
      <c r="S164" s="197"/>
      <c r="T164" s="198"/>
      <c r="AT164" s="192" t="s">
        <v>147</v>
      </c>
      <c r="AU164" s="192" t="s">
        <v>145</v>
      </c>
      <c r="AV164" s="12" t="s">
        <v>144</v>
      </c>
      <c r="AW164" s="12" t="s">
        <v>36</v>
      </c>
      <c r="AX164" s="12" t="s">
        <v>77</v>
      </c>
      <c r="AY164" s="192" t="s">
        <v>136</v>
      </c>
    </row>
    <row r="165" spans="2:65" s="1" customFormat="1" ht="25.5" customHeight="1">
      <c r="B165" s="169"/>
      <c r="C165" s="170" t="s">
        <v>245</v>
      </c>
      <c r="D165" s="170" t="s">
        <v>139</v>
      </c>
      <c r="E165" s="171" t="s">
        <v>246</v>
      </c>
      <c r="F165" s="172" t="s">
        <v>247</v>
      </c>
      <c r="G165" s="173" t="s">
        <v>142</v>
      </c>
      <c r="H165" s="174">
        <v>1.4</v>
      </c>
      <c r="I165" s="175"/>
      <c r="J165" s="176">
        <f>ROUND(I165*H165,2)</f>
        <v>0</v>
      </c>
      <c r="K165" s="172" t="s">
        <v>143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0.088</v>
      </c>
      <c r="T165" s="180">
        <f>S165*H165</f>
        <v>0.12319999999999999</v>
      </c>
      <c r="AR165" s="23" t="s">
        <v>144</v>
      </c>
      <c r="AT165" s="23" t="s">
        <v>139</v>
      </c>
      <c r="AU165" s="23" t="s">
        <v>145</v>
      </c>
      <c r="AY165" s="23" t="s">
        <v>136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145</v>
      </c>
      <c r="BK165" s="181">
        <f>ROUND(I165*H165,2)</f>
        <v>0</v>
      </c>
      <c r="BL165" s="23" t="s">
        <v>144</v>
      </c>
      <c r="BM165" s="23" t="s">
        <v>248</v>
      </c>
    </row>
    <row r="166" spans="2:51" s="13" customFormat="1" ht="13.5">
      <c r="B166" s="199"/>
      <c r="D166" s="183" t="s">
        <v>147</v>
      </c>
      <c r="E166" s="200" t="s">
        <v>5</v>
      </c>
      <c r="F166" s="201" t="s">
        <v>249</v>
      </c>
      <c r="H166" s="200" t="s">
        <v>5</v>
      </c>
      <c r="I166" s="202"/>
      <c r="L166" s="199"/>
      <c r="M166" s="203"/>
      <c r="N166" s="204"/>
      <c r="O166" s="204"/>
      <c r="P166" s="204"/>
      <c r="Q166" s="204"/>
      <c r="R166" s="204"/>
      <c r="S166" s="204"/>
      <c r="T166" s="205"/>
      <c r="AT166" s="200" t="s">
        <v>147</v>
      </c>
      <c r="AU166" s="200" t="s">
        <v>145</v>
      </c>
      <c r="AV166" s="13" t="s">
        <v>77</v>
      </c>
      <c r="AW166" s="13" t="s">
        <v>36</v>
      </c>
      <c r="AX166" s="13" t="s">
        <v>72</v>
      </c>
      <c r="AY166" s="200" t="s">
        <v>136</v>
      </c>
    </row>
    <row r="167" spans="2:51" s="11" customFormat="1" ht="13.5">
      <c r="B167" s="182"/>
      <c r="D167" s="183" t="s">
        <v>147</v>
      </c>
      <c r="E167" s="184" t="s">
        <v>5</v>
      </c>
      <c r="F167" s="185" t="s">
        <v>250</v>
      </c>
      <c r="H167" s="186">
        <v>1.4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147</v>
      </c>
      <c r="AU167" s="184" t="s">
        <v>145</v>
      </c>
      <c r="AV167" s="11" t="s">
        <v>145</v>
      </c>
      <c r="AW167" s="11" t="s">
        <v>36</v>
      </c>
      <c r="AX167" s="11" t="s">
        <v>77</v>
      </c>
      <c r="AY167" s="184" t="s">
        <v>136</v>
      </c>
    </row>
    <row r="168" spans="2:65" s="1" customFormat="1" ht="38.25" customHeight="1">
      <c r="B168" s="169"/>
      <c r="C168" s="170" t="s">
        <v>10</v>
      </c>
      <c r="D168" s="170" t="s">
        <v>139</v>
      </c>
      <c r="E168" s="171" t="s">
        <v>251</v>
      </c>
      <c r="F168" s="172" t="s">
        <v>252</v>
      </c>
      <c r="G168" s="173" t="s">
        <v>206</v>
      </c>
      <c r="H168" s="174">
        <v>1</v>
      </c>
      <c r="I168" s="175"/>
      <c r="J168" s="176">
        <f>ROUND(I168*H168,2)</f>
        <v>0</v>
      </c>
      <c r="K168" s="172" t="s">
        <v>143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0.024</v>
      </c>
      <c r="T168" s="180">
        <f>S168*H168</f>
        <v>0.024</v>
      </c>
      <c r="AR168" s="23" t="s">
        <v>216</v>
      </c>
      <c r="AT168" s="23" t="s">
        <v>139</v>
      </c>
      <c r="AU168" s="23" t="s">
        <v>145</v>
      </c>
      <c r="AY168" s="23" t="s">
        <v>136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145</v>
      </c>
      <c r="BK168" s="181">
        <f>ROUND(I168*H168,2)</f>
        <v>0</v>
      </c>
      <c r="BL168" s="23" t="s">
        <v>216</v>
      </c>
      <c r="BM168" s="23" t="s">
        <v>253</v>
      </c>
    </row>
    <row r="169" spans="2:63" s="10" customFormat="1" ht="29.85" customHeight="1">
      <c r="B169" s="156"/>
      <c r="D169" s="157" t="s">
        <v>71</v>
      </c>
      <c r="E169" s="167" t="s">
        <v>254</v>
      </c>
      <c r="F169" s="167" t="s">
        <v>255</v>
      </c>
      <c r="I169" s="159"/>
      <c r="J169" s="168">
        <f>BK169</f>
        <v>0</v>
      </c>
      <c r="L169" s="156"/>
      <c r="M169" s="161"/>
      <c r="N169" s="162"/>
      <c r="O169" s="162"/>
      <c r="P169" s="163">
        <f>SUM(P170:P176)</f>
        <v>0</v>
      </c>
      <c r="Q169" s="162"/>
      <c r="R169" s="163">
        <f>SUM(R170:R176)</f>
        <v>0</v>
      </c>
      <c r="S169" s="162"/>
      <c r="T169" s="164">
        <f>SUM(T170:T176)</f>
        <v>0</v>
      </c>
      <c r="AR169" s="157" t="s">
        <v>77</v>
      </c>
      <c r="AT169" s="165" t="s">
        <v>71</v>
      </c>
      <c r="AU169" s="165" t="s">
        <v>77</v>
      </c>
      <c r="AY169" s="157" t="s">
        <v>136</v>
      </c>
      <c r="BK169" s="166">
        <f>SUM(BK170:BK176)</f>
        <v>0</v>
      </c>
    </row>
    <row r="170" spans="2:65" s="1" customFormat="1" ht="25.5" customHeight="1">
      <c r="B170" s="169"/>
      <c r="C170" s="170" t="s">
        <v>256</v>
      </c>
      <c r="D170" s="170" t="s">
        <v>139</v>
      </c>
      <c r="E170" s="171" t="s">
        <v>257</v>
      </c>
      <c r="F170" s="172" t="s">
        <v>258</v>
      </c>
      <c r="G170" s="173" t="s">
        <v>259</v>
      </c>
      <c r="H170" s="174">
        <v>3.772</v>
      </c>
      <c r="I170" s="175"/>
      <c r="J170" s="176">
        <f>ROUND(I170*H170,2)</f>
        <v>0</v>
      </c>
      <c r="K170" s="172" t="s">
        <v>143</v>
      </c>
      <c r="L170" s="40"/>
      <c r="M170" s="177" t="s">
        <v>5</v>
      </c>
      <c r="N170" s="178" t="s">
        <v>44</v>
      </c>
      <c r="O170" s="41"/>
      <c r="P170" s="179">
        <f>O170*H170</f>
        <v>0</v>
      </c>
      <c r="Q170" s="179">
        <v>0</v>
      </c>
      <c r="R170" s="179">
        <f>Q170*H170</f>
        <v>0</v>
      </c>
      <c r="S170" s="179">
        <v>0</v>
      </c>
      <c r="T170" s="180">
        <f>S170*H170</f>
        <v>0</v>
      </c>
      <c r="AR170" s="23" t="s">
        <v>144</v>
      </c>
      <c r="AT170" s="23" t="s">
        <v>139</v>
      </c>
      <c r="AU170" s="23" t="s">
        <v>145</v>
      </c>
      <c r="AY170" s="23" t="s">
        <v>136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23" t="s">
        <v>145</v>
      </c>
      <c r="BK170" s="181">
        <f>ROUND(I170*H170,2)</f>
        <v>0</v>
      </c>
      <c r="BL170" s="23" t="s">
        <v>144</v>
      </c>
      <c r="BM170" s="23" t="s">
        <v>260</v>
      </c>
    </row>
    <row r="171" spans="2:65" s="1" customFormat="1" ht="38.25" customHeight="1">
      <c r="B171" s="169"/>
      <c r="C171" s="170" t="s">
        <v>261</v>
      </c>
      <c r="D171" s="170" t="s">
        <v>139</v>
      </c>
      <c r="E171" s="171" t="s">
        <v>262</v>
      </c>
      <c r="F171" s="172" t="s">
        <v>263</v>
      </c>
      <c r="G171" s="173" t="s">
        <v>259</v>
      </c>
      <c r="H171" s="174">
        <v>188.6</v>
      </c>
      <c r="I171" s="175"/>
      <c r="J171" s="176">
        <f>ROUND(I171*H171,2)</f>
        <v>0</v>
      </c>
      <c r="K171" s="172" t="s">
        <v>143</v>
      </c>
      <c r="L171" s="40"/>
      <c r="M171" s="177" t="s">
        <v>5</v>
      </c>
      <c r="N171" s="178" t="s">
        <v>44</v>
      </c>
      <c r="O171" s="41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AR171" s="23" t="s">
        <v>144</v>
      </c>
      <c r="AT171" s="23" t="s">
        <v>139</v>
      </c>
      <c r="AU171" s="23" t="s">
        <v>145</v>
      </c>
      <c r="AY171" s="23" t="s">
        <v>136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3" t="s">
        <v>145</v>
      </c>
      <c r="BK171" s="181">
        <f>ROUND(I171*H171,2)</f>
        <v>0</v>
      </c>
      <c r="BL171" s="23" t="s">
        <v>144</v>
      </c>
      <c r="BM171" s="23" t="s">
        <v>264</v>
      </c>
    </row>
    <row r="172" spans="2:51" s="11" customFormat="1" ht="13.5">
      <c r="B172" s="182"/>
      <c r="D172" s="183" t="s">
        <v>147</v>
      </c>
      <c r="F172" s="185" t="s">
        <v>265</v>
      </c>
      <c r="H172" s="186">
        <v>188.6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147</v>
      </c>
      <c r="AU172" s="184" t="s">
        <v>145</v>
      </c>
      <c r="AV172" s="11" t="s">
        <v>145</v>
      </c>
      <c r="AW172" s="11" t="s">
        <v>6</v>
      </c>
      <c r="AX172" s="11" t="s">
        <v>77</v>
      </c>
      <c r="AY172" s="184" t="s">
        <v>136</v>
      </c>
    </row>
    <row r="173" spans="2:65" s="1" customFormat="1" ht="25.5" customHeight="1">
      <c r="B173" s="169"/>
      <c r="C173" s="170" t="s">
        <v>266</v>
      </c>
      <c r="D173" s="170" t="s">
        <v>139</v>
      </c>
      <c r="E173" s="171" t="s">
        <v>267</v>
      </c>
      <c r="F173" s="172" t="s">
        <v>268</v>
      </c>
      <c r="G173" s="173" t="s">
        <v>259</v>
      </c>
      <c r="H173" s="174">
        <v>3.772</v>
      </c>
      <c r="I173" s="175"/>
      <c r="J173" s="176">
        <f>ROUND(I173*H173,2)</f>
        <v>0</v>
      </c>
      <c r="K173" s="172" t="s">
        <v>143</v>
      </c>
      <c r="L173" s="40"/>
      <c r="M173" s="177" t="s">
        <v>5</v>
      </c>
      <c r="N173" s="178" t="s">
        <v>44</v>
      </c>
      <c r="O173" s="41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AR173" s="23" t="s">
        <v>144</v>
      </c>
      <c r="AT173" s="23" t="s">
        <v>139</v>
      </c>
      <c r="AU173" s="23" t="s">
        <v>145</v>
      </c>
      <c r="AY173" s="23" t="s">
        <v>136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23" t="s">
        <v>145</v>
      </c>
      <c r="BK173" s="181">
        <f>ROUND(I173*H173,2)</f>
        <v>0</v>
      </c>
      <c r="BL173" s="23" t="s">
        <v>144</v>
      </c>
      <c r="BM173" s="23" t="s">
        <v>269</v>
      </c>
    </row>
    <row r="174" spans="2:65" s="1" customFormat="1" ht="25.5" customHeight="1">
      <c r="B174" s="169"/>
      <c r="C174" s="170" t="s">
        <v>270</v>
      </c>
      <c r="D174" s="170" t="s">
        <v>139</v>
      </c>
      <c r="E174" s="171" t="s">
        <v>271</v>
      </c>
      <c r="F174" s="172" t="s">
        <v>272</v>
      </c>
      <c r="G174" s="173" t="s">
        <v>259</v>
      </c>
      <c r="H174" s="174">
        <v>33.948</v>
      </c>
      <c r="I174" s="175"/>
      <c r="J174" s="176">
        <f>ROUND(I174*H174,2)</f>
        <v>0</v>
      </c>
      <c r="K174" s="172" t="s">
        <v>143</v>
      </c>
      <c r="L174" s="40"/>
      <c r="M174" s="177" t="s">
        <v>5</v>
      </c>
      <c r="N174" s="178" t="s">
        <v>44</v>
      </c>
      <c r="O174" s="41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AR174" s="23" t="s">
        <v>144</v>
      </c>
      <c r="AT174" s="23" t="s">
        <v>139</v>
      </c>
      <c r="AU174" s="23" t="s">
        <v>145</v>
      </c>
      <c r="AY174" s="23" t="s">
        <v>136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145</v>
      </c>
      <c r="BK174" s="181">
        <f>ROUND(I174*H174,2)</f>
        <v>0</v>
      </c>
      <c r="BL174" s="23" t="s">
        <v>144</v>
      </c>
      <c r="BM174" s="23" t="s">
        <v>273</v>
      </c>
    </row>
    <row r="175" spans="2:51" s="11" customFormat="1" ht="13.5">
      <c r="B175" s="182"/>
      <c r="D175" s="183" t="s">
        <v>147</v>
      </c>
      <c r="F175" s="185" t="s">
        <v>274</v>
      </c>
      <c r="H175" s="186">
        <v>33.948</v>
      </c>
      <c r="I175" s="187"/>
      <c r="L175" s="182"/>
      <c r="M175" s="188"/>
      <c r="N175" s="189"/>
      <c r="O175" s="189"/>
      <c r="P175" s="189"/>
      <c r="Q175" s="189"/>
      <c r="R175" s="189"/>
      <c r="S175" s="189"/>
      <c r="T175" s="190"/>
      <c r="AT175" s="184" t="s">
        <v>147</v>
      </c>
      <c r="AU175" s="184" t="s">
        <v>145</v>
      </c>
      <c r="AV175" s="11" t="s">
        <v>145</v>
      </c>
      <c r="AW175" s="11" t="s">
        <v>6</v>
      </c>
      <c r="AX175" s="11" t="s">
        <v>77</v>
      </c>
      <c r="AY175" s="184" t="s">
        <v>136</v>
      </c>
    </row>
    <row r="176" spans="2:65" s="1" customFormat="1" ht="38.25" customHeight="1">
      <c r="B176" s="169"/>
      <c r="C176" s="170" t="s">
        <v>275</v>
      </c>
      <c r="D176" s="170" t="s">
        <v>139</v>
      </c>
      <c r="E176" s="171" t="s">
        <v>276</v>
      </c>
      <c r="F176" s="172" t="s">
        <v>277</v>
      </c>
      <c r="G176" s="173" t="s">
        <v>259</v>
      </c>
      <c r="H176" s="174">
        <v>3.772</v>
      </c>
      <c r="I176" s="175"/>
      <c r="J176" s="176">
        <f>ROUND(I176*H176,2)</f>
        <v>0</v>
      </c>
      <c r="K176" s="172" t="s">
        <v>143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144</v>
      </c>
      <c r="AT176" s="23" t="s">
        <v>139</v>
      </c>
      <c r="AU176" s="23" t="s">
        <v>145</v>
      </c>
      <c r="AY176" s="23" t="s">
        <v>136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144</v>
      </c>
      <c r="BM176" s="23" t="s">
        <v>278</v>
      </c>
    </row>
    <row r="177" spans="2:63" s="10" customFormat="1" ht="29.85" customHeight="1">
      <c r="B177" s="156"/>
      <c r="D177" s="157" t="s">
        <v>71</v>
      </c>
      <c r="E177" s="167" t="s">
        <v>279</v>
      </c>
      <c r="F177" s="167" t="s">
        <v>280</v>
      </c>
      <c r="I177" s="159"/>
      <c r="J177" s="168">
        <f>BK177</f>
        <v>0</v>
      </c>
      <c r="L177" s="156"/>
      <c r="M177" s="161"/>
      <c r="N177" s="162"/>
      <c r="O177" s="162"/>
      <c r="P177" s="163">
        <f>SUM(P178:P180)</f>
        <v>0</v>
      </c>
      <c r="Q177" s="162"/>
      <c r="R177" s="163">
        <f>SUM(R178:R180)</f>
        <v>0</v>
      </c>
      <c r="S177" s="162"/>
      <c r="T177" s="164">
        <f>SUM(T178:T180)</f>
        <v>0</v>
      </c>
      <c r="AR177" s="157" t="s">
        <v>77</v>
      </c>
      <c r="AT177" s="165" t="s">
        <v>71</v>
      </c>
      <c r="AU177" s="165" t="s">
        <v>77</v>
      </c>
      <c r="AY177" s="157" t="s">
        <v>136</v>
      </c>
      <c r="BK177" s="166">
        <f>SUM(BK178:BK180)</f>
        <v>0</v>
      </c>
    </row>
    <row r="178" spans="2:65" s="1" customFormat="1" ht="38.25" customHeight="1">
      <c r="B178" s="169"/>
      <c r="C178" s="170" t="s">
        <v>281</v>
      </c>
      <c r="D178" s="170" t="s">
        <v>139</v>
      </c>
      <c r="E178" s="171" t="s">
        <v>282</v>
      </c>
      <c r="F178" s="172" t="s">
        <v>283</v>
      </c>
      <c r="G178" s="173" t="s">
        <v>259</v>
      </c>
      <c r="H178" s="174">
        <v>0.847</v>
      </c>
      <c r="I178" s="175"/>
      <c r="J178" s="176">
        <f>ROUND(I178*H178,2)</f>
        <v>0</v>
      </c>
      <c r="K178" s="172" t="s">
        <v>143</v>
      </c>
      <c r="L178" s="40"/>
      <c r="M178" s="177" t="s">
        <v>5</v>
      </c>
      <c r="N178" s="178" t="s">
        <v>44</v>
      </c>
      <c r="O178" s="41"/>
      <c r="P178" s="179">
        <f>O178*H178</f>
        <v>0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AR178" s="23" t="s">
        <v>144</v>
      </c>
      <c r="AT178" s="23" t="s">
        <v>139</v>
      </c>
      <c r="AU178" s="23" t="s">
        <v>145</v>
      </c>
      <c r="AY178" s="23" t="s">
        <v>136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23" t="s">
        <v>145</v>
      </c>
      <c r="BK178" s="181">
        <f>ROUND(I178*H178,2)</f>
        <v>0</v>
      </c>
      <c r="BL178" s="23" t="s">
        <v>144</v>
      </c>
      <c r="BM178" s="23" t="s">
        <v>284</v>
      </c>
    </row>
    <row r="179" spans="2:65" s="1" customFormat="1" ht="51" customHeight="1">
      <c r="B179" s="169"/>
      <c r="C179" s="170" t="s">
        <v>285</v>
      </c>
      <c r="D179" s="170" t="s">
        <v>139</v>
      </c>
      <c r="E179" s="171" t="s">
        <v>286</v>
      </c>
      <c r="F179" s="172" t="s">
        <v>287</v>
      </c>
      <c r="G179" s="173" t="s">
        <v>259</v>
      </c>
      <c r="H179" s="174">
        <v>0.847</v>
      </c>
      <c r="I179" s="175"/>
      <c r="J179" s="176">
        <f>ROUND(I179*H179,2)</f>
        <v>0</v>
      </c>
      <c r="K179" s="172" t="s">
        <v>143</v>
      </c>
      <c r="L179" s="40"/>
      <c r="M179" s="177" t="s">
        <v>5</v>
      </c>
      <c r="N179" s="178" t="s">
        <v>44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144</v>
      </c>
      <c r="AT179" s="23" t="s">
        <v>139</v>
      </c>
      <c r="AU179" s="23" t="s">
        <v>145</v>
      </c>
      <c r="AY179" s="23" t="s">
        <v>136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145</v>
      </c>
      <c r="BK179" s="181">
        <f>ROUND(I179*H179,2)</f>
        <v>0</v>
      </c>
      <c r="BL179" s="23" t="s">
        <v>144</v>
      </c>
      <c r="BM179" s="23" t="s">
        <v>288</v>
      </c>
    </row>
    <row r="180" spans="2:65" s="1" customFormat="1" ht="38.25" customHeight="1">
      <c r="B180" s="169"/>
      <c r="C180" s="170" t="s">
        <v>289</v>
      </c>
      <c r="D180" s="170" t="s">
        <v>139</v>
      </c>
      <c r="E180" s="171" t="s">
        <v>290</v>
      </c>
      <c r="F180" s="172" t="s">
        <v>291</v>
      </c>
      <c r="G180" s="173" t="s">
        <v>259</v>
      </c>
      <c r="H180" s="174">
        <v>0.847</v>
      </c>
      <c r="I180" s="175"/>
      <c r="J180" s="176">
        <f>ROUND(I180*H180,2)</f>
        <v>0</v>
      </c>
      <c r="K180" s="172" t="s">
        <v>143</v>
      </c>
      <c r="L180" s="40"/>
      <c r="M180" s="177" t="s">
        <v>5</v>
      </c>
      <c r="N180" s="178" t="s">
        <v>44</v>
      </c>
      <c r="O180" s="41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AR180" s="23" t="s">
        <v>144</v>
      </c>
      <c r="AT180" s="23" t="s">
        <v>139</v>
      </c>
      <c r="AU180" s="23" t="s">
        <v>145</v>
      </c>
      <c r="AY180" s="23" t="s">
        <v>136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23" t="s">
        <v>145</v>
      </c>
      <c r="BK180" s="181">
        <f>ROUND(I180*H180,2)</f>
        <v>0</v>
      </c>
      <c r="BL180" s="23" t="s">
        <v>144</v>
      </c>
      <c r="BM180" s="23" t="s">
        <v>292</v>
      </c>
    </row>
    <row r="181" spans="2:63" s="10" customFormat="1" ht="37.35" customHeight="1">
      <c r="B181" s="156"/>
      <c r="D181" s="157" t="s">
        <v>71</v>
      </c>
      <c r="E181" s="158" t="s">
        <v>293</v>
      </c>
      <c r="F181" s="158" t="s">
        <v>294</v>
      </c>
      <c r="I181" s="159"/>
      <c r="J181" s="160">
        <f>BK181</f>
        <v>0</v>
      </c>
      <c r="L181" s="156"/>
      <c r="M181" s="161"/>
      <c r="N181" s="162"/>
      <c r="O181" s="162"/>
      <c r="P181" s="163">
        <f>P182+P212+P223+P235+P247+P267+P271+P292+P300+P321+P342+P352+P365+P383+P389</f>
        <v>0</v>
      </c>
      <c r="Q181" s="162"/>
      <c r="R181" s="163">
        <f>R182+R212+R223+R235+R247+R267+R271+R292+R300+R321+R342+R352+R365+R383+R389</f>
        <v>2.6244568299999997</v>
      </c>
      <c r="S181" s="162"/>
      <c r="T181" s="164">
        <f>T182+T212+T223+T235+T247+T267+T271+T292+T300+T321+T342+T352+T365+T383+T389</f>
        <v>0.46692898</v>
      </c>
      <c r="AR181" s="157" t="s">
        <v>145</v>
      </c>
      <c r="AT181" s="165" t="s">
        <v>71</v>
      </c>
      <c r="AU181" s="165" t="s">
        <v>72</v>
      </c>
      <c r="AY181" s="157" t="s">
        <v>136</v>
      </c>
      <c r="BK181" s="166">
        <f>BK182+BK212+BK223+BK235+BK247+BK267+BK271+BK292+BK300+BK321+BK342+BK352+BK365+BK383+BK389</f>
        <v>0</v>
      </c>
    </row>
    <row r="182" spans="2:63" s="10" customFormat="1" ht="19.9" customHeight="1">
      <c r="B182" s="156"/>
      <c r="D182" s="157" t="s">
        <v>71</v>
      </c>
      <c r="E182" s="167" t="s">
        <v>295</v>
      </c>
      <c r="F182" s="167" t="s">
        <v>296</v>
      </c>
      <c r="I182" s="159"/>
      <c r="J182" s="168">
        <f>BK182</f>
        <v>0</v>
      </c>
      <c r="L182" s="156"/>
      <c r="M182" s="161"/>
      <c r="N182" s="162"/>
      <c r="O182" s="162"/>
      <c r="P182" s="163">
        <f>SUM(P183:P211)</f>
        <v>0</v>
      </c>
      <c r="Q182" s="162"/>
      <c r="R182" s="163">
        <f>SUM(R183:R211)</f>
        <v>0.038881320000000004</v>
      </c>
      <c r="S182" s="162"/>
      <c r="T182" s="164">
        <f>SUM(T183:T211)</f>
        <v>0</v>
      </c>
      <c r="AR182" s="157" t="s">
        <v>145</v>
      </c>
      <c r="AT182" s="165" t="s">
        <v>71</v>
      </c>
      <c r="AU182" s="165" t="s">
        <v>77</v>
      </c>
      <c r="AY182" s="157" t="s">
        <v>136</v>
      </c>
      <c r="BK182" s="166">
        <f>SUM(BK183:BK211)</f>
        <v>0</v>
      </c>
    </row>
    <row r="183" spans="2:65" s="1" customFormat="1" ht="25.5" customHeight="1">
      <c r="B183" s="169"/>
      <c r="C183" s="170" t="s">
        <v>297</v>
      </c>
      <c r="D183" s="170" t="s">
        <v>139</v>
      </c>
      <c r="E183" s="171" t="s">
        <v>298</v>
      </c>
      <c r="F183" s="172" t="s">
        <v>299</v>
      </c>
      <c r="G183" s="173" t="s">
        <v>142</v>
      </c>
      <c r="H183" s="174">
        <v>4.194</v>
      </c>
      <c r="I183" s="175"/>
      <c r="J183" s="176">
        <f>ROUND(I183*H183,2)</f>
        <v>0</v>
      </c>
      <c r="K183" s="172" t="s">
        <v>143</v>
      </c>
      <c r="L183" s="40"/>
      <c r="M183" s="177" t="s">
        <v>5</v>
      </c>
      <c r="N183" s="178" t="s">
        <v>44</v>
      </c>
      <c r="O183" s="41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AR183" s="23" t="s">
        <v>216</v>
      </c>
      <c r="AT183" s="23" t="s">
        <v>139</v>
      </c>
      <c r="AU183" s="23" t="s">
        <v>145</v>
      </c>
      <c r="AY183" s="23" t="s">
        <v>136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216</v>
      </c>
      <c r="BM183" s="23" t="s">
        <v>300</v>
      </c>
    </row>
    <row r="184" spans="2:51" s="11" customFormat="1" ht="13.5">
      <c r="B184" s="182"/>
      <c r="D184" s="183" t="s">
        <v>147</v>
      </c>
      <c r="E184" s="184" t="s">
        <v>5</v>
      </c>
      <c r="F184" s="185" t="s">
        <v>301</v>
      </c>
      <c r="H184" s="186">
        <v>0.968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147</v>
      </c>
      <c r="AU184" s="184" t="s">
        <v>145</v>
      </c>
      <c r="AV184" s="11" t="s">
        <v>145</v>
      </c>
      <c r="AW184" s="11" t="s">
        <v>36</v>
      </c>
      <c r="AX184" s="11" t="s">
        <v>72</v>
      </c>
      <c r="AY184" s="184" t="s">
        <v>136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155</v>
      </c>
      <c r="H185" s="186">
        <v>3.226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72</v>
      </c>
      <c r="AY185" s="184" t="s">
        <v>136</v>
      </c>
    </row>
    <row r="186" spans="2:51" s="12" customFormat="1" ht="13.5">
      <c r="B186" s="191"/>
      <c r="D186" s="183" t="s">
        <v>147</v>
      </c>
      <c r="E186" s="192" t="s">
        <v>5</v>
      </c>
      <c r="F186" s="193" t="s">
        <v>157</v>
      </c>
      <c r="H186" s="194">
        <v>4.194</v>
      </c>
      <c r="I186" s="195"/>
      <c r="L186" s="191"/>
      <c r="M186" s="196"/>
      <c r="N186" s="197"/>
      <c r="O186" s="197"/>
      <c r="P186" s="197"/>
      <c r="Q186" s="197"/>
      <c r="R186" s="197"/>
      <c r="S186" s="197"/>
      <c r="T186" s="198"/>
      <c r="AT186" s="192" t="s">
        <v>147</v>
      </c>
      <c r="AU186" s="192" t="s">
        <v>145</v>
      </c>
      <c r="AV186" s="12" t="s">
        <v>144</v>
      </c>
      <c r="AW186" s="12" t="s">
        <v>36</v>
      </c>
      <c r="AX186" s="12" t="s">
        <v>77</v>
      </c>
      <c r="AY186" s="192" t="s">
        <v>136</v>
      </c>
    </row>
    <row r="187" spans="2:65" s="1" customFormat="1" ht="25.5" customHeight="1">
      <c r="B187" s="169"/>
      <c r="C187" s="170" t="s">
        <v>302</v>
      </c>
      <c r="D187" s="170" t="s">
        <v>139</v>
      </c>
      <c r="E187" s="171" t="s">
        <v>303</v>
      </c>
      <c r="F187" s="172" t="s">
        <v>304</v>
      </c>
      <c r="G187" s="173" t="s">
        <v>142</v>
      </c>
      <c r="H187" s="174">
        <v>8.391</v>
      </c>
      <c r="I187" s="175"/>
      <c r="J187" s="176">
        <f>ROUND(I187*H187,2)</f>
        <v>0</v>
      </c>
      <c r="K187" s="172" t="s">
        <v>143</v>
      </c>
      <c r="L187" s="40"/>
      <c r="M187" s="177" t="s">
        <v>5</v>
      </c>
      <c r="N187" s="178" t="s">
        <v>44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3" t="s">
        <v>216</v>
      </c>
      <c r="AT187" s="23" t="s">
        <v>139</v>
      </c>
      <c r="AU187" s="23" t="s">
        <v>145</v>
      </c>
      <c r="AY187" s="23" t="s">
        <v>136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145</v>
      </c>
      <c r="BK187" s="181">
        <f>ROUND(I187*H187,2)</f>
        <v>0</v>
      </c>
      <c r="BL187" s="23" t="s">
        <v>216</v>
      </c>
      <c r="BM187" s="23" t="s">
        <v>305</v>
      </c>
    </row>
    <row r="188" spans="2:51" s="11" customFormat="1" ht="13.5">
      <c r="B188" s="182"/>
      <c r="D188" s="183" t="s">
        <v>147</v>
      </c>
      <c r="E188" s="184" t="s">
        <v>5</v>
      </c>
      <c r="F188" s="185" t="s">
        <v>306</v>
      </c>
      <c r="H188" s="186">
        <v>0.601</v>
      </c>
      <c r="I188" s="187"/>
      <c r="L188" s="182"/>
      <c r="M188" s="188"/>
      <c r="N188" s="189"/>
      <c r="O188" s="189"/>
      <c r="P188" s="189"/>
      <c r="Q188" s="189"/>
      <c r="R188" s="189"/>
      <c r="S188" s="189"/>
      <c r="T188" s="190"/>
      <c r="AT188" s="184" t="s">
        <v>147</v>
      </c>
      <c r="AU188" s="184" t="s">
        <v>145</v>
      </c>
      <c r="AV188" s="11" t="s">
        <v>145</v>
      </c>
      <c r="AW188" s="11" t="s">
        <v>36</v>
      </c>
      <c r="AX188" s="11" t="s">
        <v>72</v>
      </c>
      <c r="AY188" s="184" t="s">
        <v>136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307</v>
      </c>
      <c r="H189" s="186">
        <v>6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136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308</v>
      </c>
      <c r="H190" s="186">
        <v>0.96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136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309</v>
      </c>
      <c r="H191" s="186">
        <v>0.83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136</v>
      </c>
    </row>
    <row r="192" spans="2:51" s="12" customFormat="1" ht="13.5">
      <c r="B192" s="191"/>
      <c r="D192" s="183" t="s">
        <v>147</v>
      </c>
      <c r="E192" s="192" t="s">
        <v>5</v>
      </c>
      <c r="F192" s="193" t="s">
        <v>157</v>
      </c>
      <c r="H192" s="194">
        <v>8.391</v>
      </c>
      <c r="I192" s="195"/>
      <c r="L192" s="191"/>
      <c r="M192" s="196"/>
      <c r="N192" s="197"/>
      <c r="O192" s="197"/>
      <c r="P192" s="197"/>
      <c r="Q192" s="197"/>
      <c r="R192" s="197"/>
      <c r="S192" s="197"/>
      <c r="T192" s="198"/>
      <c r="AT192" s="192" t="s">
        <v>147</v>
      </c>
      <c r="AU192" s="192" t="s">
        <v>145</v>
      </c>
      <c r="AV192" s="12" t="s">
        <v>144</v>
      </c>
      <c r="AW192" s="12" t="s">
        <v>36</v>
      </c>
      <c r="AX192" s="12" t="s">
        <v>77</v>
      </c>
      <c r="AY192" s="192" t="s">
        <v>136</v>
      </c>
    </row>
    <row r="193" spans="2:65" s="1" customFormat="1" ht="16.5" customHeight="1">
      <c r="B193" s="169"/>
      <c r="C193" s="206" t="s">
        <v>310</v>
      </c>
      <c r="D193" s="206" t="s">
        <v>209</v>
      </c>
      <c r="E193" s="207" t="s">
        <v>311</v>
      </c>
      <c r="F193" s="208" t="s">
        <v>312</v>
      </c>
      <c r="G193" s="209" t="s">
        <v>313</v>
      </c>
      <c r="H193" s="210">
        <v>37.755</v>
      </c>
      <c r="I193" s="211"/>
      <c r="J193" s="212">
        <f>ROUND(I193*H193,2)</f>
        <v>0</v>
      </c>
      <c r="K193" s="208" t="s">
        <v>143</v>
      </c>
      <c r="L193" s="213"/>
      <c r="M193" s="214" t="s">
        <v>5</v>
      </c>
      <c r="N193" s="215" t="s">
        <v>44</v>
      </c>
      <c r="O193" s="41"/>
      <c r="P193" s="179">
        <f>O193*H193</f>
        <v>0</v>
      </c>
      <c r="Q193" s="179">
        <v>0.001</v>
      </c>
      <c r="R193" s="179">
        <f>Q193*H193</f>
        <v>0.037755000000000004</v>
      </c>
      <c r="S193" s="179">
        <v>0</v>
      </c>
      <c r="T193" s="180">
        <f>S193*H193</f>
        <v>0</v>
      </c>
      <c r="AR193" s="23" t="s">
        <v>310</v>
      </c>
      <c r="AT193" s="23" t="s">
        <v>209</v>
      </c>
      <c r="AU193" s="23" t="s">
        <v>145</v>
      </c>
      <c r="AY193" s="23" t="s">
        <v>136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145</v>
      </c>
      <c r="BK193" s="181">
        <f>ROUND(I193*H193,2)</f>
        <v>0</v>
      </c>
      <c r="BL193" s="23" t="s">
        <v>216</v>
      </c>
      <c r="BM193" s="23" t="s">
        <v>314</v>
      </c>
    </row>
    <row r="194" spans="2:51" s="13" customFormat="1" ht="13.5">
      <c r="B194" s="199"/>
      <c r="D194" s="183" t="s">
        <v>147</v>
      </c>
      <c r="E194" s="200" t="s">
        <v>5</v>
      </c>
      <c r="F194" s="201" t="s">
        <v>315</v>
      </c>
      <c r="H194" s="200" t="s">
        <v>5</v>
      </c>
      <c r="I194" s="202"/>
      <c r="L194" s="199"/>
      <c r="M194" s="203"/>
      <c r="N194" s="204"/>
      <c r="O194" s="204"/>
      <c r="P194" s="204"/>
      <c r="Q194" s="204"/>
      <c r="R194" s="204"/>
      <c r="S194" s="204"/>
      <c r="T194" s="205"/>
      <c r="AT194" s="200" t="s">
        <v>147</v>
      </c>
      <c r="AU194" s="200" t="s">
        <v>145</v>
      </c>
      <c r="AV194" s="13" t="s">
        <v>77</v>
      </c>
      <c r="AW194" s="13" t="s">
        <v>36</v>
      </c>
      <c r="AX194" s="13" t="s">
        <v>72</v>
      </c>
      <c r="AY194" s="200" t="s">
        <v>136</v>
      </c>
    </row>
    <row r="195" spans="2:51" s="11" customFormat="1" ht="13.5">
      <c r="B195" s="182"/>
      <c r="D195" s="183" t="s">
        <v>147</v>
      </c>
      <c r="E195" s="184" t="s">
        <v>5</v>
      </c>
      <c r="F195" s="185" t="s">
        <v>316</v>
      </c>
      <c r="H195" s="186">
        <v>37.755</v>
      </c>
      <c r="I195" s="187"/>
      <c r="L195" s="182"/>
      <c r="M195" s="188"/>
      <c r="N195" s="189"/>
      <c r="O195" s="189"/>
      <c r="P195" s="189"/>
      <c r="Q195" s="189"/>
      <c r="R195" s="189"/>
      <c r="S195" s="189"/>
      <c r="T195" s="190"/>
      <c r="AT195" s="184" t="s">
        <v>147</v>
      </c>
      <c r="AU195" s="184" t="s">
        <v>145</v>
      </c>
      <c r="AV195" s="11" t="s">
        <v>145</v>
      </c>
      <c r="AW195" s="11" t="s">
        <v>36</v>
      </c>
      <c r="AX195" s="11" t="s">
        <v>77</v>
      </c>
      <c r="AY195" s="184" t="s">
        <v>136</v>
      </c>
    </row>
    <row r="196" spans="2:65" s="1" customFormat="1" ht="25.5" customHeight="1">
      <c r="B196" s="169"/>
      <c r="C196" s="170" t="s">
        <v>317</v>
      </c>
      <c r="D196" s="170" t="s">
        <v>139</v>
      </c>
      <c r="E196" s="171" t="s">
        <v>318</v>
      </c>
      <c r="F196" s="172" t="s">
        <v>319</v>
      </c>
      <c r="G196" s="173" t="s">
        <v>142</v>
      </c>
      <c r="H196" s="174">
        <v>12.585</v>
      </c>
      <c r="I196" s="175"/>
      <c r="J196" s="176">
        <f>ROUND(I196*H196,2)</f>
        <v>0</v>
      </c>
      <c r="K196" s="172" t="s">
        <v>143</v>
      </c>
      <c r="L196" s="40"/>
      <c r="M196" s="177" t="s">
        <v>5</v>
      </c>
      <c r="N196" s="178" t="s">
        <v>44</v>
      </c>
      <c r="O196" s="41"/>
      <c r="P196" s="179">
        <f>O196*H196</f>
        <v>0</v>
      </c>
      <c r="Q196" s="179">
        <v>0</v>
      </c>
      <c r="R196" s="179">
        <f>Q196*H196</f>
        <v>0</v>
      </c>
      <c r="S196" s="179">
        <v>0</v>
      </c>
      <c r="T196" s="180">
        <f>S196*H196</f>
        <v>0</v>
      </c>
      <c r="AR196" s="23" t="s">
        <v>216</v>
      </c>
      <c r="AT196" s="23" t="s">
        <v>139</v>
      </c>
      <c r="AU196" s="23" t="s">
        <v>145</v>
      </c>
      <c r="AY196" s="23" t="s">
        <v>136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216</v>
      </c>
      <c r="BM196" s="23" t="s">
        <v>320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321</v>
      </c>
      <c r="H197" s="186">
        <v>12.585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77</v>
      </c>
      <c r="AY197" s="184" t="s">
        <v>136</v>
      </c>
    </row>
    <row r="198" spans="2:65" s="1" customFormat="1" ht="25.5" customHeight="1">
      <c r="B198" s="169"/>
      <c r="C198" s="170" t="s">
        <v>322</v>
      </c>
      <c r="D198" s="170" t="s">
        <v>139</v>
      </c>
      <c r="E198" s="171" t="s">
        <v>323</v>
      </c>
      <c r="F198" s="172" t="s">
        <v>324</v>
      </c>
      <c r="G198" s="173" t="s">
        <v>325</v>
      </c>
      <c r="H198" s="174">
        <v>17.065</v>
      </c>
      <c r="I198" s="175"/>
      <c r="J198" s="176">
        <f>ROUND(I198*H198,2)</f>
        <v>0</v>
      </c>
      <c r="K198" s="172" t="s">
        <v>143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216</v>
      </c>
      <c r="AT198" s="23" t="s">
        <v>139</v>
      </c>
      <c r="AU198" s="23" t="s">
        <v>145</v>
      </c>
      <c r="AY198" s="23" t="s">
        <v>136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216</v>
      </c>
      <c r="BM198" s="23" t="s">
        <v>326</v>
      </c>
    </row>
    <row r="199" spans="2:51" s="11" customFormat="1" ht="13.5">
      <c r="B199" s="182"/>
      <c r="D199" s="183" t="s">
        <v>147</v>
      </c>
      <c r="E199" s="184" t="s">
        <v>5</v>
      </c>
      <c r="F199" s="185" t="s">
        <v>327</v>
      </c>
      <c r="H199" s="186">
        <v>3.005</v>
      </c>
      <c r="I199" s="187"/>
      <c r="L199" s="182"/>
      <c r="M199" s="188"/>
      <c r="N199" s="189"/>
      <c r="O199" s="189"/>
      <c r="P199" s="189"/>
      <c r="Q199" s="189"/>
      <c r="R199" s="189"/>
      <c r="S199" s="189"/>
      <c r="T199" s="190"/>
      <c r="AT199" s="184" t="s">
        <v>147</v>
      </c>
      <c r="AU199" s="184" t="s">
        <v>145</v>
      </c>
      <c r="AV199" s="11" t="s">
        <v>145</v>
      </c>
      <c r="AW199" s="11" t="s">
        <v>36</v>
      </c>
      <c r="AX199" s="11" t="s">
        <v>72</v>
      </c>
      <c r="AY199" s="184" t="s">
        <v>136</v>
      </c>
    </row>
    <row r="200" spans="2:51" s="11" customFormat="1" ht="13.5">
      <c r="B200" s="182"/>
      <c r="D200" s="183" t="s">
        <v>147</v>
      </c>
      <c r="E200" s="184" t="s">
        <v>5</v>
      </c>
      <c r="F200" s="185" t="s">
        <v>328</v>
      </c>
      <c r="H200" s="186">
        <v>4.95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147</v>
      </c>
      <c r="AU200" s="184" t="s">
        <v>145</v>
      </c>
      <c r="AV200" s="11" t="s">
        <v>145</v>
      </c>
      <c r="AW200" s="11" t="s">
        <v>36</v>
      </c>
      <c r="AX200" s="11" t="s">
        <v>72</v>
      </c>
      <c r="AY200" s="184" t="s">
        <v>136</v>
      </c>
    </row>
    <row r="201" spans="2:51" s="11" customFormat="1" ht="13.5">
      <c r="B201" s="182"/>
      <c r="D201" s="183" t="s">
        <v>147</v>
      </c>
      <c r="E201" s="184" t="s">
        <v>5</v>
      </c>
      <c r="F201" s="185" t="s">
        <v>329</v>
      </c>
      <c r="H201" s="186">
        <v>3.91</v>
      </c>
      <c r="I201" s="187"/>
      <c r="L201" s="182"/>
      <c r="M201" s="188"/>
      <c r="N201" s="189"/>
      <c r="O201" s="189"/>
      <c r="P201" s="189"/>
      <c r="Q201" s="189"/>
      <c r="R201" s="189"/>
      <c r="S201" s="189"/>
      <c r="T201" s="190"/>
      <c r="AT201" s="184" t="s">
        <v>147</v>
      </c>
      <c r="AU201" s="184" t="s">
        <v>145</v>
      </c>
      <c r="AV201" s="11" t="s">
        <v>145</v>
      </c>
      <c r="AW201" s="11" t="s">
        <v>36</v>
      </c>
      <c r="AX201" s="11" t="s">
        <v>72</v>
      </c>
      <c r="AY201" s="184" t="s">
        <v>136</v>
      </c>
    </row>
    <row r="202" spans="2:51" s="11" customFormat="1" ht="13.5">
      <c r="B202" s="182"/>
      <c r="D202" s="183" t="s">
        <v>147</v>
      </c>
      <c r="E202" s="184" t="s">
        <v>5</v>
      </c>
      <c r="F202" s="185" t="s">
        <v>330</v>
      </c>
      <c r="H202" s="186">
        <v>1.2</v>
      </c>
      <c r="I202" s="187"/>
      <c r="L202" s="182"/>
      <c r="M202" s="188"/>
      <c r="N202" s="189"/>
      <c r="O202" s="189"/>
      <c r="P202" s="189"/>
      <c r="Q202" s="189"/>
      <c r="R202" s="189"/>
      <c r="S202" s="189"/>
      <c r="T202" s="190"/>
      <c r="AT202" s="184" t="s">
        <v>147</v>
      </c>
      <c r="AU202" s="184" t="s">
        <v>145</v>
      </c>
      <c r="AV202" s="11" t="s">
        <v>145</v>
      </c>
      <c r="AW202" s="11" t="s">
        <v>36</v>
      </c>
      <c r="AX202" s="11" t="s">
        <v>72</v>
      </c>
      <c r="AY202" s="184" t="s">
        <v>136</v>
      </c>
    </row>
    <row r="203" spans="2:51" s="11" customFormat="1" ht="13.5">
      <c r="B203" s="182"/>
      <c r="D203" s="183" t="s">
        <v>147</v>
      </c>
      <c r="E203" s="184" t="s">
        <v>5</v>
      </c>
      <c r="F203" s="185" t="s">
        <v>331</v>
      </c>
      <c r="H203" s="186">
        <v>0.8</v>
      </c>
      <c r="I203" s="187"/>
      <c r="L203" s="182"/>
      <c r="M203" s="188"/>
      <c r="N203" s="189"/>
      <c r="O203" s="189"/>
      <c r="P203" s="189"/>
      <c r="Q203" s="189"/>
      <c r="R203" s="189"/>
      <c r="S203" s="189"/>
      <c r="T203" s="190"/>
      <c r="AT203" s="184" t="s">
        <v>147</v>
      </c>
      <c r="AU203" s="184" t="s">
        <v>145</v>
      </c>
      <c r="AV203" s="11" t="s">
        <v>145</v>
      </c>
      <c r="AW203" s="11" t="s">
        <v>36</v>
      </c>
      <c r="AX203" s="11" t="s">
        <v>72</v>
      </c>
      <c r="AY203" s="184" t="s">
        <v>136</v>
      </c>
    </row>
    <row r="204" spans="2:51" s="11" customFormat="1" ht="13.5">
      <c r="B204" s="182"/>
      <c r="D204" s="183" t="s">
        <v>147</v>
      </c>
      <c r="E204" s="184" t="s">
        <v>5</v>
      </c>
      <c r="F204" s="185" t="s">
        <v>332</v>
      </c>
      <c r="H204" s="186">
        <v>0.4</v>
      </c>
      <c r="I204" s="187"/>
      <c r="L204" s="182"/>
      <c r="M204" s="188"/>
      <c r="N204" s="189"/>
      <c r="O204" s="189"/>
      <c r="P204" s="189"/>
      <c r="Q204" s="189"/>
      <c r="R204" s="189"/>
      <c r="S204" s="189"/>
      <c r="T204" s="190"/>
      <c r="AT204" s="184" t="s">
        <v>147</v>
      </c>
      <c r="AU204" s="184" t="s">
        <v>145</v>
      </c>
      <c r="AV204" s="11" t="s">
        <v>145</v>
      </c>
      <c r="AW204" s="11" t="s">
        <v>36</v>
      </c>
      <c r="AX204" s="11" t="s">
        <v>72</v>
      </c>
      <c r="AY204" s="184" t="s">
        <v>136</v>
      </c>
    </row>
    <row r="205" spans="2:51" s="11" customFormat="1" ht="13.5">
      <c r="B205" s="182"/>
      <c r="D205" s="183" t="s">
        <v>147</v>
      </c>
      <c r="E205" s="184" t="s">
        <v>5</v>
      </c>
      <c r="F205" s="185" t="s">
        <v>333</v>
      </c>
      <c r="H205" s="186">
        <v>2.8</v>
      </c>
      <c r="I205" s="187"/>
      <c r="L205" s="182"/>
      <c r="M205" s="188"/>
      <c r="N205" s="189"/>
      <c r="O205" s="189"/>
      <c r="P205" s="189"/>
      <c r="Q205" s="189"/>
      <c r="R205" s="189"/>
      <c r="S205" s="189"/>
      <c r="T205" s="190"/>
      <c r="AT205" s="184" t="s">
        <v>147</v>
      </c>
      <c r="AU205" s="184" t="s">
        <v>145</v>
      </c>
      <c r="AV205" s="11" t="s">
        <v>145</v>
      </c>
      <c r="AW205" s="11" t="s">
        <v>36</v>
      </c>
      <c r="AX205" s="11" t="s">
        <v>72</v>
      </c>
      <c r="AY205" s="184" t="s">
        <v>136</v>
      </c>
    </row>
    <row r="206" spans="2:51" s="12" customFormat="1" ht="13.5">
      <c r="B206" s="191"/>
      <c r="D206" s="183" t="s">
        <v>147</v>
      </c>
      <c r="E206" s="192" t="s">
        <v>5</v>
      </c>
      <c r="F206" s="193" t="s">
        <v>157</v>
      </c>
      <c r="H206" s="194">
        <v>17.065</v>
      </c>
      <c r="I206" s="195"/>
      <c r="L206" s="191"/>
      <c r="M206" s="196"/>
      <c r="N206" s="197"/>
      <c r="O206" s="197"/>
      <c r="P206" s="197"/>
      <c r="Q206" s="197"/>
      <c r="R206" s="197"/>
      <c r="S206" s="197"/>
      <c r="T206" s="198"/>
      <c r="AT206" s="192" t="s">
        <v>147</v>
      </c>
      <c r="AU206" s="192" t="s">
        <v>145</v>
      </c>
      <c r="AV206" s="12" t="s">
        <v>144</v>
      </c>
      <c r="AW206" s="12" t="s">
        <v>36</v>
      </c>
      <c r="AX206" s="12" t="s">
        <v>77</v>
      </c>
      <c r="AY206" s="192" t="s">
        <v>136</v>
      </c>
    </row>
    <row r="207" spans="2:65" s="1" customFormat="1" ht="25.5" customHeight="1">
      <c r="B207" s="169"/>
      <c r="C207" s="170" t="s">
        <v>334</v>
      </c>
      <c r="D207" s="170" t="s">
        <v>139</v>
      </c>
      <c r="E207" s="171" t="s">
        <v>335</v>
      </c>
      <c r="F207" s="172" t="s">
        <v>336</v>
      </c>
      <c r="G207" s="173" t="s">
        <v>206</v>
      </c>
      <c r="H207" s="174">
        <v>10</v>
      </c>
      <c r="I207" s="175"/>
      <c r="J207" s="176">
        <f>ROUND(I207*H207,2)</f>
        <v>0</v>
      </c>
      <c r="K207" s="172" t="s">
        <v>143</v>
      </c>
      <c r="L207" s="40"/>
      <c r="M207" s="177" t="s">
        <v>5</v>
      </c>
      <c r="N207" s="178" t="s">
        <v>44</v>
      </c>
      <c r="O207" s="41"/>
      <c r="P207" s="179">
        <f>O207*H207</f>
        <v>0</v>
      </c>
      <c r="Q207" s="179">
        <v>0</v>
      </c>
      <c r="R207" s="179">
        <f>Q207*H207</f>
        <v>0</v>
      </c>
      <c r="S207" s="179">
        <v>0</v>
      </c>
      <c r="T207" s="180">
        <f>S207*H207</f>
        <v>0</v>
      </c>
      <c r="AR207" s="23" t="s">
        <v>216</v>
      </c>
      <c r="AT207" s="23" t="s">
        <v>139</v>
      </c>
      <c r="AU207" s="23" t="s">
        <v>145</v>
      </c>
      <c r="AY207" s="23" t="s">
        <v>136</v>
      </c>
      <c r="BE207" s="181">
        <f>IF(N207="základní",J207,0)</f>
        <v>0</v>
      </c>
      <c r="BF207" s="181">
        <f>IF(N207="snížená",J207,0)</f>
        <v>0</v>
      </c>
      <c r="BG207" s="181">
        <f>IF(N207="zákl. přenesená",J207,0)</f>
        <v>0</v>
      </c>
      <c r="BH207" s="181">
        <f>IF(N207="sníž. přenesená",J207,0)</f>
        <v>0</v>
      </c>
      <c r="BI207" s="181">
        <f>IF(N207="nulová",J207,0)</f>
        <v>0</v>
      </c>
      <c r="BJ207" s="23" t="s">
        <v>145</v>
      </c>
      <c r="BK207" s="181">
        <f>ROUND(I207*H207,2)</f>
        <v>0</v>
      </c>
      <c r="BL207" s="23" t="s">
        <v>216</v>
      </c>
      <c r="BM207" s="23" t="s">
        <v>337</v>
      </c>
    </row>
    <row r="208" spans="2:65" s="1" customFormat="1" ht="16.5" customHeight="1">
      <c r="B208" s="169"/>
      <c r="C208" s="206" t="s">
        <v>338</v>
      </c>
      <c r="D208" s="206" t="s">
        <v>209</v>
      </c>
      <c r="E208" s="207" t="s">
        <v>339</v>
      </c>
      <c r="F208" s="208" t="s">
        <v>340</v>
      </c>
      <c r="G208" s="209" t="s">
        <v>325</v>
      </c>
      <c r="H208" s="210">
        <v>18.772</v>
      </c>
      <c r="I208" s="211"/>
      <c r="J208" s="212">
        <f>ROUND(I208*H208,2)</f>
        <v>0</v>
      </c>
      <c r="K208" s="208" t="s">
        <v>143</v>
      </c>
      <c r="L208" s="213"/>
      <c r="M208" s="214" t="s">
        <v>5</v>
      </c>
      <c r="N208" s="215" t="s">
        <v>44</v>
      </c>
      <c r="O208" s="41"/>
      <c r="P208" s="179">
        <f>O208*H208</f>
        <v>0</v>
      </c>
      <c r="Q208" s="179">
        <v>6E-05</v>
      </c>
      <c r="R208" s="179">
        <f>Q208*H208</f>
        <v>0.0011263199999999999</v>
      </c>
      <c r="S208" s="179">
        <v>0</v>
      </c>
      <c r="T208" s="180">
        <f>S208*H208</f>
        <v>0</v>
      </c>
      <c r="AR208" s="23" t="s">
        <v>310</v>
      </c>
      <c r="AT208" s="23" t="s">
        <v>209</v>
      </c>
      <c r="AU208" s="23" t="s">
        <v>145</v>
      </c>
      <c r="AY208" s="23" t="s">
        <v>136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216</v>
      </c>
      <c r="BM208" s="23" t="s">
        <v>341</v>
      </c>
    </row>
    <row r="209" spans="2:51" s="11" customFormat="1" ht="13.5">
      <c r="B209" s="182"/>
      <c r="D209" s="183" t="s">
        <v>147</v>
      </c>
      <c r="E209" s="184" t="s">
        <v>5</v>
      </c>
      <c r="F209" s="185" t="s">
        <v>342</v>
      </c>
      <c r="H209" s="186">
        <v>18.772</v>
      </c>
      <c r="I209" s="187"/>
      <c r="L209" s="182"/>
      <c r="M209" s="188"/>
      <c r="N209" s="189"/>
      <c r="O209" s="189"/>
      <c r="P209" s="189"/>
      <c r="Q209" s="189"/>
      <c r="R209" s="189"/>
      <c r="S209" s="189"/>
      <c r="T209" s="190"/>
      <c r="AT209" s="184" t="s">
        <v>147</v>
      </c>
      <c r="AU209" s="184" t="s">
        <v>145</v>
      </c>
      <c r="AV209" s="11" t="s">
        <v>145</v>
      </c>
      <c r="AW209" s="11" t="s">
        <v>36</v>
      </c>
      <c r="AX209" s="11" t="s">
        <v>77</v>
      </c>
      <c r="AY209" s="184" t="s">
        <v>136</v>
      </c>
    </row>
    <row r="210" spans="2:65" s="1" customFormat="1" ht="38.25" customHeight="1">
      <c r="B210" s="169"/>
      <c r="C210" s="170" t="s">
        <v>343</v>
      </c>
      <c r="D210" s="170" t="s">
        <v>139</v>
      </c>
      <c r="E210" s="171" t="s">
        <v>344</v>
      </c>
      <c r="F210" s="172" t="s">
        <v>345</v>
      </c>
      <c r="G210" s="173" t="s">
        <v>259</v>
      </c>
      <c r="H210" s="174">
        <v>0.039</v>
      </c>
      <c r="I210" s="175"/>
      <c r="J210" s="176">
        <f>ROUND(I210*H210,2)</f>
        <v>0</v>
      </c>
      <c r="K210" s="172" t="s">
        <v>143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216</v>
      </c>
      <c r="AT210" s="23" t="s">
        <v>139</v>
      </c>
      <c r="AU210" s="23" t="s">
        <v>145</v>
      </c>
      <c r="AY210" s="23" t="s">
        <v>136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216</v>
      </c>
      <c r="BM210" s="23" t="s">
        <v>346</v>
      </c>
    </row>
    <row r="211" spans="2:65" s="1" customFormat="1" ht="38.25" customHeight="1">
      <c r="B211" s="169"/>
      <c r="C211" s="170" t="s">
        <v>347</v>
      </c>
      <c r="D211" s="170" t="s">
        <v>139</v>
      </c>
      <c r="E211" s="171" t="s">
        <v>348</v>
      </c>
      <c r="F211" s="172" t="s">
        <v>349</v>
      </c>
      <c r="G211" s="173" t="s">
        <v>259</v>
      </c>
      <c r="H211" s="174">
        <v>0.039</v>
      </c>
      <c r="I211" s="175"/>
      <c r="J211" s="176">
        <f>ROUND(I211*H211,2)</f>
        <v>0</v>
      </c>
      <c r="K211" s="172" t="s">
        <v>143</v>
      </c>
      <c r="L211" s="40"/>
      <c r="M211" s="177" t="s">
        <v>5</v>
      </c>
      <c r="N211" s="178" t="s">
        <v>44</v>
      </c>
      <c r="O211" s="41"/>
      <c r="P211" s="179">
        <f>O211*H211</f>
        <v>0</v>
      </c>
      <c r="Q211" s="179">
        <v>0</v>
      </c>
      <c r="R211" s="179">
        <f>Q211*H211</f>
        <v>0</v>
      </c>
      <c r="S211" s="179">
        <v>0</v>
      </c>
      <c r="T211" s="180">
        <f>S211*H211</f>
        <v>0</v>
      </c>
      <c r="AR211" s="23" t="s">
        <v>216</v>
      </c>
      <c r="AT211" s="23" t="s">
        <v>139</v>
      </c>
      <c r="AU211" s="23" t="s">
        <v>145</v>
      </c>
      <c r="AY211" s="23" t="s">
        <v>136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23" t="s">
        <v>145</v>
      </c>
      <c r="BK211" s="181">
        <f>ROUND(I211*H211,2)</f>
        <v>0</v>
      </c>
      <c r="BL211" s="23" t="s">
        <v>216</v>
      </c>
      <c r="BM211" s="23" t="s">
        <v>350</v>
      </c>
    </row>
    <row r="212" spans="2:63" s="10" customFormat="1" ht="29.85" customHeight="1">
      <c r="B212" s="156"/>
      <c r="D212" s="157" t="s">
        <v>71</v>
      </c>
      <c r="E212" s="167" t="s">
        <v>351</v>
      </c>
      <c r="F212" s="167" t="s">
        <v>352</v>
      </c>
      <c r="I212" s="159"/>
      <c r="J212" s="168">
        <f>BK212</f>
        <v>0</v>
      </c>
      <c r="L212" s="156"/>
      <c r="M212" s="161"/>
      <c r="N212" s="162"/>
      <c r="O212" s="162"/>
      <c r="P212" s="163">
        <f>SUM(P213:P222)</f>
        <v>0</v>
      </c>
      <c r="Q212" s="162"/>
      <c r="R212" s="163">
        <f>SUM(R213:R222)</f>
        <v>0.0083</v>
      </c>
      <c r="S212" s="162"/>
      <c r="T212" s="164">
        <f>SUM(T213:T222)</f>
        <v>0.021179999999999997</v>
      </c>
      <c r="AR212" s="157" t="s">
        <v>145</v>
      </c>
      <c r="AT212" s="165" t="s">
        <v>71</v>
      </c>
      <c r="AU212" s="165" t="s">
        <v>77</v>
      </c>
      <c r="AY212" s="157" t="s">
        <v>136</v>
      </c>
      <c r="BK212" s="166">
        <f>SUM(BK213:BK222)</f>
        <v>0</v>
      </c>
    </row>
    <row r="213" spans="2:65" s="1" customFormat="1" ht="25.5" customHeight="1">
      <c r="B213" s="169"/>
      <c r="C213" s="170" t="s">
        <v>353</v>
      </c>
      <c r="D213" s="170" t="s">
        <v>139</v>
      </c>
      <c r="E213" s="171" t="s">
        <v>354</v>
      </c>
      <c r="F213" s="172" t="s">
        <v>355</v>
      </c>
      <c r="G213" s="173" t="s">
        <v>325</v>
      </c>
      <c r="H213" s="174">
        <v>6</v>
      </c>
      <c r="I213" s="175"/>
      <c r="J213" s="176">
        <f>ROUND(I213*H213,2)</f>
        <v>0</v>
      </c>
      <c r="K213" s="172" t="s">
        <v>143</v>
      </c>
      <c r="L213" s="40"/>
      <c r="M213" s="177" t="s">
        <v>5</v>
      </c>
      <c r="N213" s="178" t="s">
        <v>44</v>
      </c>
      <c r="O213" s="41"/>
      <c r="P213" s="179">
        <f>O213*H213</f>
        <v>0</v>
      </c>
      <c r="Q213" s="179">
        <v>0</v>
      </c>
      <c r="R213" s="179">
        <f>Q213*H213</f>
        <v>0</v>
      </c>
      <c r="S213" s="179">
        <v>0.00198</v>
      </c>
      <c r="T213" s="180">
        <f>S213*H213</f>
        <v>0.01188</v>
      </c>
      <c r="AR213" s="23" t="s">
        <v>216</v>
      </c>
      <c r="AT213" s="23" t="s">
        <v>139</v>
      </c>
      <c r="AU213" s="23" t="s">
        <v>145</v>
      </c>
      <c r="AY213" s="23" t="s">
        <v>136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3" t="s">
        <v>145</v>
      </c>
      <c r="BK213" s="181">
        <f>ROUND(I213*H213,2)</f>
        <v>0</v>
      </c>
      <c r="BL213" s="23" t="s">
        <v>216</v>
      </c>
      <c r="BM213" s="23" t="s">
        <v>356</v>
      </c>
    </row>
    <row r="214" spans="2:65" s="1" customFormat="1" ht="16.5" customHeight="1">
      <c r="B214" s="169"/>
      <c r="C214" s="170" t="s">
        <v>357</v>
      </c>
      <c r="D214" s="170" t="s">
        <v>139</v>
      </c>
      <c r="E214" s="171" t="s">
        <v>358</v>
      </c>
      <c r="F214" s="172" t="s">
        <v>359</v>
      </c>
      <c r="G214" s="173" t="s">
        <v>325</v>
      </c>
      <c r="H214" s="174">
        <v>2</v>
      </c>
      <c r="I214" s="175"/>
      <c r="J214" s="176">
        <f>ROUND(I214*H214,2)</f>
        <v>0</v>
      </c>
      <c r="K214" s="172" t="s">
        <v>143</v>
      </c>
      <c r="L214" s="40"/>
      <c r="M214" s="177" t="s">
        <v>5</v>
      </c>
      <c r="N214" s="178" t="s">
        <v>44</v>
      </c>
      <c r="O214" s="41"/>
      <c r="P214" s="179">
        <f>O214*H214</f>
        <v>0</v>
      </c>
      <c r="Q214" s="179">
        <v>0.00177</v>
      </c>
      <c r="R214" s="179">
        <f>Q214*H214</f>
        <v>0.00354</v>
      </c>
      <c r="S214" s="179">
        <v>0</v>
      </c>
      <c r="T214" s="180">
        <f>S214*H214</f>
        <v>0</v>
      </c>
      <c r="AR214" s="23" t="s">
        <v>216</v>
      </c>
      <c r="AT214" s="23" t="s">
        <v>139</v>
      </c>
      <c r="AU214" s="23" t="s">
        <v>145</v>
      </c>
      <c r="AY214" s="23" t="s">
        <v>136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23" t="s">
        <v>145</v>
      </c>
      <c r="BK214" s="181">
        <f>ROUND(I214*H214,2)</f>
        <v>0</v>
      </c>
      <c r="BL214" s="23" t="s">
        <v>216</v>
      </c>
      <c r="BM214" s="23" t="s">
        <v>360</v>
      </c>
    </row>
    <row r="215" spans="2:65" s="1" customFormat="1" ht="16.5" customHeight="1">
      <c r="B215" s="169"/>
      <c r="C215" s="170" t="s">
        <v>361</v>
      </c>
      <c r="D215" s="170" t="s">
        <v>139</v>
      </c>
      <c r="E215" s="171" t="s">
        <v>362</v>
      </c>
      <c r="F215" s="172" t="s">
        <v>363</v>
      </c>
      <c r="G215" s="173" t="s">
        <v>325</v>
      </c>
      <c r="H215" s="174">
        <v>7</v>
      </c>
      <c r="I215" s="175"/>
      <c r="J215" s="176">
        <f>ROUND(I215*H215,2)</f>
        <v>0</v>
      </c>
      <c r="K215" s="172" t="s">
        <v>143</v>
      </c>
      <c r="L215" s="40"/>
      <c r="M215" s="177" t="s">
        <v>5</v>
      </c>
      <c r="N215" s="178" t="s">
        <v>44</v>
      </c>
      <c r="O215" s="41"/>
      <c r="P215" s="179">
        <f>O215*H215</f>
        <v>0</v>
      </c>
      <c r="Q215" s="179">
        <v>0.00046</v>
      </c>
      <c r="R215" s="179">
        <f>Q215*H215</f>
        <v>0.00322</v>
      </c>
      <c r="S215" s="179">
        <v>0</v>
      </c>
      <c r="T215" s="180">
        <f>S215*H215</f>
        <v>0</v>
      </c>
      <c r="AR215" s="23" t="s">
        <v>216</v>
      </c>
      <c r="AT215" s="23" t="s">
        <v>139</v>
      </c>
      <c r="AU215" s="23" t="s">
        <v>145</v>
      </c>
      <c r="AY215" s="23" t="s">
        <v>136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3" t="s">
        <v>145</v>
      </c>
      <c r="BK215" s="181">
        <f>ROUND(I215*H215,2)</f>
        <v>0</v>
      </c>
      <c r="BL215" s="23" t="s">
        <v>216</v>
      </c>
      <c r="BM215" s="23" t="s">
        <v>364</v>
      </c>
    </row>
    <row r="216" spans="2:65" s="1" customFormat="1" ht="16.5" customHeight="1">
      <c r="B216" s="169"/>
      <c r="C216" s="170" t="s">
        <v>365</v>
      </c>
      <c r="D216" s="170" t="s">
        <v>139</v>
      </c>
      <c r="E216" s="171" t="s">
        <v>366</v>
      </c>
      <c r="F216" s="172" t="s">
        <v>367</v>
      </c>
      <c r="G216" s="173" t="s">
        <v>325</v>
      </c>
      <c r="H216" s="174">
        <v>2</v>
      </c>
      <c r="I216" s="175"/>
      <c r="J216" s="176">
        <f>ROUND(I216*H216,2)</f>
        <v>0</v>
      </c>
      <c r="K216" s="172" t="s">
        <v>143</v>
      </c>
      <c r="L216" s="40"/>
      <c r="M216" s="177" t="s">
        <v>5</v>
      </c>
      <c r="N216" s="178" t="s">
        <v>44</v>
      </c>
      <c r="O216" s="41"/>
      <c r="P216" s="179">
        <f>O216*H216</f>
        <v>0</v>
      </c>
      <c r="Q216" s="179">
        <v>0.00077</v>
      </c>
      <c r="R216" s="179">
        <f>Q216*H216</f>
        <v>0.00154</v>
      </c>
      <c r="S216" s="179">
        <v>0</v>
      </c>
      <c r="T216" s="180">
        <f>S216*H216</f>
        <v>0</v>
      </c>
      <c r="AR216" s="23" t="s">
        <v>216</v>
      </c>
      <c r="AT216" s="23" t="s">
        <v>139</v>
      </c>
      <c r="AU216" s="23" t="s">
        <v>145</v>
      </c>
      <c r="AY216" s="23" t="s">
        <v>136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23" t="s">
        <v>145</v>
      </c>
      <c r="BK216" s="181">
        <f>ROUND(I216*H216,2)</f>
        <v>0</v>
      </c>
      <c r="BL216" s="23" t="s">
        <v>216</v>
      </c>
      <c r="BM216" s="23" t="s">
        <v>368</v>
      </c>
    </row>
    <row r="217" spans="2:65" s="1" customFormat="1" ht="16.5" customHeight="1">
      <c r="B217" s="169"/>
      <c r="C217" s="170" t="s">
        <v>369</v>
      </c>
      <c r="D217" s="170" t="s">
        <v>139</v>
      </c>
      <c r="E217" s="171" t="s">
        <v>370</v>
      </c>
      <c r="F217" s="172" t="s">
        <v>371</v>
      </c>
      <c r="G217" s="173" t="s">
        <v>206</v>
      </c>
      <c r="H217" s="174">
        <v>3</v>
      </c>
      <c r="I217" s="175"/>
      <c r="J217" s="176">
        <f>ROUND(I217*H217,2)</f>
        <v>0</v>
      </c>
      <c r="K217" s="172" t="s">
        <v>143</v>
      </c>
      <c r="L217" s="40"/>
      <c r="M217" s="177" t="s">
        <v>5</v>
      </c>
      <c r="N217" s="178" t="s">
        <v>44</v>
      </c>
      <c r="O217" s="41"/>
      <c r="P217" s="179">
        <f>O217*H217</f>
        <v>0</v>
      </c>
      <c r="Q217" s="179">
        <v>0</v>
      </c>
      <c r="R217" s="179">
        <f>Q217*H217</f>
        <v>0</v>
      </c>
      <c r="S217" s="179">
        <v>0.0031</v>
      </c>
      <c r="T217" s="180">
        <f>S217*H217</f>
        <v>0.0093</v>
      </c>
      <c r="AR217" s="23" t="s">
        <v>216</v>
      </c>
      <c r="AT217" s="23" t="s">
        <v>139</v>
      </c>
      <c r="AU217" s="23" t="s">
        <v>145</v>
      </c>
      <c r="AY217" s="23" t="s">
        <v>136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145</v>
      </c>
      <c r="BK217" s="181">
        <f>ROUND(I217*H217,2)</f>
        <v>0</v>
      </c>
      <c r="BL217" s="23" t="s">
        <v>216</v>
      </c>
      <c r="BM217" s="23" t="s">
        <v>372</v>
      </c>
    </row>
    <row r="218" spans="2:51" s="13" customFormat="1" ht="13.5">
      <c r="B218" s="199"/>
      <c r="D218" s="183" t="s">
        <v>147</v>
      </c>
      <c r="E218" s="200" t="s">
        <v>5</v>
      </c>
      <c r="F218" s="201" t="s">
        <v>373</v>
      </c>
      <c r="H218" s="200" t="s">
        <v>5</v>
      </c>
      <c r="I218" s="202"/>
      <c r="L218" s="199"/>
      <c r="M218" s="203"/>
      <c r="N218" s="204"/>
      <c r="O218" s="204"/>
      <c r="P218" s="204"/>
      <c r="Q218" s="204"/>
      <c r="R218" s="204"/>
      <c r="S218" s="204"/>
      <c r="T218" s="205"/>
      <c r="AT218" s="200" t="s">
        <v>147</v>
      </c>
      <c r="AU218" s="200" t="s">
        <v>145</v>
      </c>
      <c r="AV218" s="13" t="s">
        <v>77</v>
      </c>
      <c r="AW218" s="13" t="s">
        <v>36</v>
      </c>
      <c r="AX218" s="13" t="s">
        <v>72</v>
      </c>
      <c r="AY218" s="200" t="s">
        <v>136</v>
      </c>
    </row>
    <row r="219" spans="2:51" s="11" customFormat="1" ht="13.5">
      <c r="B219" s="182"/>
      <c r="D219" s="183" t="s">
        <v>147</v>
      </c>
      <c r="E219" s="184" t="s">
        <v>5</v>
      </c>
      <c r="F219" s="185" t="s">
        <v>137</v>
      </c>
      <c r="H219" s="186">
        <v>3</v>
      </c>
      <c r="I219" s="187"/>
      <c r="L219" s="182"/>
      <c r="M219" s="188"/>
      <c r="N219" s="189"/>
      <c r="O219" s="189"/>
      <c r="P219" s="189"/>
      <c r="Q219" s="189"/>
      <c r="R219" s="189"/>
      <c r="S219" s="189"/>
      <c r="T219" s="190"/>
      <c r="AT219" s="184" t="s">
        <v>147</v>
      </c>
      <c r="AU219" s="184" t="s">
        <v>145</v>
      </c>
      <c r="AV219" s="11" t="s">
        <v>145</v>
      </c>
      <c r="AW219" s="11" t="s">
        <v>36</v>
      </c>
      <c r="AX219" s="11" t="s">
        <v>77</v>
      </c>
      <c r="AY219" s="184" t="s">
        <v>136</v>
      </c>
    </row>
    <row r="220" spans="2:65" s="1" customFormat="1" ht="16.5" customHeight="1">
      <c r="B220" s="169"/>
      <c r="C220" s="170" t="s">
        <v>374</v>
      </c>
      <c r="D220" s="170" t="s">
        <v>139</v>
      </c>
      <c r="E220" s="171" t="s">
        <v>375</v>
      </c>
      <c r="F220" s="172" t="s">
        <v>376</v>
      </c>
      <c r="G220" s="173" t="s">
        <v>325</v>
      </c>
      <c r="H220" s="174">
        <v>11</v>
      </c>
      <c r="I220" s="175"/>
      <c r="J220" s="176">
        <f>ROUND(I220*H220,2)</f>
        <v>0</v>
      </c>
      <c r="K220" s="172" t="s">
        <v>143</v>
      </c>
      <c r="L220" s="40"/>
      <c r="M220" s="177" t="s">
        <v>5</v>
      </c>
      <c r="N220" s="178" t="s">
        <v>44</v>
      </c>
      <c r="O220" s="41"/>
      <c r="P220" s="179">
        <f>O220*H220</f>
        <v>0</v>
      </c>
      <c r="Q220" s="179">
        <v>0</v>
      </c>
      <c r="R220" s="179">
        <f>Q220*H220</f>
        <v>0</v>
      </c>
      <c r="S220" s="179">
        <v>0</v>
      </c>
      <c r="T220" s="180">
        <f>S220*H220</f>
        <v>0</v>
      </c>
      <c r="AR220" s="23" t="s">
        <v>216</v>
      </c>
      <c r="AT220" s="23" t="s">
        <v>139</v>
      </c>
      <c r="AU220" s="23" t="s">
        <v>145</v>
      </c>
      <c r="AY220" s="23" t="s">
        <v>136</v>
      </c>
      <c r="BE220" s="181">
        <f>IF(N220="základní",J220,0)</f>
        <v>0</v>
      </c>
      <c r="BF220" s="181">
        <f>IF(N220="snížená",J220,0)</f>
        <v>0</v>
      </c>
      <c r="BG220" s="181">
        <f>IF(N220="zákl. přenesená",J220,0)</f>
        <v>0</v>
      </c>
      <c r="BH220" s="181">
        <f>IF(N220="sníž. přenesená",J220,0)</f>
        <v>0</v>
      </c>
      <c r="BI220" s="181">
        <f>IF(N220="nulová",J220,0)</f>
        <v>0</v>
      </c>
      <c r="BJ220" s="23" t="s">
        <v>145</v>
      </c>
      <c r="BK220" s="181">
        <f>ROUND(I220*H220,2)</f>
        <v>0</v>
      </c>
      <c r="BL220" s="23" t="s">
        <v>216</v>
      </c>
      <c r="BM220" s="23" t="s">
        <v>377</v>
      </c>
    </row>
    <row r="221" spans="2:65" s="1" customFormat="1" ht="38.25" customHeight="1">
      <c r="B221" s="169"/>
      <c r="C221" s="170" t="s">
        <v>378</v>
      </c>
      <c r="D221" s="170" t="s">
        <v>139</v>
      </c>
      <c r="E221" s="171" t="s">
        <v>379</v>
      </c>
      <c r="F221" s="172" t="s">
        <v>380</v>
      </c>
      <c r="G221" s="173" t="s">
        <v>259</v>
      </c>
      <c r="H221" s="174">
        <v>0.008</v>
      </c>
      <c r="I221" s="175"/>
      <c r="J221" s="176">
        <f>ROUND(I221*H221,2)</f>
        <v>0</v>
      </c>
      <c r="K221" s="172" t="s">
        <v>143</v>
      </c>
      <c r="L221" s="40"/>
      <c r="M221" s="177" t="s">
        <v>5</v>
      </c>
      <c r="N221" s="178" t="s">
        <v>44</v>
      </c>
      <c r="O221" s="41"/>
      <c r="P221" s="179">
        <f>O221*H221</f>
        <v>0</v>
      </c>
      <c r="Q221" s="179">
        <v>0</v>
      </c>
      <c r="R221" s="179">
        <f>Q221*H221</f>
        <v>0</v>
      </c>
      <c r="S221" s="179">
        <v>0</v>
      </c>
      <c r="T221" s="180">
        <f>S221*H221</f>
        <v>0</v>
      </c>
      <c r="AR221" s="23" t="s">
        <v>216</v>
      </c>
      <c r="AT221" s="23" t="s">
        <v>139</v>
      </c>
      <c r="AU221" s="23" t="s">
        <v>145</v>
      </c>
      <c r="AY221" s="23" t="s">
        <v>136</v>
      </c>
      <c r="BE221" s="181">
        <f>IF(N221="základní",J221,0)</f>
        <v>0</v>
      </c>
      <c r="BF221" s="181">
        <f>IF(N221="snížená",J221,0)</f>
        <v>0</v>
      </c>
      <c r="BG221" s="181">
        <f>IF(N221="zákl. přenesená",J221,0)</f>
        <v>0</v>
      </c>
      <c r="BH221" s="181">
        <f>IF(N221="sníž. přenesená",J221,0)</f>
        <v>0</v>
      </c>
      <c r="BI221" s="181">
        <f>IF(N221="nulová",J221,0)</f>
        <v>0</v>
      </c>
      <c r="BJ221" s="23" t="s">
        <v>145</v>
      </c>
      <c r="BK221" s="181">
        <f>ROUND(I221*H221,2)</f>
        <v>0</v>
      </c>
      <c r="BL221" s="23" t="s">
        <v>216</v>
      </c>
      <c r="BM221" s="23" t="s">
        <v>381</v>
      </c>
    </row>
    <row r="222" spans="2:65" s="1" customFormat="1" ht="38.25" customHeight="1">
      <c r="B222" s="169"/>
      <c r="C222" s="170" t="s">
        <v>382</v>
      </c>
      <c r="D222" s="170" t="s">
        <v>139</v>
      </c>
      <c r="E222" s="171" t="s">
        <v>383</v>
      </c>
      <c r="F222" s="172" t="s">
        <v>384</v>
      </c>
      <c r="G222" s="173" t="s">
        <v>259</v>
      </c>
      <c r="H222" s="174">
        <v>0.008</v>
      </c>
      <c r="I222" s="175"/>
      <c r="J222" s="176">
        <f>ROUND(I222*H222,2)</f>
        <v>0</v>
      </c>
      <c r="K222" s="172" t="s">
        <v>143</v>
      </c>
      <c r="L222" s="40"/>
      <c r="M222" s="177" t="s">
        <v>5</v>
      </c>
      <c r="N222" s="178" t="s">
        <v>44</v>
      </c>
      <c r="O222" s="41"/>
      <c r="P222" s="179">
        <f>O222*H222</f>
        <v>0</v>
      </c>
      <c r="Q222" s="179">
        <v>0</v>
      </c>
      <c r="R222" s="179">
        <f>Q222*H222</f>
        <v>0</v>
      </c>
      <c r="S222" s="179">
        <v>0</v>
      </c>
      <c r="T222" s="180">
        <f>S222*H222</f>
        <v>0</v>
      </c>
      <c r="AR222" s="23" t="s">
        <v>216</v>
      </c>
      <c r="AT222" s="23" t="s">
        <v>139</v>
      </c>
      <c r="AU222" s="23" t="s">
        <v>145</v>
      </c>
      <c r="AY222" s="23" t="s">
        <v>136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23" t="s">
        <v>145</v>
      </c>
      <c r="BK222" s="181">
        <f>ROUND(I222*H222,2)</f>
        <v>0</v>
      </c>
      <c r="BL222" s="23" t="s">
        <v>216</v>
      </c>
      <c r="BM222" s="23" t="s">
        <v>385</v>
      </c>
    </row>
    <row r="223" spans="2:63" s="10" customFormat="1" ht="29.85" customHeight="1">
      <c r="B223" s="156"/>
      <c r="D223" s="157" t="s">
        <v>71</v>
      </c>
      <c r="E223" s="167" t="s">
        <v>386</v>
      </c>
      <c r="F223" s="167" t="s">
        <v>387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0.02018</v>
      </c>
      <c r="S223" s="162"/>
      <c r="T223" s="164">
        <f>SUM(T224:T234)</f>
        <v>0.0027999999999999995</v>
      </c>
      <c r="AR223" s="157" t="s">
        <v>145</v>
      </c>
      <c r="AT223" s="165" t="s">
        <v>71</v>
      </c>
      <c r="AU223" s="165" t="s">
        <v>77</v>
      </c>
      <c r="AY223" s="157" t="s">
        <v>136</v>
      </c>
      <c r="BK223" s="166">
        <f>SUM(BK224:BK234)</f>
        <v>0</v>
      </c>
    </row>
    <row r="224" spans="2:65" s="1" customFormat="1" ht="16.5" customHeight="1">
      <c r="B224" s="169"/>
      <c r="C224" s="170" t="s">
        <v>388</v>
      </c>
      <c r="D224" s="170" t="s">
        <v>139</v>
      </c>
      <c r="E224" s="171" t="s">
        <v>389</v>
      </c>
      <c r="F224" s="172" t="s">
        <v>390</v>
      </c>
      <c r="G224" s="173" t="s">
        <v>325</v>
      </c>
      <c r="H224" s="174">
        <v>10</v>
      </c>
      <c r="I224" s="175"/>
      <c r="J224" s="176">
        <f aca="true" t="shared" si="10" ref="J224:J234">ROUND(I224*H224,2)</f>
        <v>0</v>
      </c>
      <c r="K224" s="172" t="s">
        <v>143</v>
      </c>
      <c r="L224" s="40"/>
      <c r="M224" s="177" t="s">
        <v>5</v>
      </c>
      <c r="N224" s="178" t="s">
        <v>44</v>
      </c>
      <c r="O224" s="41"/>
      <c r="P224" s="179">
        <f aca="true" t="shared" si="11" ref="P224:P234">O224*H224</f>
        <v>0</v>
      </c>
      <c r="Q224" s="179">
        <v>0</v>
      </c>
      <c r="R224" s="179">
        <f aca="true" t="shared" si="12" ref="R224:R234">Q224*H224</f>
        <v>0</v>
      </c>
      <c r="S224" s="179">
        <v>0.00028</v>
      </c>
      <c r="T224" s="180">
        <f aca="true" t="shared" si="13" ref="T224:T234">S224*H224</f>
        <v>0.0027999999999999995</v>
      </c>
      <c r="AR224" s="23" t="s">
        <v>216</v>
      </c>
      <c r="AT224" s="23" t="s">
        <v>139</v>
      </c>
      <c r="AU224" s="23" t="s">
        <v>145</v>
      </c>
      <c r="AY224" s="23" t="s">
        <v>136</v>
      </c>
      <c r="BE224" s="181">
        <f aca="true" t="shared" si="14" ref="BE224:BE234">IF(N224="základní",J224,0)</f>
        <v>0</v>
      </c>
      <c r="BF224" s="181">
        <f aca="true" t="shared" si="15" ref="BF224:BF234">IF(N224="snížená",J224,0)</f>
        <v>0</v>
      </c>
      <c r="BG224" s="181">
        <f aca="true" t="shared" si="16" ref="BG224:BG234">IF(N224="zákl. přenesená",J224,0)</f>
        <v>0</v>
      </c>
      <c r="BH224" s="181">
        <f aca="true" t="shared" si="17" ref="BH224:BH234">IF(N224="sníž. přenesená",J224,0)</f>
        <v>0</v>
      </c>
      <c r="BI224" s="181">
        <f aca="true" t="shared" si="18" ref="BI224:BI234">IF(N224="nulová",J224,0)</f>
        <v>0</v>
      </c>
      <c r="BJ224" s="23" t="s">
        <v>145</v>
      </c>
      <c r="BK224" s="181">
        <f aca="true" t="shared" si="19" ref="BK224:BK234">ROUND(I224*H224,2)</f>
        <v>0</v>
      </c>
      <c r="BL224" s="23" t="s">
        <v>216</v>
      </c>
      <c r="BM224" s="23" t="s">
        <v>391</v>
      </c>
    </row>
    <row r="225" spans="2:65" s="1" customFormat="1" ht="25.5" customHeight="1">
      <c r="B225" s="169"/>
      <c r="C225" s="170" t="s">
        <v>392</v>
      </c>
      <c r="D225" s="170" t="s">
        <v>139</v>
      </c>
      <c r="E225" s="171" t="s">
        <v>393</v>
      </c>
      <c r="F225" s="172" t="s">
        <v>394</v>
      </c>
      <c r="G225" s="173" t="s">
        <v>325</v>
      </c>
      <c r="H225" s="174">
        <v>20</v>
      </c>
      <c r="I225" s="175"/>
      <c r="J225" s="176">
        <f t="shared" si="10"/>
        <v>0</v>
      </c>
      <c r="K225" s="172" t="s">
        <v>143</v>
      </c>
      <c r="L225" s="40"/>
      <c r="M225" s="177" t="s">
        <v>5</v>
      </c>
      <c r="N225" s="178" t="s">
        <v>44</v>
      </c>
      <c r="O225" s="41"/>
      <c r="P225" s="179">
        <f t="shared" si="11"/>
        <v>0</v>
      </c>
      <c r="Q225" s="179">
        <v>0.00042</v>
      </c>
      <c r="R225" s="179">
        <f t="shared" si="12"/>
        <v>0.008400000000000001</v>
      </c>
      <c r="S225" s="179">
        <v>0</v>
      </c>
      <c r="T225" s="180">
        <f t="shared" si="13"/>
        <v>0</v>
      </c>
      <c r="AR225" s="23" t="s">
        <v>216</v>
      </c>
      <c r="AT225" s="23" t="s">
        <v>139</v>
      </c>
      <c r="AU225" s="23" t="s">
        <v>145</v>
      </c>
      <c r="AY225" s="23" t="s">
        <v>136</v>
      </c>
      <c r="BE225" s="181">
        <f t="shared" si="14"/>
        <v>0</v>
      </c>
      <c r="BF225" s="181">
        <f t="shared" si="15"/>
        <v>0</v>
      </c>
      <c r="BG225" s="181">
        <f t="shared" si="16"/>
        <v>0</v>
      </c>
      <c r="BH225" s="181">
        <f t="shared" si="17"/>
        <v>0</v>
      </c>
      <c r="BI225" s="181">
        <f t="shared" si="18"/>
        <v>0</v>
      </c>
      <c r="BJ225" s="23" t="s">
        <v>145</v>
      </c>
      <c r="BK225" s="181">
        <f t="shared" si="19"/>
        <v>0</v>
      </c>
      <c r="BL225" s="23" t="s">
        <v>216</v>
      </c>
      <c r="BM225" s="23" t="s">
        <v>395</v>
      </c>
    </row>
    <row r="226" spans="2:65" s="1" customFormat="1" ht="16.5" customHeight="1">
      <c r="B226" s="169"/>
      <c r="C226" s="206" t="s">
        <v>396</v>
      </c>
      <c r="D226" s="206" t="s">
        <v>209</v>
      </c>
      <c r="E226" s="207" t="s">
        <v>397</v>
      </c>
      <c r="F226" s="208" t="s">
        <v>398</v>
      </c>
      <c r="G226" s="209" t="s">
        <v>325</v>
      </c>
      <c r="H226" s="210">
        <v>7</v>
      </c>
      <c r="I226" s="211"/>
      <c r="J226" s="212">
        <f t="shared" si="10"/>
        <v>0</v>
      </c>
      <c r="K226" s="208" t="s">
        <v>143</v>
      </c>
      <c r="L226" s="213"/>
      <c r="M226" s="214" t="s">
        <v>5</v>
      </c>
      <c r="N226" s="215" t="s">
        <v>44</v>
      </c>
      <c r="O226" s="41"/>
      <c r="P226" s="179">
        <f t="shared" si="11"/>
        <v>0</v>
      </c>
      <c r="Q226" s="179">
        <v>0.00011</v>
      </c>
      <c r="R226" s="179">
        <f t="shared" si="12"/>
        <v>0.0007700000000000001</v>
      </c>
      <c r="S226" s="179">
        <v>0</v>
      </c>
      <c r="T226" s="180">
        <f t="shared" si="13"/>
        <v>0</v>
      </c>
      <c r="AR226" s="23" t="s">
        <v>310</v>
      </c>
      <c r="AT226" s="23" t="s">
        <v>209</v>
      </c>
      <c r="AU226" s="23" t="s">
        <v>145</v>
      </c>
      <c r="AY226" s="23" t="s">
        <v>136</v>
      </c>
      <c r="BE226" s="181">
        <f t="shared" si="14"/>
        <v>0</v>
      </c>
      <c r="BF226" s="181">
        <f t="shared" si="15"/>
        <v>0</v>
      </c>
      <c r="BG226" s="181">
        <f t="shared" si="16"/>
        <v>0</v>
      </c>
      <c r="BH226" s="181">
        <f t="shared" si="17"/>
        <v>0</v>
      </c>
      <c r="BI226" s="181">
        <f t="shared" si="18"/>
        <v>0</v>
      </c>
      <c r="BJ226" s="23" t="s">
        <v>145</v>
      </c>
      <c r="BK226" s="181">
        <f t="shared" si="19"/>
        <v>0</v>
      </c>
      <c r="BL226" s="23" t="s">
        <v>216</v>
      </c>
      <c r="BM226" s="23" t="s">
        <v>399</v>
      </c>
    </row>
    <row r="227" spans="2:65" s="1" customFormat="1" ht="16.5" customHeight="1">
      <c r="B227" s="169"/>
      <c r="C227" s="206" t="s">
        <v>198</v>
      </c>
      <c r="D227" s="206" t="s">
        <v>209</v>
      </c>
      <c r="E227" s="207" t="s">
        <v>400</v>
      </c>
      <c r="F227" s="208" t="s">
        <v>401</v>
      </c>
      <c r="G227" s="209" t="s">
        <v>325</v>
      </c>
      <c r="H227" s="210">
        <v>7</v>
      </c>
      <c r="I227" s="211"/>
      <c r="J227" s="212">
        <f t="shared" si="10"/>
        <v>0</v>
      </c>
      <c r="K227" s="208" t="s">
        <v>143</v>
      </c>
      <c r="L227" s="213"/>
      <c r="M227" s="214" t="s">
        <v>5</v>
      </c>
      <c r="N227" s="215" t="s">
        <v>44</v>
      </c>
      <c r="O227" s="41"/>
      <c r="P227" s="179">
        <f t="shared" si="11"/>
        <v>0</v>
      </c>
      <c r="Q227" s="179">
        <v>0.00017</v>
      </c>
      <c r="R227" s="179">
        <f t="shared" si="12"/>
        <v>0.00119</v>
      </c>
      <c r="S227" s="179">
        <v>0</v>
      </c>
      <c r="T227" s="180">
        <f t="shared" si="13"/>
        <v>0</v>
      </c>
      <c r="AR227" s="23" t="s">
        <v>310</v>
      </c>
      <c r="AT227" s="23" t="s">
        <v>209</v>
      </c>
      <c r="AU227" s="23" t="s">
        <v>145</v>
      </c>
      <c r="AY227" s="23" t="s">
        <v>136</v>
      </c>
      <c r="BE227" s="181">
        <f t="shared" si="14"/>
        <v>0</v>
      </c>
      <c r="BF227" s="181">
        <f t="shared" si="15"/>
        <v>0</v>
      </c>
      <c r="BG227" s="181">
        <f t="shared" si="16"/>
        <v>0</v>
      </c>
      <c r="BH227" s="181">
        <f t="shared" si="17"/>
        <v>0</v>
      </c>
      <c r="BI227" s="181">
        <f t="shared" si="18"/>
        <v>0</v>
      </c>
      <c r="BJ227" s="23" t="s">
        <v>145</v>
      </c>
      <c r="BK227" s="181">
        <f t="shared" si="19"/>
        <v>0</v>
      </c>
      <c r="BL227" s="23" t="s">
        <v>216</v>
      </c>
      <c r="BM227" s="23" t="s">
        <v>402</v>
      </c>
    </row>
    <row r="228" spans="2:65" s="1" customFormat="1" ht="16.5" customHeight="1">
      <c r="B228" s="169"/>
      <c r="C228" s="206" t="s">
        <v>403</v>
      </c>
      <c r="D228" s="206" t="s">
        <v>209</v>
      </c>
      <c r="E228" s="207" t="s">
        <v>404</v>
      </c>
      <c r="F228" s="208" t="s">
        <v>405</v>
      </c>
      <c r="G228" s="209" t="s">
        <v>325</v>
      </c>
      <c r="H228" s="210">
        <v>6</v>
      </c>
      <c r="I228" s="211"/>
      <c r="J228" s="212">
        <f t="shared" si="10"/>
        <v>0</v>
      </c>
      <c r="K228" s="208" t="s">
        <v>143</v>
      </c>
      <c r="L228" s="213"/>
      <c r="M228" s="214" t="s">
        <v>5</v>
      </c>
      <c r="N228" s="215" t="s">
        <v>44</v>
      </c>
      <c r="O228" s="41"/>
      <c r="P228" s="179">
        <f t="shared" si="11"/>
        <v>0</v>
      </c>
      <c r="Q228" s="179">
        <v>0.00027</v>
      </c>
      <c r="R228" s="179">
        <f t="shared" si="12"/>
        <v>0.00162</v>
      </c>
      <c r="S228" s="179">
        <v>0</v>
      </c>
      <c r="T228" s="180">
        <f t="shared" si="13"/>
        <v>0</v>
      </c>
      <c r="AR228" s="23" t="s">
        <v>310</v>
      </c>
      <c r="AT228" s="23" t="s">
        <v>209</v>
      </c>
      <c r="AU228" s="23" t="s">
        <v>145</v>
      </c>
      <c r="AY228" s="23" t="s">
        <v>136</v>
      </c>
      <c r="BE228" s="181">
        <f t="shared" si="14"/>
        <v>0</v>
      </c>
      <c r="BF228" s="181">
        <f t="shared" si="15"/>
        <v>0</v>
      </c>
      <c r="BG228" s="181">
        <f t="shared" si="16"/>
        <v>0</v>
      </c>
      <c r="BH228" s="181">
        <f t="shared" si="17"/>
        <v>0</v>
      </c>
      <c r="BI228" s="181">
        <f t="shared" si="18"/>
        <v>0</v>
      </c>
      <c r="BJ228" s="23" t="s">
        <v>145</v>
      </c>
      <c r="BK228" s="181">
        <f t="shared" si="19"/>
        <v>0</v>
      </c>
      <c r="BL228" s="23" t="s">
        <v>216</v>
      </c>
      <c r="BM228" s="23" t="s">
        <v>406</v>
      </c>
    </row>
    <row r="229" spans="2:65" s="1" customFormat="1" ht="25.5" customHeight="1">
      <c r="B229" s="169"/>
      <c r="C229" s="170" t="s">
        <v>407</v>
      </c>
      <c r="D229" s="170" t="s">
        <v>139</v>
      </c>
      <c r="E229" s="171" t="s">
        <v>408</v>
      </c>
      <c r="F229" s="172" t="s">
        <v>409</v>
      </c>
      <c r="G229" s="173" t="s">
        <v>410</v>
      </c>
      <c r="H229" s="174">
        <v>1</v>
      </c>
      <c r="I229" s="175"/>
      <c r="J229" s="176">
        <f t="shared" si="10"/>
        <v>0</v>
      </c>
      <c r="K229" s="172" t="s">
        <v>143</v>
      </c>
      <c r="L229" s="40"/>
      <c r="M229" s="177" t="s">
        <v>5</v>
      </c>
      <c r="N229" s="178" t="s">
        <v>44</v>
      </c>
      <c r="O229" s="41"/>
      <c r="P229" s="179">
        <f t="shared" si="11"/>
        <v>0</v>
      </c>
      <c r="Q229" s="179">
        <v>0</v>
      </c>
      <c r="R229" s="179">
        <f t="shared" si="12"/>
        <v>0</v>
      </c>
      <c r="S229" s="179">
        <v>0</v>
      </c>
      <c r="T229" s="180">
        <f t="shared" si="13"/>
        <v>0</v>
      </c>
      <c r="AR229" s="23" t="s">
        <v>216</v>
      </c>
      <c r="AT229" s="23" t="s">
        <v>139</v>
      </c>
      <c r="AU229" s="23" t="s">
        <v>145</v>
      </c>
      <c r="AY229" s="23" t="s">
        <v>136</v>
      </c>
      <c r="BE229" s="181">
        <f t="shared" si="14"/>
        <v>0</v>
      </c>
      <c r="BF229" s="181">
        <f t="shared" si="15"/>
        <v>0</v>
      </c>
      <c r="BG229" s="181">
        <f t="shared" si="16"/>
        <v>0</v>
      </c>
      <c r="BH229" s="181">
        <f t="shared" si="17"/>
        <v>0</v>
      </c>
      <c r="BI229" s="181">
        <f t="shared" si="18"/>
        <v>0</v>
      </c>
      <c r="BJ229" s="23" t="s">
        <v>145</v>
      </c>
      <c r="BK229" s="181">
        <f t="shared" si="19"/>
        <v>0</v>
      </c>
      <c r="BL229" s="23" t="s">
        <v>216</v>
      </c>
      <c r="BM229" s="23" t="s">
        <v>411</v>
      </c>
    </row>
    <row r="230" spans="2:65" s="1" customFormat="1" ht="25.5" customHeight="1">
      <c r="B230" s="169"/>
      <c r="C230" s="170" t="s">
        <v>412</v>
      </c>
      <c r="D230" s="170" t="s">
        <v>139</v>
      </c>
      <c r="E230" s="171" t="s">
        <v>413</v>
      </c>
      <c r="F230" s="172" t="s">
        <v>414</v>
      </c>
      <c r="G230" s="173" t="s">
        <v>410</v>
      </c>
      <c r="H230" s="174">
        <v>1</v>
      </c>
      <c r="I230" s="175"/>
      <c r="J230" s="176">
        <f t="shared" si="10"/>
        <v>0</v>
      </c>
      <c r="K230" s="172" t="s">
        <v>143</v>
      </c>
      <c r="L230" s="40"/>
      <c r="M230" s="177" t="s">
        <v>5</v>
      </c>
      <c r="N230" s="178" t="s">
        <v>44</v>
      </c>
      <c r="O230" s="41"/>
      <c r="P230" s="179">
        <f t="shared" si="11"/>
        <v>0</v>
      </c>
      <c r="Q230" s="179">
        <v>0</v>
      </c>
      <c r="R230" s="179">
        <f t="shared" si="12"/>
        <v>0</v>
      </c>
      <c r="S230" s="179">
        <v>0</v>
      </c>
      <c r="T230" s="180">
        <f t="shared" si="13"/>
        <v>0</v>
      </c>
      <c r="AR230" s="23" t="s">
        <v>216</v>
      </c>
      <c r="AT230" s="23" t="s">
        <v>139</v>
      </c>
      <c r="AU230" s="23" t="s">
        <v>145</v>
      </c>
      <c r="AY230" s="23" t="s">
        <v>136</v>
      </c>
      <c r="BE230" s="181">
        <f t="shared" si="14"/>
        <v>0</v>
      </c>
      <c r="BF230" s="181">
        <f t="shared" si="15"/>
        <v>0</v>
      </c>
      <c r="BG230" s="181">
        <f t="shared" si="16"/>
        <v>0</v>
      </c>
      <c r="BH230" s="181">
        <f t="shared" si="17"/>
        <v>0</v>
      </c>
      <c r="BI230" s="181">
        <f t="shared" si="18"/>
        <v>0</v>
      </c>
      <c r="BJ230" s="23" t="s">
        <v>145</v>
      </c>
      <c r="BK230" s="181">
        <f t="shared" si="19"/>
        <v>0</v>
      </c>
      <c r="BL230" s="23" t="s">
        <v>216</v>
      </c>
      <c r="BM230" s="23" t="s">
        <v>415</v>
      </c>
    </row>
    <row r="231" spans="2:65" s="1" customFormat="1" ht="25.5" customHeight="1">
      <c r="B231" s="169"/>
      <c r="C231" s="170" t="s">
        <v>416</v>
      </c>
      <c r="D231" s="170" t="s">
        <v>139</v>
      </c>
      <c r="E231" s="171" t="s">
        <v>417</v>
      </c>
      <c r="F231" s="172" t="s">
        <v>418</v>
      </c>
      <c r="G231" s="173" t="s">
        <v>325</v>
      </c>
      <c r="H231" s="174">
        <v>20</v>
      </c>
      <c r="I231" s="175"/>
      <c r="J231" s="176">
        <f t="shared" si="10"/>
        <v>0</v>
      </c>
      <c r="K231" s="172" t="s">
        <v>143</v>
      </c>
      <c r="L231" s="40"/>
      <c r="M231" s="177" t="s">
        <v>5</v>
      </c>
      <c r="N231" s="178" t="s">
        <v>44</v>
      </c>
      <c r="O231" s="41"/>
      <c r="P231" s="179">
        <f t="shared" si="11"/>
        <v>0</v>
      </c>
      <c r="Q231" s="179">
        <v>0.0004</v>
      </c>
      <c r="R231" s="179">
        <f t="shared" si="12"/>
        <v>0.008</v>
      </c>
      <c r="S231" s="179">
        <v>0</v>
      </c>
      <c r="T231" s="180">
        <f t="shared" si="13"/>
        <v>0</v>
      </c>
      <c r="AR231" s="23" t="s">
        <v>216</v>
      </c>
      <c r="AT231" s="23" t="s">
        <v>139</v>
      </c>
      <c r="AU231" s="23" t="s">
        <v>145</v>
      </c>
      <c r="AY231" s="23" t="s">
        <v>136</v>
      </c>
      <c r="BE231" s="181">
        <f t="shared" si="14"/>
        <v>0</v>
      </c>
      <c r="BF231" s="181">
        <f t="shared" si="15"/>
        <v>0</v>
      </c>
      <c r="BG231" s="181">
        <f t="shared" si="16"/>
        <v>0</v>
      </c>
      <c r="BH231" s="181">
        <f t="shared" si="17"/>
        <v>0</v>
      </c>
      <c r="BI231" s="181">
        <f t="shared" si="18"/>
        <v>0</v>
      </c>
      <c r="BJ231" s="23" t="s">
        <v>145</v>
      </c>
      <c r="BK231" s="181">
        <f t="shared" si="19"/>
        <v>0</v>
      </c>
      <c r="BL231" s="23" t="s">
        <v>216</v>
      </c>
      <c r="BM231" s="23" t="s">
        <v>419</v>
      </c>
    </row>
    <row r="232" spans="2:65" s="1" customFormat="1" ht="25.5" customHeight="1">
      <c r="B232" s="169"/>
      <c r="C232" s="170" t="s">
        <v>420</v>
      </c>
      <c r="D232" s="170" t="s">
        <v>139</v>
      </c>
      <c r="E232" s="171" t="s">
        <v>421</v>
      </c>
      <c r="F232" s="172" t="s">
        <v>422</v>
      </c>
      <c r="G232" s="173" t="s">
        <v>325</v>
      </c>
      <c r="H232" s="174">
        <v>20</v>
      </c>
      <c r="I232" s="175"/>
      <c r="J232" s="176">
        <f t="shared" si="10"/>
        <v>0</v>
      </c>
      <c r="K232" s="172" t="s">
        <v>143</v>
      </c>
      <c r="L232" s="40"/>
      <c r="M232" s="177" t="s">
        <v>5</v>
      </c>
      <c r="N232" s="178" t="s">
        <v>44</v>
      </c>
      <c r="O232" s="41"/>
      <c r="P232" s="179">
        <f t="shared" si="11"/>
        <v>0</v>
      </c>
      <c r="Q232" s="179">
        <v>1E-05</v>
      </c>
      <c r="R232" s="179">
        <f t="shared" si="12"/>
        <v>0.0002</v>
      </c>
      <c r="S232" s="179">
        <v>0</v>
      </c>
      <c r="T232" s="180">
        <f t="shared" si="13"/>
        <v>0</v>
      </c>
      <c r="AR232" s="23" t="s">
        <v>216</v>
      </c>
      <c r="AT232" s="23" t="s">
        <v>139</v>
      </c>
      <c r="AU232" s="23" t="s">
        <v>145</v>
      </c>
      <c r="AY232" s="23" t="s">
        <v>136</v>
      </c>
      <c r="BE232" s="181">
        <f t="shared" si="14"/>
        <v>0</v>
      </c>
      <c r="BF232" s="181">
        <f t="shared" si="15"/>
        <v>0</v>
      </c>
      <c r="BG232" s="181">
        <f t="shared" si="16"/>
        <v>0</v>
      </c>
      <c r="BH232" s="181">
        <f t="shared" si="17"/>
        <v>0</v>
      </c>
      <c r="BI232" s="181">
        <f t="shared" si="18"/>
        <v>0</v>
      </c>
      <c r="BJ232" s="23" t="s">
        <v>145</v>
      </c>
      <c r="BK232" s="181">
        <f t="shared" si="19"/>
        <v>0</v>
      </c>
      <c r="BL232" s="23" t="s">
        <v>216</v>
      </c>
      <c r="BM232" s="23" t="s">
        <v>423</v>
      </c>
    </row>
    <row r="233" spans="2:65" s="1" customFormat="1" ht="38.25" customHeight="1">
      <c r="B233" s="169"/>
      <c r="C233" s="170" t="s">
        <v>424</v>
      </c>
      <c r="D233" s="170" t="s">
        <v>139</v>
      </c>
      <c r="E233" s="171" t="s">
        <v>425</v>
      </c>
      <c r="F233" s="172" t="s">
        <v>426</v>
      </c>
      <c r="G233" s="173" t="s">
        <v>259</v>
      </c>
      <c r="H233" s="174">
        <v>0.02</v>
      </c>
      <c r="I233" s="175"/>
      <c r="J233" s="176">
        <f t="shared" si="10"/>
        <v>0</v>
      </c>
      <c r="K233" s="172" t="s">
        <v>143</v>
      </c>
      <c r="L233" s="40"/>
      <c r="M233" s="177" t="s">
        <v>5</v>
      </c>
      <c r="N233" s="178" t="s">
        <v>44</v>
      </c>
      <c r="O233" s="41"/>
      <c r="P233" s="179">
        <f t="shared" si="11"/>
        <v>0</v>
      </c>
      <c r="Q233" s="179">
        <v>0</v>
      </c>
      <c r="R233" s="179">
        <f t="shared" si="12"/>
        <v>0</v>
      </c>
      <c r="S233" s="179">
        <v>0</v>
      </c>
      <c r="T233" s="180">
        <f t="shared" si="13"/>
        <v>0</v>
      </c>
      <c r="AR233" s="23" t="s">
        <v>216</v>
      </c>
      <c r="AT233" s="23" t="s">
        <v>139</v>
      </c>
      <c r="AU233" s="23" t="s">
        <v>145</v>
      </c>
      <c r="AY233" s="23" t="s">
        <v>136</v>
      </c>
      <c r="BE233" s="181">
        <f t="shared" si="14"/>
        <v>0</v>
      </c>
      <c r="BF233" s="181">
        <f t="shared" si="15"/>
        <v>0</v>
      </c>
      <c r="BG233" s="181">
        <f t="shared" si="16"/>
        <v>0</v>
      </c>
      <c r="BH233" s="181">
        <f t="shared" si="17"/>
        <v>0</v>
      </c>
      <c r="BI233" s="181">
        <f t="shared" si="18"/>
        <v>0</v>
      </c>
      <c r="BJ233" s="23" t="s">
        <v>145</v>
      </c>
      <c r="BK233" s="181">
        <f t="shared" si="19"/>
        <v>0</v>
      </c>
      <c r="BL233" s="23" t="s">
        <v>216</v>
      </c>
      <c r="BM233" s="23" t="s">
        <v>427</v>
      </c>
    </row>
    <row r="234" spans="2:65" s="1" customFormat="1" ht="38.25" customHeight="1">
      <c r="B234" s="169"/>
      <c r="C234" s="170" t="s">
        <v>428</v>
      </c>
      <c r="D234" s="170" t="s">
        <v>139</v>
      </c>
      <c r="E234" s="171" t="s">
        <v>429</v>
      </c>
      <c r="F234" s="172" t="s">
        <v>430</v>
      </c>
      <c r="G234" s="173" t="s">
        <v>259</v>
      </c>
      <c r="H234" s="174">
        <v>0.02</v>
      </c>
      <c r="I234" s="175"/>
      <c r="J234" s="176">
        <f t="shared" si="10"/>
        <v>0</v>
      </c>
      <c r="K234" s="172" t="s">
        <v>143</v>
      </c>
      <c r="L234" s="40"/>
      <c r="M234" s="177" t="s">
        <v>5</v>
      </c>
      <c r="N234" s="178" t="s">
        <v>44</v>
      </c>
      <c r="O234" s="41"/>
      <c r="P234" s="179">
        <f t="shared" si="11"/>
        <v>0</v>
      </c>
      <c r="Q234" s="179">
        <v>0</v>
      </c>
      <c r="R234" s="179">
        <f t="shared" si="12"/>
        <v>0</v>
      </c>
      <c r="S234" s="179">
        <v>0</v>
      </c>
      <c r="T234" s="180">
        <f t="shared" si="13"/>
        <v>0</v>
      </c>
      <c r="AR234" s="23" t="s">
        <v>216</v>
      </c>
      <c r="AT234" s="23" t="s">
        <v>139</v>
      </c>
      <c r="AU234" s="23" t="s">
        <v>145</v>
      </c>
      <c r="AY234" s="23" t="s">
        <v>136</v>
      </c>
      <c r="BE234" s="181">
        <f t="shared" si="14"/>
        <v>0</v>
      </c>
      <c r="BF234" s="181">
        <f t="shared" si="15"/>
        <v>0</v>
      </c>
      <c r="BG234" s="181">
        <f t="shared" si="16"/>
        <v>0</v>
      </c>
      <c r="BH234" s="181">
        <f t="shared" si="17"/>
        <v>0</v>
      </c>
      <c r="BI234" s="181">
        <f t="shared" si="18"/>
        <v>0</v>
      </c>
      <c r="BJ234" s="23" t="s">
        <v>145</v>
      </c>
      <c r="BK234" s="181">
        <f t="shared" si="19"/>
        <v>0</v>
      </c>
      <c r="BL234" s="23" t="s">
        <v>216</v>
      </c>
      <c r="BM234" s="23" t="s">
        <v>431</v>
      </c>
    </row>
    <row r="235" spans="2:63" s="10" customFormat="1" ht="29.85" customHeight="1">
      <c r="B235" s="156"/>
      <c r="D235" s="157" t="s">
        <v>71</v>
      </c>
      <c r="E235" s="167" t="s">
        <v>432</v>
      </c>
      <c r="F235" s="167" t="s">
        <v>433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SUM(P236:P246)</f>
        <v>0</v>
      </c>
      <c r="Q235" s="162"/>
      <c r="R235" s="163">
        <f>SUM(R236:R246)</f>
        <v>0.0031499999999999996</v>
      </c>
      <c r="S235" s="162"/>
      <c r="T235" s="164">
        <f>SUM(T236:T246)</f>
        <v>0.00645</v>
      </c>
      <c r="AR235" s="157" t="s">
        <v>145</v>
      </c>
      <c r="AT235" s="165" t="s">
        <v>71</v>
      </c>
      <c r="AU235" s="165" t="s">
        <v>77</v>
      </c>
      <c r="AY235" s="157" t="s">
        <v>136</v>
      </c>
      <c r="BK235" s="166">
        <f>SUM(BK236:BK246)</f>
        <v>0</v>
      </c>
    </row>
    <row r="236" spans="2:65" s="1" customFormat="1" ht="16.5" customHeight="1">
      <c r="B236" s="169"/>
      <c r="C236" s="170" t="s">
        <v>434</v>
      </c>
      <c r="D236" s="170" t="s">
        <v>139</v>
      </c>
      <c r="E236" s="171" t="s">
        <v>435</v>
      </c>
      <c r="F236" s="172" t="s">
        <v>436</v>
      </c>
      <c r="G236" s="173" t="s">
        <v>325</v>
      </c>
      <c r="H236" s="174">
        <v>3</v>
      </c>
      <c r="I236" s="175"/>
      <c r="J236" s="176">
        <f>ROUND(I236*H236,2)</f>
        <v>0</v>
      </c>
      <c r="K236" s="172" t="s">
        <v>143</v>
      </c>
      <c r="L236" s="40"/>
      <c r="M236" s="177" t="s">
        <v>5</v>
      </c>
      <c r="N236" s="178" t="s">
        <v>44</v>
      </c>
      <c r="O236" s="41"/>
      <c r="P236" s="179">
        <f>O236*H236</f>
        <v>0</v>
      </c>
      <c r="Q236" s="179">
        <v>0.00011</v>
      </c>
      <c r="R236" s="179">
        <f>Q236*H236</f>
        <v>0.00033</v>
      </c>
      <c r="S236" s="179">
        <v>0.00215</v>
      </c>
      <c r="T236" s="180">
        <f>S236*H236</f>
        <v>0.00645</v>
      </c>
      <c r="AR236" s="23" t="s">
        <v>216</v>
      </c>
      <c r="AT236" s="23" t="s">
        <v>139</v>
      </c>
      <c r="AU236" s="23" t="s">
        <v>145</v>
      </c>
      <c r="AY236" s="23" t="s">
        <v>136</v>
      </c>
      <c r="BE236" s="181">
        <f>IF(N236="základní",J236,0)</f>
        <v>0</v>
      </c>
      <c r="BF236" s="181">
        <f>IF(N236="snížená",J236,0)</f>
        <v>0</v>
      </c>
      <c r="BG236" s="181">
        <f>IF(N236="zákl. přenesená",J236,0)</f>
        <v>0</v>
      </c>
      <c r="BH236" s="181">
        <f>IF(N236="sníž. přenesená",J236,0)</f>
        <v>0</v>
      </c>
      <c r="BI236" s="181">
        <f>IF(N236="nulová",J236,0)</f>
        <v>0</v>
      </c>
      <c r="BJ236" s="23" t="s">
        <v>145</v>
      </c>
      <c r="BK236" s="181">
        <f>ROUND(I236*H236,2)</f>
        <v>0</v>
      </c>
      <c r="BL236" s="23" t="s">
        <v>216</v>
      </c>
      <c r="BM236" s="23" t="s">
        <v>437</v>
      </c>
    </row>
    <row r="237" spans="2:65" s="1" customFormat="1" ht="25.5" customHeight="1">
      <c r="B237" s="169"/>
      <c r="C237" s="170" t="s">
        <v>438</v>
      </c>
      <c r="D237" s="170" t="s">
        <v>139</v>
      </c>
      <c r="E237" s="171" t="s">
        <v>439</v>
      </c>
      <c r="F237" s="172" t="s">
        <v>440</v>
      </c>
      <c r="G237" s="173" t="s">
        <v>325</v>
      </c>
      <c r="H237" s="174">
        <v>1</v>
      </c>
      <c r="I237" s="175"/>
      <c r="J237" s="176">
        <f>ROUND(I237*H237,2)</f>
        <v>0</v>
      </c>
      <c r="K237" s="172" t="s">
        <v>143</v>
      </c>
      <c r="L237" s="40"/>
      <c r="M237" s="177" t="s">
        <v>5</v>
      </c>
      <c r="N237" s="178" t="s">
        <v>44</v>
      </c>
      <c r="O237" s="41"/>
      <c r="P237" s="179">
        <f>O237*H237</f>
        <v>0</v>
      </c>
      <c r="Q237" s="179">
        <v>0.0006</v>
      </c>
      <c r="R237" s="179">
        <f>Q237*H237</f>
        <v>0.0006</v>
      </c>
      <c r="S237" s="179">
        <v>0</v>
      </c>
      <c r="T237" s="180">
        <f>S237*H237</f>
        <v>0</v>
      </c>
      <c r="AR237" s="23" t="s">
        <v>216</v>
      </c>
      <c r="AT237" s="23" t="s">
        <v>139</v>
      </c>
      <c r="AU237" s="23" t="s">
        <v>145</v>
      </c>
      <c r="AY237" s="23" t="s">
        <v>136</v>
      </c>
      <c r="BE237" s="181">
        <f>IF(N237="základní",J237,0)</f>
        <v>0</v>
      </c>
      <c r="BF237" s="181">
        <f>IF(N237="snížená",J237,0)</f>
        <v>0</v>
      </c>
      <c r="BG237" s="181">
        <f>IF(N237="zákl. přenesená",J237,0)</f>
        <v>0</v>
      </c>
      <c r="BH237" s="181">
        <f>IF(N237="sníž. přenesená",J237,0)</f>
        <v>0</v>
      </c>
      <c r="BI237" s="181">
        <f>IF(N237="nulová",J237,0)</f>
        <v>0</v>
      </c>
      <c r="BJ237" s="23" t="s">
        <v>145</v>
      </c>
      <c r="BK237" s="181">
        <f>ROUND(I237*H237,2)</f>
        <v>0</v>
      </c>
      <c r="BL237" s="23" t="s">
        <v>216</v>
      </c>
      <c r="BM237" s="23" t="s">
        <v>441</v>
      </c>
    </row>
    <row r="238" spans="2:51" s="13" customFormat="1" ht="13.5">
      <c r="B238" s="199"/>
      <c r="D238" s="183" t="s">
        <v>147</v>
      </c>
      <c r="E238" s="200" t="s">
        <v>5</v>
      </c>
      <c r="F238" s="201" t="s">
        <v>442</v>
      </c>
      <c r="H238" s="200" t="s">
        <v>5</v>
      </c>
      <c r="I238" s="202"/>
      <c r="L238" s="199"/>
      <c r="M238" s="203"/>
      <c r="N238" s="204"/>
      <c r="O238" s="204"/>
      <c r="P238" s="204"/>
      <c r="Q238" s="204"/>
      <c r="R238" s="204"/>
      <c r="S238" s="204"/>
      <c r="T238" s="205"/>
      <c r="AT238" s="200" t="s">
        <v>147</v>
      </c>
      <c r="AU238" s="200" t="s">
        <v>145</v>
      </c>
      <c r="AV238" s="13" t="s">
        <v>77</v>
      </c>
      <c r="AW238" s="13" t="s">
        <v>36</v>
      </c>
      <c r="AX238" s="13" t="s">
        <v>72</v>
      </c>
      <c r="AY238" s="200" t="s">
        <v>136</v>
      </c>
    </row>
    <row r="239" spans="2:51" s="11" customFormat="1" ht="13.5">
      <c r="B239" s="182"/>
      <c r="D239" s="183" t="s">
        <v>147</v>
      </c>
      <c r="E239" s="184" t="s">
        <v>5</v>
      </c>
      <c r="F239" s="185" t="s">
        <v>77</v>
      </c>
      <c r="H239" s="186">
        <v>1</v>
      </c>
      <c r="I239" s="187"/>
      <c r="L239" s="182"/>
      <c r="M239" s="188"/>
      <c r="N239" s="189"/>
      <c r="O239" s="189"/>
      <c r="P239" s="189"/>
      <c r="Q239" s="189"/>
      <c r="R239" s="189"/>
      <c r="S239" s="189"/>
      <c r="T239" s="190"/>
      <c r="AT239" s="184" t="s">
        <v>147</v>
      </c>
      <c r="AU239" s="184" t="s">
        <v>145</v>
      </c>
      <c r="AV239" s="11" t="s">
        <v>145</v>
      </c>
      <c r="AW239" s="11" t="s">
        <v>36</v>
      </c>
      <c r="AX239" s="11" t="s">
        <v>77</v>
      </c>
      <c r="AY239" s="184" t="s">
        <v>136</v>
      </c>
    </row>
    <row r="240" spans="2:65" s="1" customFormat="1" ht="16.5" customHeight="1">
      <c r="B240" s="169"/>
      <c r="C240" s="170" t="s">
        <v>443</v>
      </c>
      <c r="D240" s="170" t="s">
        <v>139</v>
      </c>
      <c r="E240" s="171" t="s">
        <v>444</v>
      </c>
      <c r="F240" s="172" t="s">
        <v>445</v>
      </c>
      <c r="G240" s="173" t="s">
        <v>325</v>
      </c>
      <c r="H240" s="174">
        <v>3</v>
      </c>
      <c r="I240" s="175"/>
      <c r="J240" s="176">
        <f aca="true" t="shared" si="20" ref="J240:J246">ROUND(I240*H240,2)</f>
        <v>0</v>
      </c>
      <c r="K240" s="172" t="s">
        <v>143</v>
      </c>
      <c r="L240" s="40"/>
      <c r="M240" s="177" t="s">
        <v>5</v>
      </c>
      <c r="N240" s="178" t="s">
        <v>44</v>
      </c>
      <c r="O240" s="41"/>
      <c r="P240" s="179">
        <f aca="true" t="shared" si="21" ref="P240:P246">O240*H240</f>
        <v>0</v>
      </c>
      <c r="Q240" s="179">
        <v>0.00054</v>
      </c>
      <c r="R240" s="179">
        <f aca="true" t="shared" si="22" ref="R240:R246">Q240*H240</f>
        <v>0.00162</v>
      </c>
      <c r="S240" s="179">
        <v>0</v>
      </c>
      <c r="T240" s="180">
        <f aca="true" t="shared" si="23" ref="T240:T246">S240*H240</f>
        <v>0</v>
      </c>
      <c r="AR240" s="23" t="s">
        <v>216</v>
      </c>
      <c r="AT240" s="23" t="s">
        <v>139</v>
      </c>
      <c r="AU240" s="23" t="s">
        <v>145</v>
      </c>
      <c r="AY240" s="23" t="s">
        <v>136</v>
      </c>
      <c r="BE240" s="181">
        <f aca="true" t="shared" si="24" ref="BE240:BE246">IF(N240="základní",J240,0)</f>
        <v>0</v>
      </c>
      <c r="BF240" s="181">
        <f aca="true" t="shared" si="25" ref="BF240:BF246">IF(N240="snížená",J240,0)</f>
        <v>0</v>
      </c>
      <c r="BG240" s="181">
        <f aca="true" t="shared" si="26" ref="BG240:BG246">IF(N240="zákl. přenesená",J240,0)</f>
        <v>0</v>
      </c>
      <c r="BH240" s="181">
        <f aca="true" t="shared" si="27" ref="BH240:BH246">IF(N240="sníž. přenesená",J240,0)</f>
        <v>0</v>
      </c>
      <c r="BI240" s="181">
        <f aca="true" t="shared" si="28" ref="BI240:BI246">IF(N240="nulová",J240,0)</f>
        <v>0</v>
      </c>
      <c r="BJ240" s="23" t="s">
        <v>145</v>
      </c>
      <c r="BK240" s="181">
        <f aca="true" t="shared" si="29" ref="BK240:BK246">ROUND(I240*H240,2)</f>
        <v>0</v>
      </c>
      <c r="BL240" s="23" t="s">
        <v>216</v>
      </c>
      <c r="BM240" s="23" t="s">
        <v>446</v>
      </c>
    </row>
    <row r="241" spans="2:65" s="1" customFormat="1" ht="25.5" customHeight="1">
      <c r="B241" s="169"/>
      <c r="C241" s="170" t="s">
        <v>447</v>
      </c>
      <c r="D241" s="170" t="s">
        <v>139</v>
      </c>
      <c r="E241" s="171" t="s">
        <v>448</v>
      </c>
      <c r="F241" s="172" t="s">
        <v>449</v>
      </c>
      <c r="G241" s="173" t="s">
        <v>410</v>
      </c>
      <c r="H241" s="174">
        <v>1</v>
      </c>
      <c r="I241" s="175"/>
      <c r="J241" s="176">
        <f t="shared" si="20"/>
        <v>0</v>
      </c>
      <c r="K241" s="172" t="s">
        <v>143</v>
      </c>
      <c r="L241" s="40"/>
      <c r="M241" s="177" t="s">
        <v>5</v>
      </c>
      <c r="N241" s="178" t="s">
        <v>44</v>
      </c>
      <c r="O241" s="41"/>
      <c r="P241" s="179">
        <f t="shared" si="21"/>
        <v>0</v>
      </c>
      <c r="Q241" s="179">
        <v>0.0006</v>
      </c>
      <c r="R241" s="179">
        <f t="shared" si="22"/>
        <v>0.0006</v>
      </c>
      <c r="S241" s="179">
        <v>0</v>
      </c>
      <c r="T241" s="180">
        <f t="shared" si="23"/>
        <v>0</v>
      </c>
      <c r="AR241" s="23" t="s">
        <v>216</v>
      </c>
      <c r="AT241" s="23" t="s">
        <v>139</v>
      </c>
      <c r="AU241" s="23" t="s">
        <v>145</v>
      </c>
      <c r="AY241" s="23" t="s">
        <v>136</v>
      </c>
      <c r="BE241" s="181">
        <f t="shared" si="24"/>
        <v>0</v>
      </c>
      <c r="BF241" s="181">
        <f t="shared" si="25"/>
        <v>0</v>
      </c>
      <c r="BG241" s="181">
        <f t="shared" si="26"/>
        <v>0</v>
      </c>
      <c r="BH241" s="181">
        <f t="shared" si="27"/>
        <v>0</v>
      </c>
      <c r="BI241" s="181">
        <f t="shared" si="28"/>
        <v>0</v>
      </c>
      <c r="BJ241" s="23" t="s">
        <v>145</v>
      </c>
      <c r="BK241" s="181">
        <f t="shared" si="29"/>
        <v>0</v>
      </c>
      <c r="BL241" s="23" t="s">
        <v>216</v>
      </c>
      <c r="BM241" s="23" t="s">
        <v>450</v>
      </c>
    </row>
    <row r="242" spans="2:65" s="1" customFormat="1" ht="16.5" customHeight="1">
      <c r="B242" s="169"/>
      <c r="C242" s="170" t="s">
        <v>451</v>
      </c>
      <c r="D242" s="170" t="s">
        <v>139</v>
      </c>
      <c r="E242" s="171" t="s">
        <v>452</v>
      </c>
      <c r="F242" s="172" t="s">
        <v>453</v>
      </c>
      <c r="G242" s="173" t="s">
        <v>206</v>
      </c>
      <c r="H242" s="174">
        <v>2</v>
      </c>
      <c r="I242" s="175"/>
      <c r="J242" s="176">
        <f t="shared" si="20"/>
        <v>0</v>
      </c>
      <c r="K242" s="172" t="s">
        <v>143</v>
      </c>
      <c r="L242" s="40"/>
      <c r="M242" s="177" t="s">
        <v>5</v>
      </c>
      <c r="N242" s="178" t="s">
        <v>44</v>
      </c>
      <c r="O242" s="41"/>
      <c r="P242" s="179">
        <f t="shared" si="21"/>
        <v>0</v>
      </c>
      <c r="Q242" s="179">
        <v>0</v>
      </c>
      <c r="R242" s="179">
        <f t="shared" si="22"/>
        <v>0</v>
      </c>
      <c r="S242" s="179">
        <v>0</v>
      </c>
      <c r="T242" s="180">
        <f t="shared" si="23"/>
        <v>0</v>
      </c>
      <c r="AR242" s="23" t="s">
        <v>216</v>
      </c>
      <c r="AT242" s="23" t="s">
        <v>139</v>
      </c>
      <c r="AU242" s="23" t="s">
        <v>145</v>
      </c>
      <c r="AY242" s="23" t="s">
        <v>136</v>
      </c>
      <c r="BE242" s="181">
        <f t="shared" si="24"/>
        <v>0</v>
      </c>
      <c r="BF242" s="181">
        <f t="shared" si="25"/>
        <v>0</v>
      </c>
      <c r="BG242" s="181">
        <f t="shared" si="26"/>
        <v>0</v>
      </c>
      <c r="BH242" s="181">
        <f t="shared" si="27"/>
        <v>0</v>
      </c>
      <c r="BI242" s="181">
        <f t="shared" si="28"/>
        <v>0</v>
      </c>
      <c r="BJ242" s="23" t="s">
        <v>145</v>
      </c>
      <c r="BK242" s="181">
        <f t="shared" si="29"/>
        <v>0</v>
      </c>
      <c r="BL242" s="23" t="s">
        <v>216</v>
      </c>
      <c r="BM242" s="23" t="s">
        <v>454</v>
      </c>
    </row>
    <row r="243" spans="2:65" s="1" customFormat="1" ht="16.5" customHeight="1">
      <c r="B243" s="169"/>
      <c r="C243" s="170" t="s">
        <v>455</v>
      </c>
      <c r="D243" s="170" t="s">
        <v>139</v>
      </c>
      <c r="E243" s="171" t="s">
        <v>456</v>
      </c>
      <c r="F243" s="172" t="s">
        <v>457</v>
      </c>
      <c r="G243" s="173" t="s">
        <v>325</v>
      </c>
      <c r="H243" s="174">
        <v>3</v>
      </c>
      <c r="I243" s="175"/>
      <c r="J243" s="176">
        <f t="shared" si="20"/>
        <v>0</v>
      </c>
      <c r="K243" s="172" t="s">
        <v>143</v>
      </c>
      <c r="L243" s="40"/>
      <c r="M243" s="177" t="s">
        <v>5</v>
      </c>
      <c r="N243" s="178" t="s">
        <v>44</v>
      </c>
      <c r="O243" s="41"/>
      <c r="P243" s="179">
        <f t="shared" si="21"/>
        <v>0</v>
      </c>
      <c r="Q243" s="179">
        <v>0</v>
      </c>
      <c r="R243" s="179">
        <f t="shared" si="22"/>
        <v>0</v>
      </c>
      <c r="S243" s="179">
        <v>0</v>
      </c>
      <c r="T243" s="180">
        <f t="shared" si="23"/>
        <v>0</v>
      </c>
      <c r="AR243" s="23" t="s">
        <v>216</v>
      </c>
      <c r="AT243" s="23" t="s">
        <v>139</v>
      </c>
      <c r="AU243" s="23" t="s">
        <v>145</v>
      </c>
      <c r="AY243" s="23" t="s">
        <v>136</v>
      </c>
      <c r="BE243" s="181">
        <f t="shared" si="24"/>
        <v>0</v>
      </c>
      <c r="BF243" s="181">
        <f t="shared" si="25"/>
        <v>0</v>
      </c>
      <c r="BG243" s="181">
        <f t="shared" si="26"/>
        <v>0</v>
      </c>
      <c r="BH243" s="181">
        <f t="shared" si="27"/>
        <v>0</v>
      </c>
      <c r="BI243" s="181">
        <f t="shared" si="28"/>
        <v>0</v>
      </c>
      <c r="BJ243" s="23" t="s">
        <v>145</v>
      </c>
      <c r="BK243" s="181">
        <f t="shared" si="29"/>
        <v>0</v>
      </c>
      <c r="BL243" s="23" t="s">
        <v>216</v>
      </c>
      <c r="BM243" s="23" t="s">
        <v>458</v>
      </c>
    </row>
    <row r="244" spans="2:65" s="1" customFormat="1" ht="16.5" customHeight="1">
      <c r="B244" s="169"/>
      <c r="C244" s="170" t="s">
        <v>459</v>
      </c>
      <c r="D244" s="170" t="s">
        <v>139</v>
      </c>
      <c r="E244" s="171" t="s">
        <v>460</v>
      </c>
      <c r="F244" s="172" t="s">
        <v>461</v>
      </c>
      <c r="G244" s="173" t="s">
        <v>206</v>
      </c>
      <c r="H244" s="174">
        <v>1</v>
      </c>
      <c r="I244" s="175"/>
      <c r="J244" s="176">
        <f t="shared" si="20"/>
        <v>0</v>
      </c>
      <c r="K244" s="172" t="s">
        <v>143</v>
      </c>
      <c r="L244" s="40"/>
      <c r="M244" s="177" t="s">
        <v>5</v>
      </c>
      <c r="N244" s="178" t="s">
        <v>44</v>
      </c>
      <c r="O244" s="41"/>
      <c r="P244" s="179">
        <f t="shared" si="21"/>
        <v>0</v>
      </c>
      <c r="Q244" s="179">
        <v>0</v>
      </c>
      <c r="R244" s="179">
        <f t="shared" si="22"/>
        <v>0</v>
      </c>
      <c r="S244" s="179">
        <v>0</v>
      </c>
      <c r="T244" s="180">
        <f t="shared" si="23"/>
        <v>0</v>
      </c>
      <c r="AR244" s="23" t="s">
        <v>216</v>
      </c>
      <c r="AT244" s="23" t="s">
        <v>139</v>
      </c>
      <c r="AU244" s="23" t="s">
        <v>145</v>
      </c>
      <c r="AY244" s="23" t="s">
        <v>136</v>
      </c>
      <c r="BE244" s="181">
        <f t="shared" si="24"/>
        <v>0</v>
      </c>
      <c r="BF244" s="181">
        <f t="shared" si="25"/>
        <v>0</v>
      </c>
      <c r="BG244" s="181">
        <f t="shared" si="26"/>
        <v>0</v>
      </c>
      <c r="BH244" s="181">
        <f t="shared" si="27"/>
        <v>0</v>
      </c>
      <c r="BI244" s="181">
        <f t="shared" si="28"/>
        <v>0</v>
      </c>
      <c r="BJ244" s="23" t="s">
        <v>145</v>
      </c>
      <c r="BK244" s="181">
        <f t="shared" si="29"/>
        <v>0</v>
      </c>
      <c r="BL244" s="23" t="s">
        <v>216</v>
      </c>
      <c r="BM244" s="23" t="s">
        <v>462</v>
      </c>
    </row>
    <row r="245" spans="2:65" s="1" customFormat="1" ht="38.25" customHeight="1">
      <c r="B245" s="169"/>
      <c r="C245" s="170" t="s">
        <v>463</v>
      </c>
      <c r="D245" s="170" t="s">
        <v>139</v>
      </c>
      <c r="E245" s="171" t="s">
        <v>464</v>
      </c>
      <c r="F245" s="172" t="s">
        <v>465</v>
      </c>
      <c r="G245" s="173" t="s">
        <v>259</v>
      </c>
      <c r="H245" s="174">
        <v>0.003</v>
      </c>
      <c r="I245" s="175"/>
      <c r="J245" s="176">
        <f t="shared" si="20"/>
        <v>0</v>
      </c>
      <c r="K245" s="172" t="s">
        <v>143</v>
      </c>
      <c r="L245" s="40"/>
      <c r="M245" s="177" t="s">
        <v>5</v>
      </c>
      <c r="N245" s="178" t="s">
        <v>44</v>
      </c>
      <c r="O245" s="41"/>
      <c r="P245" s="179">
        <f t="shared" si="21"/>
        <v>0</v>
      </c>
      <c r="Q245" s="179">
        <v>0</v>
      </c>
      <c r="R245" s="179">
        <f t="shared" si="22"/>
        <v>0</v>
      </c>
      <c r="S245" s="179">
        <v>0</v>
      </c>
      <c r="T245" s="180">
        <f t="shared" si="23"/>
        <v>0</v>
      </c>
      <c r="AR245" s="23" t="s">
        <v>216</v>
      </c>
      <c r="AT245" s="23" t="s">
        <v>139</v>
      </c>
      <c r="AU245" s="23" t="s">
        <v>145</v>
      </c>
      <c r="AY245" s="23" t="s">
        <v>136</v>
      </c>
      <c r="BE245" s="181">
        <f t="shared" si="24"/>
        <v>0</v>
      </c>
      <c r="BF245" s="181">
        <f t="shared" si="25"/>
        <v>0</v>
      </c>
      <c r="BG245" s="181">
        <f t="shared" si="26"/>
        <v>0</v>
      </c>
      <c r="BH245" s="181">
        <f t="shared" si="27"/>
        <v>0</v>
      </c>
      <c r="BI245" s="181">
        <f t="shared" si="28"/>
        <v>0</v>
      </c>
      <c r="BJ245" s="23" t="s">
        <v>145</v>
      </c>
      <c r="BK245" s="181">
        <f t="shared" si="29"/>
        <v>0</v>
      </c>
      <c r="BL245" s="23" t="s">
        <v>216</v>
      </c>
      <c r="BM245" s="23" t="s">
        <v>466</v>
      </c>
    </row>
    <row r="246" spans="2:65" s="1" customFormat="1" ht="38.25" customHeight="1">
      <c r="B246" s="169"/>
      <c r="C246" s="170" t="s">
        <v>467</v>
      </c>
      <c r="D246" s="170" t="s">
        <v>139</v>
      </c>
      <c r="E246" s="171" t="s">
        <v>468</v>
      </c>
      <c r="F246" s="172" t="s">
        <v>469</v>
      </c>
      <c r="G246" s="173" t="s">
        <v>259</v>
      </c>
      <c r="H246" s="174">
        <v>0.003</v>
      </c>
      <c r="I246" s="175"/>
      <c r="J246" s="176">
        <f t="shared" si="20"/>
        <v>0</v>
      </c>
      <c r="K246" s="172" t="s">
        <v>143</v>
      </c>
      <c r="L246" s="40"/>
      <c r="M246" s="177" t="s">
        <v>5</v>
      </c>
      <c r="N246" s="178" t="s">
        <v>44</v>
      </c>
      <c r="O246" s="41"/>
      <c r="P246" s="179">
        <f t="shared" si="21"/>
        <v>0</v>
      </c>
      <c r="Q246" s="179">
        <v>0</v>
      </c>
      <c r="R246" s="179">
        <f t="shared" si="22"/>
        <v>0</v>
      </c>
      <c r="S246" s="179">
        <v>0</v>
      </c>
      <c r="T246" s="180">
        <f t="shared" si="23"/>
        <v>0</v>
      </c>
      <c r="AR246" s="23" t="s">
        <v>216</v>
      </c>
      <c r="AT246" s="23" t="s">
        <v>139</v>
      </c>
      <c r="AU246" s="23" t="s">
        <v>145</v>
      </c>
      <c r="AY246" s="23" t="s">
        <v>136</v>
      </c>
      <c r="BE246" s="181">
        <f t="shared" si="24"/>
        <v>0</v>
      </c>
      <c r="BF246" s="181">
        <f t="shared" si="25"/>
        <v>0</v>
      </c>
      <c r="BG246" s="181">
        <f t="shared" si="26"/>
        <v>0</v>
      </c>
      <c r="BH246" s="181">
        <f t="shared" si="27"/>
        <v>0</v>
      </c>
      <c r="BI246" s="181">
        <f t="shared" si="28"/>
        <v>0</v>
      </c>
      <c r="BJ246" s="23" t="s">
        <v>145</v>
      </c>
      <c r="BK246" s="181">
        <f t="shared" si="29"/>
        <v>0</v>
      </c>
      <c r="BL246" s="23" t="s">
        <v>216</v>
      </c>
      <c r="BM246" s="23" t="s">
        <v>470</v>
      </c>
    </row>
    <row r="247" spans="2:63" s="10" customFormat="1" ht="29.85" customHeight="1">
      <c r="B247" s="156"/>
      <c r="D247" s="157" t="s">
        <v>71</v>
      </c>
      <c r="E247" s="167" t="s">
        <v>471</v>
      </c>
      <c r="F247" s="167" t="s">
        <v>472</v>
      </c>
      <c r="I247" s="159"/>
      <c r="J247" s="168">
        <f>BK247</f>
        <v>0</v>
      </c>
      <c r="L247" s="156"/>
      <c r="M247" s="161"/>
      <c r="N247" s="162"/>
      <c r="O247" s="162"/>
      <c r="P247" s="163">
        <f>SUM(P248:P266)</f>
        <v>0</v>
      </c>
      <c r="Q247" s="162"/>
      <c r="R247" s="163">
        <f>SUM(R248:R266)</f>
        <v>0.06511000000000002</v>
      </c>
      <c r="S247" s="162"/>
      <c r="T247" s="164">
        <f>SUM(T248:T266)</f>
        <v>0.07775</v>
      </c>
      <c r="AR247" s="157" t="s">
        <v>145</v>
      </c>
      <c r="AT247" s="165" t="s">
        <v>71</v>
      </c>
      <c r="AU247" s="165" t="s">
        <v>77</v>
      </c>
      <c r="AY247" s="157" t="s">
        <v>136</v>
      </c>
      <c r="BK247" s="166">
        <f>SUM(BK248:BK266)</f>
        <v>0</v>
      </c>
    </row>
    <row r="248" spans="2:65" s="1" customFormat="1" ht="16.5" customHeight="1">
      <c r="B248" s="169"/>
      <c r="C248" s="170" t="s">
        <v>473</v>
      </c>
      <c r="D248" s="170" t="s">
        <v>139</v>
      </c>
      <c r="E248" s="171" t="s">
        <v>474</v>
      </c>
      <c r="F248" s="172" t="s">
        <v>475</v>
      </c>
      <c r="G248" s="173" t="s">
        <v>410</v>
      </c>
      <c r="H248" s="174">
        <v>1</v>
      </c>
      <c r="I248" s="175"/>
      <c r="J248" s="176">
        <f aca="true" t="shared" si="30" ref="J248:J266">ROUND(I248*H248,2)</f>
        <v>0</v>
      </c>
      <c r="K248" s="172" t="s">
        <v>143</v>
      </c>
      <c r="L248" s="40"/>
      <c r="M248" s="177" t="s">
        <v>5</v>
      </c>
      <c r="N248" s="178" t="s">
        <v>44</v>
      </c>
      <c r="O248" s="41"/>
      <c r="P248" s="179">
        <f aca="true" t="shared" si="31" ref="P248:P266">O248*H248</f>
        <v>0</v>
      </c>
      <c r="Q248" s="179">
        <v>0</v>
      </c>
      <c r="R248" s="179">
        <f aca="true" t="shared" si="32" ref="R248:R266">Q248*H248</f>
        <v>0</v>
      </c>
      <c r="S248" s="179">
        <v>0.01933</v>
      </c>
      <c r="T248" s="180">
        <f aca="true" t="shared" si="33" ref="T248:T266">S248*H248</f>
        <v>0.01933</v>
      </c>
      <c r="AR248" s="23" t="s">
        <v>216</v>
      </c>
      <c r="AT248" s="23" t="s">
        <v>139</v>
      </c>
      <c r="AU248" s="23" t="s">
        <v>145</v>
      </c>
      <c r="AY248" s="23" t="s">
        <v>136</v>
      </c>
      <c r="BE248" s="181">
        <f aca="true" t="shared" si="34" ref="BE248:BE266">IF(N248="základní",J248,0)</f>
        <v>0</v>
      </c>
      <c r="BF248" s="181">
        <f aca="true" t="shared" si="35" ref="BF248:BF266">IF(N248="snížená",J248,0)</f>
        <v>0</v>
      </c>
      <c r="BG248" s="181">
        <f aca="true" t="shared" si="36" ref="BG248:BG266">IF(N248="zákl. přenesená",J248,0)</f>
        <v>0</v>
      </c>
      <c r="BH248" s="181">
        <f aca="true" t="shared" si="37" ref="BH248:BH266">IF(N248="sníž. přenesená",J248,0)</f>
        <v>0</v>
      </c>
      <c r="BI248" s="181">
        <f aca="true" t="shared" si="38" ref="BI248:BI266">IF(N248="nulová",J248,0)</f>
        <v>0</v>
      </c>
      <c r="BJ248" s="23" t="s">
        <v>145</v>
      </c>
      <c r="BK248" s="181">
        <f aca="true" t="shared" si="39" ref="BK248:BK266">ROUND(I248*H248,2)</f>
        <v>0</v>
      </c>
      <c r="BL248" s="23" t="s">
        <v>216</v>
      </c>
      <c r="BM248" s="23" t="s">
        <v>476</v>
      </c>
    </row>
    <row r="249" spans="2:65" s="1" customFormat="1" ht="25.5" customHeight="1">
      <c r="B249" s="169"/>
      <c r="C249" s="170" t="s">
        <v>477</v>
      </c>
      <c r="D249" s="170" t="s">
        <v>139</v>
      </c>
      <c r="E249" s="171" t="s">
        <v>478</v>
      </c>
      <c r="F249" s="172" t="s">
        <v>479</v>
      </c>
      <c r="G249" s="173" t="s">
        <v>410</v>
      </c>
      <c r="H249" s="174">
        <v>1</v>
      </c>
      <c r="I249" s="175"/>
      <c r="J249" s="176">
        <f t="shared" si="30"/>
        <v>0</v>
      </c>
      <c r="K249" s="172" t="s">
        <v>143</v>
      </c>
      <c r="L249" s="40"/>
      <c r="M249" s="177" t="s">
        <v>5</v>
      </c>
      <c r="N249" s="178" t="s">
        <v>44</v>
      </c>
      <c r="O249" s="41"/>
      <c r="P249" s="179">
        <f t="shared" si="31"/>
        <v>0</v>
      </c>
      <c r="Q249" s="179">
        <v>0.01382</v>
      </c>
      <c r="R249" s="179">
        <f t="shared" si="32"/>
        <v>0.01382</v>
      </c>
      <c r="S249" s="179">
        <v>0</v>
      </c>
      <c r="T249" s="180">
        <f t="shared" si="33"/>
        <v>0</v>
      </c>
      <c r="AR249" s="23" t="s">
        <v>216</v>
      </c>
      <c r="AT249" s="23" t="s">
        <v>139</v>
      </c>
      <c r="AU249" s="23" t="s">
        <v>145</v>
      </c>
      <c r="AY249" s="23" t="s">
        <v>136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216</v>
      </c>
      <c r="BM249" s="23" t="s">
        <v>480</v>
      </c>
    </row>
    <row r="250" spans="2:65" s="1" customFormat="1" ht="16.5" customHeight="1">
      <c r="B250" s="169"/>
      <c r="C250" s="170" t="s">
        <v>481</v>
      </c>
      <c r="D250" s="170" t="s">
        <v>139</v>
      </c>
      <c r="E250" s="171" t="s">
        <v>482</v>
      </c>
      <c r="F250" s="172" t="s">
        <v>483</v>
      </c>
      <c r="G250" s="173" t="s">
        <v>410</v>
      </c>
      <c r="H250" s="174">
        <v>1</v>
      </c>
      <c r="I250" s="175"/>
      <c r="J250" s="176">
        <f t="shared" si="30"/>
        <v>0</v>
      </c>
      <c r="K250" s="172" t="s">
        <v>143</v>
      </c>
      <c r="L250" s="40"/>
      <c r="M250" s="177" t="s">
        <v>5</v>
      </c>
      <c r="N250" s="178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0.01946</v>
      </c>
      <c r="T250" s="180">
        <f t="shared" si="33"/>
        <v>0.01946</v>
      </c>
      <c r="AR250" s="23" t="s">
        <v>216</v>
      </c>
      <c r="AT250" s="23" t="s">
        <v>139</v>
      </c>
      <c r="AU250" s="23" t="s">
        <v>145</v>
      </c>
      <c r="AY250" s="23" t="s">
        <v>136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216</v>
      </c>
      <c r="BM250" s="23" t="s">
        <v>484</v>
      </c>
    </row>
    <row r="251" spans="2:65" s="1" customFormat="1" ht="25.5" customHeight="1">
      <c r="B251" s="169"/>
      <c r="C251" s="170" t="s">
        <v>485</v>
      </c>
      <c r="D251" s="170" t="s">
        <v>139</v>
      </c>
      <c r="E251" s="171" t="s">
        <v>486</v>
      </c>
      <c r="F251" s="172" t="s">
        <v>487</v>
      </c>
      <c r="G251" s="173" t="s">
        <v>410</v>
      </c>
      <c r="H251" s="174">
        <v>1</v>
      </c>
      <c r="I251" s="175"/>
      <c r="J251" s="176">
        <f t="shared" si="30"/>
        <v>0</v>
      </c>
      <c r="K251" s="172" t="s">
        <v>143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0.01375</v>
      </c>
      <c r="R251" s="179">
        <f t="shared" si="32"/>
        <v>0.01375</v>
      </c>
      <c r="S251" s="179">
        <v>0</v>
      </c>
      <c r="T251" s="180">
        <f t="shared" si="33"/>
        <v>0</v>
      </c>
      <c r="AR251" s="23" t="s">
        <v>216</v>
      </c>
      <c r="AT251" s="23" t="s">
        <v>139</v>
      </c>
      <c r="AU251" s="23" t="s">
        <v>145</v>
      </c>
      <c r="AY251" s="23" t="s">
        <v>136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216</v>
      </c>
      <c r="BM251" s="23" t="s">
        <v>488</v>
      </c>
    </row>
    <row r="252" spans="2:65" s="1" customFormat="1" ht="16.5" customHeight="1">
      <c r="B252" s="169"/>
      <c r="C252" s="170" t="s">
        <v>489</v>
      </c>
      <c r="D252" s="170" t="s">
        <v>139</v>
      </c>
      <c r="E252" s="171" t="s">
        <v>490</v>
      </c>
      <c r="F252" s="172" t="s">
        <v>491</v>
      </c>
      <c r="G252" s="173" t="s">
        <v>410</v>
      </c>
      <c r="H252" s="174">
        <v>1</v>
      </c>
      <c r="I252" s="175"/>
      <c r="J252" s="176">
        <f t="shared" si="30"/>
        <v>0</v>
      </c>
      <c r="K252" s="172" t="s">
        <v>143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0.0329</v>
      </c>
      <c r="T252" s="180">
        <f t="shared" si="33"/>
        <v>0.0329</v>
      </c>
      <c r="AR252" s="23" t="s">
        <v>216</v>
      </c>
      <c r="AT252" s="23" t="s">
        <v>139</v>
      </c>
      <c r="AU252" s="23" t="s">
        <v>145</v>
      </c>
      <c r="AY252" s="23" t="s">
        <v>136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216</v>
      </c>
      <c r="BM252" s="23" t="s">
        <v>492</v>
      </c>
    </row>
    <row r="253" spans="2:65" s="1" customFormat="1" ht="25.5" customHeight="1">
      <c r="B253" s="169"/>
      <c r="C253" s="170" t="s">
        <v>493</v>
      </c>
      <c r="D253" s="170" t="s">
        <v>139</v>
      </c>
      <c r="E253" s="171" t="s">
        <v>494</v>
      </c>
      <c r="F253" s="172" t="s">
        <v>495</v>
      </c>
      <c r="G253" s="173" t="s">
        <v>410</v>
      </c>
      <c r="H253" s="174">
        <v>1</v>
      </c>
      <c r="I253" s="175"/>
      <c r="J253" s="176">
        <f t="shared" si="30"/>
        <v>0</v>
      </c>
      <c r="K253" s="172" t="s">
        <v>143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0.01999</v>
      </c>
      <c r="R253" s="179">
        <f t="shared" si="32"/>
        <v>0.01999</v>
      </c>
      <c r="S253" s="179">
        <v>0</v>
      </c>
      <c r="T253" s="180">
        <f t="shared" si="33"/>
        <v>0</v>
      </c>
      <c r="AR253" s="23" t="s">
        <v>216</v>
      </c>
      <c r="AT253" s="23" t="s">
        <v>139</v>
      </c>
      <c r="AU253" s="23" t="s">
        <v>145</v>
      </c>
      <c r="AY253" s="23" t="s">
        <v>136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216</v>
      </c>
      <c r="BM253" s="23" t="s">
        <v>496</v>
      </c>
    </row>
    <row r="254" spans="2:65" s="1" customFormat="1" ht="16.5" customHeight="1">
      <c r="B254" s="169"/>
      <c r="C254" s="170" t="s">
        <v>497</v>
      </c>
      <c r="D254" s="170" t="s">
        <v>139</v>
      </c>
      <c r="E254" s="171" t="s">
        <v>498</v>
      </c>
      <c r="F254" s="172" t="s">
        <v>499</v>
      </c>
      <c r="G254" s="173" t="s">
        <v>206</v>
      </c>
      <c r="H254" s="174">
        <v>6</v>
      </c>
      <c r="I254" s="175"/>
      <c r="J254" s="176">
        <f t="shared" si="30"/>
        <v>0</v>
      </c>
      <c r="K254" s="172" t="s">
        <v>143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0.00049</v>
      </c>
      <c r="T254" s="180">
        <f t="shared" si="33"/>
        <v>0.00294</v>
      </c>
      <c r="AR254" s="23" t="s">
        <v>216</v>
      </c>
      <c r="AT254" s="23" t="s">
        <v>139</v>
      </c>
      <c r="AU254" s="23" t="s">
        <v>145</v>
      </c>
      <c r="AY254" s="23" t="s">
        <v>136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216</v>
      </c>
      <c r="BM254" s="23" t="s">
        <v>500</v>
      </c>
    </row>
    <row r="255" spans="2:65" s="1" customFormat="1" ht="16.5" customHeight="1">
      <c r="B255" s="169"/>
      <c r="C255" s="170" t="s">
        <v>501</v>
      </c>
      <c r="D255" s="170" t="s">
        <v>139</v>
      </c>
      <c r="E255" s="171" t="s">
        <v>502</v>
      </c>
      <c r="F255" s="172" t="s">
        <v>503</v>
      </c>
      <c r="G255" s="173" t="s">
        <v>410</v>
      </c>
      <c r="H255" s="174">
        <v>6</v>
      </c>
      <c r="I255" s="175"/>
      <c r="J255" s="176">
        <f t="shared" si="30"/>
        <v>0</v>
      </c>
      <c r="K255" s="172" t="s">
        <v>143</v>
      </c>
      <c r="L255" s="40"/>
      <c r="M255" s="177" t="s">
        <v>5</v>
      </c>
      <c r="N255" s="178" t="s">
        <v>44</v>
      </c>
      <c r="O255" s="41"/>
      <c r="P255" s="179">
        <f t="shared" si="31"/>
        <v>0</v>
      </c>
      <c r="Q255" s="179">
        <v>0.00189</v>
      </c>
      <c r="R255" s="179">
        <f t="shared" si="32"/>
        <v>0.01134</v>
      </c>
      <c r="S255" s="179">
        <v>0</v>
      </c>
      <c r="T255" s="180">
        <f t="shared" si="33"/>
        <v>0</v>
      </c>
      <c r="AR255" s="23" t="s">
        <v>216</v>
      </c>
      <c r="AT255" s="23" t="s">
        <v>139</v>
      </c>
      <c r="AU255" s="23" t="s">
        <v>145</v>
      </c>
      <c r="AY255" s="23" t="s">
        <v>136</v>
      </c>
      <c r="BE255" s="181">
        <f t="shared" si="34"/>
        <v>0</v>
      </c>
      <c r="BF255" s="181">
        <f t="shared" si="35"/>
        <v>0</v>
      </c>
      <c r="BG255" s="181">
        <f t="shared" si="36"/>
        <v>0</v>
      </c>
      <c r="BH255" s="181">
        <f t="shared" si="37"/>
        <v>0</v>
      </c>
      <c r="BI255" s="181">
        <f t="shared" si="38"/>
        <v>0</v>
      </c>
      <c r="BJ255" s="23" t="s">
        <v>145</v>
      </c>
      <c r="BK255" s="181">
        <f t="shared" si="39"/>
        <v>0</v>
      </c>
      <c r="BL255" s="23" t="s">
        <v>216</v>
      </c>
      <c r="BM255" s="23" t="s">
        <v>504</v>
      </c>
    </row>
    <row r="256" spans="2:65" s="1" customFormat="1" ht="16.5" customHeight="1">
      <c r="B256" s="169"/>
      <c r="C256" s="170" t="s">
        <v>505</v>
      </c>
      <c r="D256" s="170" t="s">
        <v>139</v>
      </c>
      <c r="E256" s="171" t="s">
        <v>506</v>
      </c>
      <c r="F256" s="172" t="s">
        <v>507</v>
      </c>
      <c r="G256" s="173" t="s">
        <v>410</v>
      </c>
      <c r="H256" s="174">
        <v>2</v>
      </c>
      <c r="I256" s="175"/>
      <c r="J256" s="176">
        <f t="shared" si="30"/>
        <v>0</v>
      </c>
      <c r="K256" s="172" t="s">
        <v>143</v>
      </c>
      <c r="L256" s="40"/>
      <c r="M256" s="177" t="s">
        <v>5</v>
      </c>
      <c r="N256" s="178" t="s">
        <v>44</v>
      </c>
      <c r="O256" s="41"/>
      <c r="P256" s="179">
        <f t="shared" si="31"/>
        <v>0</v>
      </c>
      <c r="Q256" s="179">
        <v>0</v>
      </c>
      <c r="R256" s="179">
        <f t="shared" si="32"/>
        <v>0</v>
      </c>
      <c r="S256" s="179">
        <v>0.00156</v>
      </c>
      <c r="T256" s="180">
        <f t="shared" si="33"/>
        <v>0.00312</v>
      </c>
      <c r="AR256" s="23" t="s">
        <v>216</v>
      </c>
      <c r="AT256" s="23" t="s">
        <v>139</v>
      </c>
      <c r="AU256" s="23" t="s">
        <v>145</v>
      </c>
      <c r="AY256" s="23" t="s">
        <v>136</v>
      </c>
      <c r="BE256" s="181">
        <f t="shared" si="34"/>
        <v>0</v>
      </c>
      <c r="BF256" s="181">
        <f t="shared" si="35"/>
        <v>0</v>
      </c>
      <c r="BG256" s="181">
        <f t="shared" si="36"/>
        <v>0</v>
      </c>
      <c r="BH256" s="181">
        <f t="shared" si="37"/>
        <v>0</v>
      </c>
      <c r="BI256" s="181">
        <f t="shared" si="38"/>
        <v>0</v>
      </c>
      <c r="BJ256" s="23" t="s">
        <v>145</v>
      </c>
      <c r="BK256" s="181">
        <f t="shared" si="39"/>
        <v>0</v>
      </c>
      <c r="BL256" s="23" t="s">
        <v>216</v>
      </c>
      <c r="BM256" s="23" t="s">
        <v>508</v>
      </c>
    </row>
    <row r="257" spans="2:65" s="1" customFormat="1" ht="16.5" customHeight="1">
      <c r="B257" s="169"/>
      <c r="C257" s="170" t="s">
        <v>509</v>
      </c>
      <c r="D257" s="170" t="s">
        <v>139</v>
      </c>
      <c r="E257" s="171" t="s">
        <v>510</v>
      </c>
      <c r="F257" s="172" t="s">
        <v>511</v>
      </c>
      <c r="G257" s="173" t="s">
        <v>410</v>
      </c>
      <c r="H257" s="174">
        <v>1</v>
      </c>
      <c r="I257" s="175"/>
      <c r="J257" s="176">
        <f t="shared" si="30"/>
        <v>0</v>
      </c>
      <c r="K257" s="172" t="s">
        <v>143</v>
      </c>
      <c r="L257" s="40"/>
      <c r="M257" s="177" t="s">
        <v>5</v>
      </c>
      <c r="N257" s="178" t="s">
        <v>44</v>
      </c>
      <c r="O257" s="41"/>
      <c r="P257" s="179">
        <f t="shared" si="31"/>
        <v>0</v>
      </c>
      <c r="Q257" s="179">
        <v>0.0018</v>
      </c>
      <c r="R257" s="179">
        <f t="shared" si="32"/>
        <v>0.0018</v>
      </c>
      <c r="S257" s="179">
        <v>0</v>
      </c>
      <c r="T257" s="180">
        <f t="shared" si="33"/>
        <v>0</v>
      </c>
      <c r="AR257" s="23" t="s">
        <v>216</v>
      </c>
      <c r="AT257" s="23" t="s">
        <v>139</v>
      </c>
      <c r="AU257" s="23" t="s">
        <v>145</v>
      </c>
      <c r="AY257" s="23" t="s">
        <v>136</v>
      </c>
      <c r="BE257" s="181">
        <f t="shared" si="34"/>
        <v>0</v>
      </c>
      <c r="BF257" s="181">
        <f t="shared" si="35"/>
        <v>0</v>
      </c>
      <c r="BG257" s="181">
        <f t="shared" si="36"/>
        <v>0</v>
      </c>
      <c r="BH257" s="181">
        <f t="shared" si="37"/>
        <v>0</v>
      </c>
      <c r="BI257" s="181">
        <f t="shared" si="38"/>
        <v>0</v>
      </c>
      <c r="BJ257" s="23" t="s">
        <v>145</v>
      </c>
      <c r="BK257" s="181">
        <f t="shared" si="39"/>
        <v>0</v>
      </c>
      <c r="BL257" s="23" t="s">
        <v>216</v>
      </c>
      <c r="BM257" s="23" t="s">
        <v>512</v>
      </c>
    </row>
    <row r="258" spans="2:65" s="1" customFormat="1" ht="16.5" customHeight="1">
      <c r="B258" s="169"/>
      <c r="C258" s="170" t="s">
        <v>513</v>
      </c>
      <c r="D258" s="170" t="s">
        <v>139</v>
      </c>
      <c r="E258" s="171" t="s">
        <v>514</v>
      </c>
      <c r="F258" s="172" t="s">
        <v>515</v>
      </c>
      <c r="G258" s="173" t="s">
        <v>410</v>
      </c>
      <c r="H258" s="174">
        <v>1</v>
      </c>
      <c r="I258" s="175"/>
      <c r="J258" s="176">
        <f t="shared" si="30"/>
        <v>0</v>
      </c>
      <c r="K258" s="172" t="s">
        <v>143</v>
      </c>
      <c r="L258" s="40"/>
      <c r="M258" s="177" t="s">
        <v>5</v>
      </c>
      <c r="N258" s="178" t="s">
        <v>44</v>
      </c>
      <c r="O258" s="41"/>
      <c r="P258" s="179">
        <f t="shared" si="31"/>
        <v>0</v>
      </c>
      <c r="Q258" s="179">
        <v>0.00196</v>
      </c>
      <c r="R258" s="179">
        <f t="shared" si="32"/>
        <v>0.00196</v>
      </c>
      <c r="S258" s="179">
        <v>0</v>
      </c>
      <c r="T258" s="180">
        <f t="shared" si="33"/>
        <v>0</v>
      </c>
      <c r="AR258" s="23" t="s">
        <v>216</v>
      </c>
      <c r="AT258" s="23" t="s">
        <v>139</v>
      </c>
      <c r="AU258" s="23" t="s">
        <v>145</v>
      </c>
      <c r="AY258" s="23" t="s">
        <v>136</v>
      </c>
      <c r="BE258" s="181">
        <f t="shared" si="34"/>
        <v>0</v>
      </c>
      <c r="BF258" s="181">
        <f t="shared" si="35"/>
        <v>0</v>
      </c>
      <c r="BG258" s="181">
        <f t="shared" si="36"/>
        <v>0</v>
      </c>
      <c r="BH258" s="181">
        <f t="shared" si="37"/>
        <v>0</v>
      </c>
      <c r="BI258" s="181">
        <f t="shared" si="38"/>
        <v>0</v>
      </c>
      <c r="BJ258" s="23" t="s">
        <v>145</v>
      </c>
      <c r="BK258" s="181">
        <f t="shared" si="39"/>
        <v>0</v>
      </c>
      <c r="BL258" s="23" t="s">
        <v>216</v>
      </c>
      <c r="BM258" s="23" t="s">
        <v>516</v>
      </c>
    </row>
    <row r="259" spans="2:65" s="1" customFormat="1" ht="25.5" customHeight="1">
      <c r="B259" s="169"/>
      <c r="C259" s="170" t="s">
        <v>517</v>
      </c>
      <c r="D259" s="170" t="s">
        <v>139</v>
      </c>
      <c r="E259" s="171" t="s">
        <v>518</v>
      </c>
      <c r="F259" s="172" t="s">
        <v>519</v>
      </c>
      <c r="G259" s="173" t="s">
        <v>206</v>
      </c>
      <c r="H259" s="174">
        <v>1</v>
      </c>
      <c r="I259" s="175"/>
      <c r="J259" s="176">
        <f t="shared" si="30"/>
        <v>0</v>
      </c>
      <c r="K259" s="172" t="s">
        <v>143</v>
      </c>
      <c r="L259" s="40"/>
      <c r="M259" s="177" t="s">
        <v>5</v>
      </c>
      <c r="N259" s="178" t="s">
        <v>44</v>
      </c>
      <c r="O259" s="41"/>
      <c r="P259" s="179">
        <f t="shared" si="31"/>
        <v>0</v>
      </c>
      <c r="Q259" s="179">
        <v>0.00128</v>
      </c>
      <c r="R259" s="179">
        <f t="shared" si="32"/>
        <v>0.00128</v>
      </c>
      <c r="S259" s="179">
        <v>0</v>
      </c>
      <c r="T259" s="180">
        <f t="shared" si="33"/>
        <v>0</v>
      </c>
      <c r="AR259" s="23" t="s">
        <v>216</v>
      </c>
      <c r="AT259" s="23" t="s">
        <v>139</v>
      </c>
      <c r="AU259" s="23" t="s">
        <v>145</v>
      </c>
      <c r="AY259" s="23" t="s">
        <v>136</v>
      </c>
      <c r="BE259" s="181">
        <f t="shared" si="34"/>
        <v>0</v>
      </c>
      <c r="BF259" s="181">
        <f t="shared" si="35"/>
        <v>0</v>
      </c>
      <c r="BG259" s="181">
        <f t="shared" si="36"/>
        <v>0</v>
      </c>
      <c r="BH259" s="181">
        <f t="shared" si="37"/>
        <v>0</v>
      </c>
      <c r="BI259" s="181">
        <f t="shared" si="38"/>
        <v>0</v>
      </c>
      <c r="BJ259" s="23" t="s">
        <v>145</v>
      </c>
      <c r="BK259" s="181">
        <f t="shared" si="39"/>
        <v>0</v>
      </c>
      <c r="BL259" s="23" t="s">
        <v>216</v>
      </c>
      <c r="BM259" s="23" t="s">
        <v>520</v>
      </c>
    </row>
    <row r="260" spans="2:65" s="1" customFormat="1" ht="25.5" customHeight="1">
      <c r="B260" s="169"/>
      <c r="C260" s="170" t="s">
        <v>521</v>
      </c>
      <c r="D260" s="170" t="s">
        <v>139</v>
      </c>
      <c r="E260" s="171" t="s">
        <v>522</v>
      </c>
      <c r="F260" s="172" t="s">
        <v>523</v>
      </c>
      <c r="G260" s="173" t="s">
        <v>206</v>
      </c>
      <c r="H260" s="174">
        <v>3</v>
      </c>
      <c r="I260" s="175"/>
      <c r="J260" s="176">
        <f t="shared" si="30"/>
        <v>0</v>
      </c>
      <c r="K260" s="172" t="s">
        <v>143</v>
      </c>
      <c r="L260" s="40"/>
      <c r="M260" s="177" t="s">
        <v>5</v>
      </c>
      <c r="N260" s="178" t="s">
        <v>44</v>
      </c>
      <c r="O260" s="41"/>
      <c r="P260" s="179">
        <f t="shared" si="31"/>
        <v>0</v>
      </c>
      <c r="Q260" s="179">
        <v>0.00014</v>
      </c>
      <c r="R260" s="179">
        <f t="shared" si="32"/>
        <v>0.00041999999999999996</v>
      </c>
      <c r="S260" s="179">
        <v>0</v>
      </c>
      <c r="T260" s="180">
        <f t="shared" si="33"/>
        <v>0</v>
      </c>
      <c r="AR260" s="23" t="s">
        <v>216</v>
      </c>
      <c r="AT260" s="23" t="s">
        <v>139</v>
      </c>
      <c r="AU260" s="23" t="s">
        <v>145</v>
      </c>
      <c r="AY260" s="23" t="s">
        <v>136</v>
      </c>
      <c r="BE260" s="181">
        <f t="shared" si="34"/>
        <v>0</v>
      </c>
      <c r="BF260" s="181">
        <f t="shared" si="35"/>
        <v>0</v>
      </c>
      <c r="BG260" s="181">
        <f t="shared" si="36"/>
        <v>0</v>
      </c>
      <c r="BH260" s="181">
        <f t="shared" si="37"/>
        <v>0</v>
      </c>
      <c r="BI260" s="181">
        <f t="shared" si="38"/>
        <v>0</v>
      </c>
      <c r="BJ260" s="23" t="s">
        <v>145</v>
      </c>
      <c r="BK260" s="181">
        <f t="shared" si="39"/>
        <v>0</v>
      </c>
      <c r="BL260" s="23" t="s">
        <v>216</v>
      </c>
      <c r="BM260" s="23" t="s">
        <v>524</v>
      </c>
    </row>
    <row r="261" spans="2:65" s="1" customFormat="1" ht="16.5" customHeight="1">
      <c r="B261" s="169"/>
      <c r="C261" s="206" t="s">
        <v>525</v>
      </c>
      <c r="D261" s="206" t="s">
        <v>209</v>
      </c>
      <c r="E261" s="207" t="s">
        <v>526</v>
      </c>
      <c r="F261" s="208" t="s">
        <v>527</v>
      </c>
      <c r="G261" s="209" t="s">
        <v>206</v>
      </c>
      <c r="H261" s="210">
        <v>1</v>
      </c>
      <c r="I261" s="211"/>
      <c r="J261" s="212">
        <f t="shared" si="30"/>
        <v>0</v>
      </c>
      <c r="K261" s="208" t="s">
        <v>143</v>
      </c>
      <c r="L261" s="213"/>
      <c r="M261" s="214" t="s">
        <v>5</v>
      </c>
      <c r="N261" s="215" t="s">
        <v>44</v>
      </c>
      <c r="O261" s="41"/>
      <c r="P261" s="179">
        <f t="shared" si="31"/>
        <v>0</v>
      </c>
      <c r="Q261" s="179">
        <v>0.00044</v>
      </c>
      <c r="R261" s="179">
        <f t="shared" si="32"/>
        <v>0.00044</v>
      </c>
      <c r="S261" s="179">
        <v>0</v>
      </c>
      <c r="T261" s="180">
        <f t="shared" si="33"/>
        <v>0</v>
      </c>
      <c r="AR261" s="23" t="s">
        <v>310</v>
      </c>
      <c r="AT261" s="23" t="s">
        <v>209</v>
      </c>
      <c r="AU261" s="23" t="s">
        <v>145</v>
      </c>
      <c r="AY261" s="23" t="s">
        <v>136</v>
      </c>
      <c r="BE261" s="181">
        <f t="shared" si="34"/>
        <v>0</v>
      </c>
      <c r="BF261" s="181">
        <f t="shared" si="35"/>
        <v>0</v>
      </c>
      <c r="BG261" s="181">
        <f t="shared" si="36"/>
        <v>0</v>
      </c>
      <c r="BH261" s="181">
        <f t="shared" si="37"/>
        <v>0</v>
      </c>
      <c r="BI261" s="181">
        <f t="shared" si="38"/>
        <v>0</v>
      </c>
      <c r="BJ261" s="23" t="s">
        <v>145</v>
      </c>
      <c r="BK261" s="181">
        <f t="shared" si="39"/>
        <v>0</v>
      </c>
      <c r="BL261" s="23" t="s">
        <v>216</v>
      </c>
      <c r="BM261" s="23" t="s">
        <v>528</v>
      </c>
    </row>
    <row r="262" spans="2:65" s="1" customFormat="1" ht="16.5" customHeight="1">
      <c r="B262" s="169"/>
      <c r="C262" s="206" t="s">
        <v>529</v>
      </c>
      <c r="D262" s="206" t="s">
        <v>209</v>
      </c>
      <c r="E262" s="207" t="s">
        <v>530</v>
      </c>
      <c r="F262" s="208" t="s">
        <v>531</v>
      </c>
      <c r="G262" s="209" t="s">
        <v>206</v>
      </c>
      <c r="H262" s="210">
        <v>1</v>
      </c>
      <c r="I262" s="211"/>
      <c r="J262" s="212">
        <f t="shared" si="30"/>
        <v>0</v>
      </c>
      <c r="K262" s="208" t="s">
        <v>5</v>
      </c>
      <c r="L262" s="213"/>
      <c r="M262" s="214" t="s">
        <v>5</v>
      </c>
      <c r="N262" s="215" t="s">
        <v>44</v>
      </c>
      <c r="O262" s="41"/>
      <c r="P262" s="179">
        <f t="shared" si="31"/>
        <v>0</v>
      </c>
      <c r="Q262" s="179">
        <v>0</v>
      </c>
      <c r="R262" s="179">
        <f t="shared" si="32"/>
        <v>0</v>
      </c>
      <c r="S262" s="179">
        <v>0</v>
      </c>
      <c r="T262" s="180">
        <f t="shared" si="33"/>
        <v>0</v>
      </c>
      <c r="AR262" s="23" t="s">
        <v>310</v>
      </c>
      <c r="AT262" s="23" t="s">
        <v>209</v>
      </c>
      <c r="AU262" s="23" t="s">
        <v>145</v>
      </c>
      <c r="AY262" s="23" t="s">
        <v>136</v>
      </c>
      <c r="BE262" s="181">
        <f t="shared" si="34"/>
        <v>0</v>
      </c>
      <c r="BF262" s="181">
        <f t="shared" si="35"/>
        <v>0</v>
      </c>
      <c r="BG262" s="181">
        <f t="shared" si="36"/>
        <v>0</v>
      </c>
      <c r="BH262" s="181">
        <f t="shared" si="37"/>
        <v>0</v>
      </c>
      <c r="BI262" s="181">
        <f t="shared" si="38"/>
        <v>0</v>
      </c>
      <c r="BJ262" s="23" t="s">
        <v>145</v>
      </c>
      <c r="BK262" s="181">
        <f t="shared" si="39"/>
        <v>0</v>
      </c>
      <c r="BL262" s="23" t="s">
        <v>216</v>
      </c>
      <c r="BM262" s="23" t="s">
        <v>532</v>
      </c>
    </row>
    <row r="263" spans="2:65" s="1" customFormat="1" ht="16.5" customHeight="1">
      <c r="B263" s="169"/>
      <c r="C263" s="170" t="s">
        <v>533</v>
      </c>
      <c r="D263" s="170" t="s">
        <v>139</v>
      </c>
      <c r="E263" s="171" t="s">
        <v>534</v>
      </c>
      <c r="F263" s="172" t="s">
        <v>535</v>
      </c>
      <c r="G263" s="173" t="s">
        <v>206</v>
      </c>
      <c r="H263" s="174">
        <v>1</v>
      </c>
      <c r="I263" s="175"/>
      <c r="J263" s="176">
        <f t="shared" si="30"/>
        <v>0</v>
      </c>
      <c r="K263" s="172" t="s">
        <v>143</v>
      </c>
      <c r="L263" s="40"/>
      <c r="M263" s="177" t="s">
        <v>5</v>
      </c>
      <c r="N263" s="178" t="s">
        <v>44</v>
      </c>
      <c r="O263" s="41"/>
      <c r="P263" s="179">
        <f t="shared" si="31"/>
        <v>0</v>
      </c>
      <c r="Q263" s="179">
        <v>0.00031</v>
      </c>
      <c r="R263" s="179">
        <f t="shared" si="32"/>
        <v>0.00031</v>
      </c>
      <c r="S263" s="179">
        <v>0</v>
      </c>
      <c r="T263" s="180">
        <f t="shared" si="33"/>
        <v>0</v>
      </c>
      <c r="AR263" s="23" t="s">
        <v>216</v>
      </c>
      <c r="AT263" s="23" t="s">
        <v>139</v>
      </c>
      <c r="AU263" s="23" t="s">
        <v>145</v>
      </c>
      <c r="AY263" s="23" t="s">
        <v>136</v>
      </c>
      <c r="BE263" s="181">
        <f t="shared" si="34"/>
        <v>0</v>
      </c>
      <c r="BF263" s="181">
        <f t="shared" si="35"/>
        <v>0</v>
      </c>
      <c r="BG263" s="181">
        <f t="shared" si="36"/>
        <v>0</v>
      </c>
      <c r="BH263" s="181">
        <f t="shared" si="37"/>
        <v>0</v>
      </c>
      <c r="BI263" s="181">
        <f t="shared" si="38"/>
        <v>0</v>
      </c>
      <c r="BJ263" s="23" t="s">
        <v>145</v>
      </c>
      <c r="BK263" s="181">
        <f t="shared" si="39"/>
        <v>0</v>
      </c>
      <c r="BL263" s="23" t="s">
        <v>216</v>
      </c>
      <c r="BM263" s="23" t="s">
        <v>536</v>
      </c>
    </row>
    <row r="264" spans="2:65" s="1" customFormat="1" ht="38.25" customHeight="1">
      <c r="B264" s="169"/>
      <c r="C264" s="170" t="s">
        <v>537</v>
      </c>
      <c r="D264" s="170" t="s">
        <v>139</v>
      </c>
      <c r="E264" s="171" t="s">
        <v>538</v>
      </c>
      <c r="F264" s="172" t="s">
        <v>539</v>
      </c>
      <c r="G264" s="173" t="s">
        <v>259</v>
      </c>
      <c r="H264" s="174">
        <v>0.065</v>
      </c>
      <c r="I264" s="175"/>
      <c r="J264" s="176">
        <f t="shared" si="30"/>
        <v>0</v>
      </c>
      <c r="K264" s="172" t="s">
        <v>143</v>
      </c>
      <c r="L264" s="40"/>
      <c r="M264" s="177" t="s">
        <v>5</v>
      </c>
      <c r="N264" s="178" t="s">
        <v>44</v>
      </c>
      <c r="O264" s="41"/>
      <c r="P264" s="179">
        <f t="shared" si="31"/>
        <v>0</v>
      </c>
      <c r="Q264" s="179">
        <v>0</v>
      </c>
      <c r="R264" s="179">
        <f t="shared" si="32"/>
        <v>0</v>
      </c>
      <c r="S264" s="179">
        <v>0</v>
      </c>
      <c r="T264" s="180">
        <f t="shared" si="33"/>
        <v>0</v>
      </c>
      <c r="AR264" s="23" t="s">
        <v>216</v>
      </c>
      <c r="AT264" s="23" t="s">
        <v>139</v>
      </c>
      <c r="AU264" s="23" t="s">
        <v>145</v>
      </c>
      <c r="AY264" s="23" t="s">
        <v>136</v>
      </c>
      <c r="BE264" s="181">
        <f t="shared" si="34"/>
        <v>0</v>
      </c>
      <c r="BF264" s="181">
        <f t="shared" si="35"/>
        <v>0</v>
      </c>
      <c r="BG264" s="181">
        <f t="shared" si="36"/>
        <v>0</v>
      </c>
      <c r="BH264" s="181">
        <f t="shared" si="37"/>
        <v>0</v>
      </c>
      <c r="BI264" s="181">
        <f t="shared" si="38"/>
        <v>0</v>
      </c>
      <c r="BJ264" s="23" t="s">
        <v>145</v>
      </c>
      <c r="BK264" s="181">
        <f t="shared" si="39"/>
        <v>0</v>
      </c>
      <c r="BL264" s="23" t="s">
        <v>216</v>
      </c>
      <c r="BM264" s="23" t="s">
        <v>540</v>
      </c>
    </row>
    <row r="265" spans="2:65" s="1" customFormat="1" ht="38.25" customHeight="1">
      <c r="B265" s="169"/>
      <c r="C265" s="170" t="s">
        <v>541</v>
      </c>
      <c r="D265" s="170" t="s">
        <v>139</v>
      </c>
      <c r="E265" s="171" t="s">
        <v>542</v>
      </c>
      <c r="F265" s="172" t="s">
        <v>543</v>
      </c>
      <c r="G265" s="173" t="s">
        <v>259</v>
      </c>
      <c r="H265" s="174">
        <v>0.065</v>
      </c>
      <c r="I265" s="175"/>
      <c r="J265" s="176">
        <f t="shared" si="30"/>
        <v>0</v>
      </c>
      <c r="K265" s="172" t="s">
        <v>143</v>
      </c>
      <c r="L265" s="40"/>
      <c r="M265" s="177" t="s">
        <v>5</v>
      </c>
      <c r="N265" s="178" t="s">
        <v>44</v>
      </c>
      <c r="O265" s="41"/>
      <c r="P265" s="179">
        <f t="shared" si="31"/>
        <v>0</v>
      </c>
      <c r="Q265" s="179">
        <v>0</v>
      </c>
      <c r="R265" s="179">
        <f t="shared" si="32"/>
        <v>0</v>
      </c>
      <c r="S265" s="179">
        <v>0</v>
      </c>
      <c r="T265" s="180">
        <f t="shared" si="33"/>
        <v>0</v>
      </c>
      <c r="AR265" s="23" t="s">
        <v>216</v>
      </c>
      <c r="AT265" s="23" t="s">
        <v>139</v>
      </c>
      <c r="AU265" s="23" t="s">
        <v>145</v>
      </c>
      <c r="AY265" s="23" t="s">
        <v>136</v>
      </c>
      <c r="BE265" s="181">
        <f t="shared" si="34"/>
        <v>0</v>
      </c>
      <c r="BF265" s="181">
        <f t="shared" si="35"/>
        <v>0</v>
      </c>
      <c r="BG265" s="181">
        <f t="shared" si="36"/>
        <v>0</v>
      </c>
      <c r="BH265" s="181">
        <f t="shared" si="37"/>
        <v>0</v>
      </c>
      <c r="BI265" s="181">
        <f t="shared" si="38"/>
        <v>0</v>
      </c>
      <c r="BJ265" s="23" t="s">
        <v>145</v>
      </c>
      <c r="BK265" s="181">
        <f t="shared" si="39"/>
        <v>0</v>
      </c>
      <c r="BL265" s="23" t="s">
        <v>216</v>
      </c>
      <c r="BM265" s="23" t="s">
        <v>544</v>
      </c>
    </row>
    <row r="266" spans="2:65" s="1" customFormat="1" ht="25.5" customHeight="1">
      <c r="B266" s="169"/>
      <c r="C266" s="170" t="s">
        <v>545</v>
      </c>
      <c r="D266" s="170" t="s">
        <v>139</v>
      </c>
      <c r="E266" s="171" t="s">
        <v>546</v>
      </c>
      <c r="F266" s="172" t="s">
        <v>547</v>
      </c>
      <c r="G266" s="173" t="s">
        <v>548</v>
      </c>
      <c r="H266" s="174">
        <v>1</v>
      </c>
      <c r="I266" s="175"/>
      <c r="J266" s="176">
        <f t="shared" si="30"/>
        <v>0</v>
      </c>
      <c r="K266" s="172" t="s">
        <v>5</v>
      </c>
      <c r="L266" s="40"/>
      <c r="M266" s="177" t="s">
        <v>5</v>
      </c>
      <c r="N266" s="178" t="s">
        <v>44</v>
      </c>
      <c r="O266" s="41"/>
      <c r="P266" s="179">
        <f t="shared" si="31"/>
        <v>0</v>
      </c>
      <c r="Q266" s="179">
        <v>0</v>
      </c>
      <c r="R266" s="179">
        <f t="shared" si="32"/>
        <v>0</v>
      </c>
      <c r="S266" s="179">
        <v>0</v>
      </c>
      <c r="T266" s="180">
        <f t="shared" si="33"/>
        <v>0</v>
      </c>
      <c r="AR266" s="23" t="s">
        <v>216</v>
      </c>
      <c r="AT266" s="23" t="s">
        <v>139</v>
      </c>
      <c r="AU266" s="23" t="s">
        <v>145</v>
      </c>
      <c r="AY266" s="23" t="s">
        <v>136</v>
      </c>
      <c r="BE266" s="181">
        <f t="shared" si="34"/>
        <v>0</v>
      </c>
      <c r="BF266" s="181">
        <f t="shared" si="35"/>
        <v>0</v>
      </c>
      <c r="BG266" s="181">
        <f t="shared" si="36"/>
        <v>0</v>
      </c>
      <c r="BH266" s="181">
        <f t="shared" si="37"/>
        <v>0</v>
      </c>
      <c r="BI266" s="181">
        <f t="shared" si="38"/>
        <v>0</v>
      </c>
      <c r="BJ266" s="23" t="s">
        <v>145</v>
      </c>
      <c r="BK266" s="181">
        <f t="shared" si="39"/>
        <v>0</v>
      </c>
      <c r="BL266" s="23" t="s">
        <v>216</v>
      </c>
      <c r="BM266" s="23" t="s">
        <v>549</v>
      </c>
    </row>
    <row r="267" spans="2:63" s="10" customFormat="1" ht="29.85" customHeight="1">
      <c r="B267" s="156"/>
      <c r="D267" s="157" t="s">
        <v>71</v>
      </c>
      <c r="E267" s="167" t="s">
        <v>550</v>
      </c>
      <c r="F267" s="167" t="s">
        <v>551</v>
      </c>
      <c r="I267" s="159"/>
      <c r="J267" s="168">
        <f>BK267</f>
        <v>0</v>
      </c>
      <c r="L267" s="156"/>
      <c r="M267" s="161"/>
      <c r="N267" s="162"/>
      <c r="O267" s="162"/>
      <c r="P267" s="163">
        <f>SUM(P268:P270)</f>
        <v>0</v>
      </c>
      <c r="Q267" s="162"/>
      <c r="R267" s="163">
        <f>SUM(R268:R270)</f>
        <v>0.012</v>
      </c>
      <c r="S267" s="162"/>
      <c r="T267" s="164">
        <f>SUM(T268:T270)</f>
        <v>0</v>
      </c>
      <c r="AR267" s="157" t="s">
        <v>145</v>
      </c>
      <c r="AT267" s="165" t="s">
        <v>71</v>
      </c>
      <c r="AU267" s="165" t="s">
        <v>77</v>
      </c>
      <c r="AY267" s="157" t="s">
        <v>136</v>
      </c>
      <c r="BK267" s="166">
        <f>SUM(BK268:BK270)</f>
        <v>0</v>
      </c>
    </row>
    <row r="268" spans="2:65" s="1" customFormat="1" ht="25.5" customHeight="1">
      <c r="B268" s="169"/>
      <c r="C268" s="170" t="s">
        <v>552</v>
      </c>
      <c r="D268" s="170" t="s">
        <v>139</v>
      </c>
      <c r="E268" s="171" t="s">
        <v>553</v>
      </c>
      <c r="F268" s="172" t="s">
        <v>554</v>
      </c>
      <c r="G268" s="173" t="s">
        <v>410</v>
      </c>
      <c r="H268" s="174">
        <v>1</v>
      </c>
      <c r="I268" s="175"/>
      <c r="J268" s="176">
        <f>ROUND(I268*H268,2)</f>
        <v>0</v>
      </c>
      <c r="K268" s="172" t="s">
        <v>143</v>
      </c>
      <c r="L268" s="40"/>
      <c r="M268" s="177" t="s">
        <v>5</v>
      </c>
      <c r="N268" s="178" t="s">
        <v>44</v>
      </c>
      <c r="O268" s="41"/>
      <c r="P268" s="179">
        <f>O268*H268</f>
        <v>0</v>
      </c>
      <c r="Q268" s="179">
        <v>0.012</v>
      </c>
      <c r="R268" s="179">
        <f>Q268*H268</f>
        <v>0.012</v>
      </c>
      <c r="S268" s="179">
        <v>0</v>
      </c>
      <c r="T268" s="180">
        <f>S268*H268</f>
        <v>0</v>
      </c>
      <c r="AR268" s="23" t="s">
        <v>216</v>
      </c>
      <c r="AT268" s="23" t="s">
        <v>139</v>
      </c>
      <c r="AU268" s="23" t="s">
        <v>145</v>
      </c>
      <c r="AY268" s="23" t="s">
        <v>136</v>
      </c>
      <c r="BE268" s="181">
        <f>IF(N268="základní",J268,0)</f>
        <v>0</v>
      </c>
      <c r="BF268" s="181">
        <f>IF(N268="snížená",J268,0)</f>
        <v>0</v>
      </c>
      <c r="BG268" s="181">
        <f>IF(N268="zákl. přenesená",J268,0)</f>
        <v>0</v>
      </c>
      <c r="BH268" s="181">
        <f>IF(N268="sníž. přenesená",J268,0)</f>
        <v>0</v>
      </c>
      <c r="BI268" s="181">
        <f>IF(N268="nulová",J268,0)</f>
        <v>0</v>
      </c>
      <c r="BJ268" s="23" t="s">
        <v>145</v>
      </c>
      <c r="BK268" s="181">
        <f>ROUND(I268*H268,2)</f>
        <v>0</v>
      </c>
      <c r="BL268" s="23" t="s">
        <v>216</v>
      </c>
      <c r="BM268" s="23" t="s">
        <v>555</v>
      </c>
    </row>
    <row r="269" spans="2:65" s="1" customFormat="1" ht="38.25" customHeight="1">
      <c r="B269" s="169"/>
      <c r="C269" s="170" t="s">
        <v>556</v>
      </c>
      <c r="D269" s="170" t="s">
        <v>139</v>
      </c>
      <c r="E269" s="171" t="s">
        <v>557</v>
      </c>
      <c r="F269" s="172" t="s">
        <v>558</v>
      </c>
      <c r="G269" s="173" t="s">
        <v>259</v>
      </c>
      <c r="H269" s="174">
        <v>0.012</v>
      </c>
      <c r="I269" s="175"/>
      <c r="J269" s="176">
        <f>ROUND(I269*H269,2)</f>
        <v>0</v>
      </c>
      <c r="K269" s="172" t="s">
        <v>143</v>
      </c>
      <c r="L269" s="40"/>
      <c r="M269" s="177" t="s">
        <v>5</v>
      </c>
      <c r="N269" s="178" t="s">
        <v>44</v>
      </c>
      <c r="O269" s="4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AR269" s="23" t="s">
        <v>216</v>
      </c>
      <c r="AT269" s="23" t="s">
        <v>139</v>
      </c>
      <c r="AU269" s="23" t="s">
        <v>145</v>
      </c>
      <c r="AY269" s="23" t="s">
        <v>136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145</v>
      </c>
      <c r="BK269" s="181">
        <f>ROUND(I269*H269,2)</f>
        <v>0</v>
      </c>
      <c r="BL269" s="23" t="s">
        <v>216</v>
      </c>
      <c r="BM269" s="23" t="s">
        <v>559</v>
      </c>
    </row>
    <row r="270" spans="2:65" s="1" customFormat="1" ht="38.25" customHeight="1">
      <c r="B270" s="169"/>
      <c r="C270" s="170" t="s">
        <v>560</v>
      </c>
      <c r="D270" s="170" t="s">
        <v>139</v>
      </c>
      <c r="E270" s="171" t="s">
        <v>561</v>
      </c>
      <c r="F270" s="172" t="s">
        <v>562</v>
      </c>
      <c r="G270" s="173" t="s">
        <v>259</v>
      </c>
      <c r="H270" s="174">
        <v>0.012</v>
      </c>
      <c r="I270" s="175"/>
      <c r="J270" s="176">
        <f>ROUND(I270*H270,2)</f>
        <v>0</v>
      </c>
      <c r="K270" s="172" t="s">
        <v>143</v>
      </c>
      <c r="L270" s="40"/>
      <c r="M270" s="177" t="s">
        <v>5</v>
      </c>
      <c r="N270" s="178" t="s">
        <v>44</v>
      </c>
      <c r="O270" s="41"/>
      <c r="P270" s="179">
        <f>O270*H270</f>
        <v>0</v>
      </c>
      <c r="Q270" s="179">
        <v>0</v>
      </c>
      <c r="R270" s="179">
        <f>Q270*H270</f>
        <v>0</v>
      </c>
      <c r="S270" s="179">
        <v>0</v>
      </c>
      <c r="T270" s="180">
        <f>S270*H270</f>
        <v>0</v>
      </c>
      <c r="AR270" s="23" t="s">
        <v>216</v>
      </c>
      <c r="AT270" s="23" t="s">
        <v>139</v>
      </c>
      <c r="AU270" s="23" t="s">
        <v>145</v>
      </c>
      <c r="AY270" s="23" t="s">
        <v>136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145</v>
      </c>
      <c r="BK270" s="181">
        <f>ROUND(I270*H270,2)</f>
        <v>0</v>
      </c>
      <c r="BL270" s="23" t="s">
        <v>216</v>
      </c>
      <c r="BM270" s="23" t="s">
        <v>563</v>
      </c>
    </row>
    <row r="271" spans="2:63" s="10" customFormat="1" ht="29.85" customHeight="1">
      <c r="B271" s="156"/>
      <c r="D271" s="157" t="s">
        <v>71</v>
      </c>
      <c r="E271" s="167" t="s">
        <v>564</v>
      </c>
      <c r="F271" s="167" t="s">
        <v>565</v>
      </c>
      <c r="I271" s="159"/>
      <c r="J271" s="168">
        <f>BK271</f>
        <v>0</v>
      </c>
      <c r="L271" s="156"/>
      <c r="M271" s="161"/>
      <c r="N271" s="162"/>
      <c r="O271" s="162"/>
      <c r="P271" s="163">
        <f>SUM(P272:P291)</f>
        <v>0</v>
      </c>
      <c r="Q271" s="162"/>
      <c r="R271" s="163">
        <f>SUM(R272:R291)</f>
        <v>0.07447</v>
      </c>
      <c r="S271" s="162"/>
      <c r="T271" s="164">
        <f>SUM(T272:T291)</f>
        <v>0.05725</v>
      </c>
      <c r="AR271" s="157" t="s">
        <v>145</v>
      </c>
      <c r="AT271" s="165" t="s">
        <v>71</v>
      </c>
      <c r="AU271" s="165" t="s">
        <v>77</v>
      </c>
      <c r="AY271" s="157" t="s">
        <v>136</v>
      </c>
      <c r="BK271" s="166">
        <f>SUM(BK272:BK291)</f>
        <v>0</v>
      </c>
    </row>
    <row r="272" spans="2:65" s="1" customFormat="1" ht="38.25" customHeight="1">
      <c r="B272" s="169"/>
      <c r="C272" s="170" t="s">
        <v>566</v>
      </c>
      <c r="D272" s="170" t="s">
        <v>139</v>
      </c>
      <c r="E272" s="171" t="s">
        <v>567</v>
      </c>
      <c r="F272" s="172" t="s">
        <v>568</v>
      </c>
      <c r="G272" s="173" t="s">
        <v>206</v>
      </c>
      <c r="H272" s="174">
        <v>2</v>
      </c>
      <c r="I272" s="175"/>
      <c r="J272" s="176">
        <f aca="true" t="shared" si="40" ref="J272:J291">ROUND(I272*H272,2)</f>
        <v>0</v>
      </c>
      <c r="K272" s="172" t="s">
        <v>143</v>
      </c>
      <c r="L272" s="40"/>
      <c r="M272" s="177" t="s">
        <v>5</v>
      </c>
      <c r="N272" s="178" t="s">
        <v>44</v>
      </c>
      <c r="O272" s="41"/>
      <c r="P272" s="179">
        <f aca="true" t="shared" si="41" ref="P272:P291">O272*H272</f>
        <v>0</v>
      </c>
      <c r="Q272" s="179">
        <v>0</v>
      </c>
      <c r="R272" s="179">
        <f aca="true" t="shared" si="42" ref="R272:R291">Q272*H272</f>
        <v>0</v>
      </c>
      <c r="S272" s="179">
        <v>0</v>
      </c>
      <c r="T272" s="180">
        <f aca="true" t="shared" si="43" ref="T272:T291">S272*H272</f>
        <v>0</v>
      </c>
      <c r="AR272" s="23" t="s">
        <v>216</v>
      </c>
      <c r="AT272" s="23" t="s">
        <v>139</v>
      </c>
      <c r="AU272" s="23" t="s">
        <v>145</v>
      </c>
      <c r="AY272" s="23" t="s">
        <v>136</v>
      </c>
      <c r="BE272" s="181">
        <f aca="true" t="shared" si="44" ref="BE272:BE291">IF(N272="základní",J272,0)</f>
        <v>0</v>
      </c>
      <c r="BF272" s="181">
        <f aca="true" t="shared" si="45" ref="BF272:BF291">IF(N272="snížená",J272,0)</f>
        <v>0</v>
      </c>
      <c r="BG272" s="181">
        <f aca="true" t="shared" si="46" ref="BG272:BG291">IF(N272="zákl. přenesená",J272,0)</f>
        <v>0</v>
      </c>
      <c r="BH272" s="181">
        <f aca="true" t="shared" si="47" ref="BH272:BH291">IF(N272="sníž. přenesená",J272,0)</f>
        <v>0</v>
      </c>
      <c r="BI272" s="181">
        <f aca="true" t="shared" si="48" ref="BI272:BI291">IF(N272="nulová",J272,0)</f>
        <v>0</v>
      </c>
      <c r="BJ272" s="23" t="s">
        <v>145</v>
      </c>
      <c r="BK272" s="181">
        <f aca="true" t="shared" si="49" ref="BK272:BK291">ROUND(I272*H272,2)</f>
        <v>0</v>
      </c>
      <c r="BL272" s="23" t="s">
        <v>216</v>
      </c>
      <c r="BM272" s="23" t="s">
        <v>569</v>
      </c>
    </row>
    <row r="273" spans="2:65" s="1" customFormat="1" ht="16.5" customHeight="1">
      <c r="B273" s="169"/>
      <c r="C273" s="206" t="s">
        <v>570</v>
      </c>
      <c r="D273" s="206" t="s">
        <v>209</v>
      </c>
      <c r="E273" s="207" t="s">
        <v>571</v>
      </c>
      <c r="F273" s="208" t="s">
        <v>572</v>
      </c>
      <c r="G273" s="209" t="s">
        <v>206</v>
      </c>
      <c r="H273" s="210">
        <v>2</v>
      </c>
      <c r="I273" s="211"/>
      <c r="J273" s="212">
        <f t="shared" si="40"/>
        <v>0</v>
      </c>
      <c r="K273" s="208" t="s">
        <v>143</v>
      </c>
      <c r="L273" s="213"/>
      <c r="M273" s="214" t="s">
        <v>5</v>
      </c>
      <c r="N273" s="215" t="s">
        <v>44</v>
      </c>
      <c r="O273" s="41"/>
      <c r="P273" s="179">
        <f t="shared" si="41"/>
        <v>0</v>
      </c>
      <c r="Q273" s="179">
        <v>2E-05</v>
      </c>
      <c r="R273" s="179">
        <f t="shared" si="42"/>
        <v>4E-05</v>
      </c>
      <c r="S273" s="179">
        <v>0</v>
      </c>
      <c r="T273" s="180">
        <f t="shared" si="43"/>
        <v>0</v>
      </c>
      <c r="AR273" s="23" t="s">
        <v>310</v>
      </c>
      <c r="AT273" s="23" t="s">
        <v>209</v>
      </c>
      <c r="AU273" s="23" t="s">
        <v>145</v>
      </c>
      <c r="AY273" s="23" t="s">
        <v>136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216</v>
      </c>
      <c r="BM273" s="23" t="s">
        <v>573</v>
      </c>
    </row>
    <row r="274" spans="2:65" s="1" customFormat="1" ht="25.5" customHeight="1">
      <c r="B274" s="169"/>
      <c r="C274" s="170" t="s">
        <v>574</v>
      </c>
      <c r="D274" s="170" t="s">
        <v>139</v>
      </c>
      <c r="E274" s="171" t="s">
        <v>575</v>
      </c>
      <c r="F274" s="172" t="s">
        <v>576</v>
      </c>
      <c r="G274" s="173" t="s">
        <v>325</v>
      </c>
      <c r="H274" s="174">
        <v>80</v>
      </c>
      <c r="I274" s="175"/>
      <c r="J274" s="176">
        <f t="shared" si="40"/>
        <v>0</v>
      </c>
      <c r="K274" s="172" t="s">
        <v>143</v>
      </c>
      <c r="L274" s="40"/>
      <c r="M274" s="177" t="s">
        <v>5</v>
      </c>
      <c r="N274" s="178" t="s">
        <v>44</v>
      </c>
      <c r="O274" s="41"/>
      <c r="P274" s="179">
        <f t="shared" si="41"/>
        <v>0</v>
      </c>
      <c r="Q274" s="179">
        <v>0</v>
      </c>
      <c r="R274" s="179">
        <f t="shared" si="42"/>
        <v>0</v>
      </c>
      <c r="S274" s="179">
        <v>0</v>
      </c>
      <c r="T274" s="180">
        <f t="shared" si="43"/>
        <v>0</v>
      </c>
      <c r="AR274" s="23" t="s">
        <v>216</v>
      </c>
      <c r="AT274" s="23" t="s">
        <v>139</v>
      </c>
      <c r="AU274" s="23" t="s">
        <v>145</v>
      </c>
      <c r="AY274" s="23" t="s">
        <v>136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216</v>
      </c>
      <c r="BM274" s="23" t="s">
        <v>577</v>
      </c>
    </row>
    <row r="275" spans="2:65" s="1" customFormat="1" ht="16.5" customHeight="1">
      <c r="B275" s="169"/>
      <c r="C275" s="206" t="s">
        <v>578</v>
      </c>
      <c r="D275" s="206" t="s">
        <v>209</v>
      </c>
      <c r="E275" s="207" t="s">
        <v>579</v>
      </c>
      <c r="F275" s="208" t="s">
        <v>580</v>
      </c>
      <c r="G275" s="209" t="s">
        <v>325</v>
      </c>
      <c r="H275" s="210">
        <v>40</v>
      </c>
      <c r="I275" s="211"/>
      <c r="J275" s="212">
        <f t="shared" si="40"/>
        <v>0</v>
      </c>
      <c r="K275" s="208" t="s">
        <v>143</v>
      </c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0.00017</v>
      </c>
      <c r="R275" s="179">
        <f t="shared" si="42"/>
        <v>0.0068000000000000005</v>
      </c>
      <c r="S275" s="179">
        <v>0</v>
      </c>
      <c r="T275" s="180">
        <f t="shared" si="43"/>
        <v>0</v>
      </c>
      <c r="AR275" s="23" t="s">
        <v>310</v>
      </c>
      <c r="AT275" s="23" t="s">
        <v>209</v>
      </c>
      <c r="AU275" s="23" t="s">
        <v>145</v>
      </c>
      <c r="AY275" s="23" t="s">
        <v>136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216</v>
      </c>
      <c r="BM275" s="23" t="s">
        <v>581</v>
      </c>
    </row>
    <row r="276" spans="2:65" s="1" customFormat="1" ht="16.5" customHeight="1">
      <c r="B276" s="169"/>
      <c r="C276" s="206" t="s">
        <v>582</v>
      </c>
      <c r="D276" s="206" t="s">
        <v>209</v>
      </c>
      <c r="E276" s="207" t="s">
        <v>583</v>
      </c>
      <c r="F276" s="208" t="s">
        <v>584</v>
      </c>
      <c r="G276" s="209" t="s">
        <v>325</v>
      </c>
      <c r="H276" s="210">
        <v>5</v>
      </c>
      <c r="I276" s="211"/>
      <c r="J276" s="212">
        <f t="shared" si="40"/>
        <v>0</v>
      </c>
      <c r="K276" s="208" t="s">
        <v>143</v>
      </c>
      <c r="L276" s="213"/>
      <c r="M276" s="214" t="s">
        <v>5</v>
      </c>
      <c r="N276" s="215" t="s">
        <v>44</v>
      </c>
      <c r="O276" s="41"/>
      <c r="P276" s="179">
        <f t="shared" si="41"/>
        <v>0</v>
      </c>
      <c r="Q276" s="179">
        <v>0.00028</v>
      </c>
      <c r="R276" s="179">
        <f t="shared" si="42"/>
        <v>0.0013999999999999998</v>
      </c>
      <c r="S276" s="179">
        <v>0</v>
      </c>
      <c r="T276" s="180">
        <f t="shared" si="43"/>
        <v>0</v>
      </c>
      <c r="AR276" s="23" t="s">
        <v>310</v>
      </c>
      <c r="AT276" s="23" t="s">
        <v>209</v>
      </c>
      <c r="AU276" s="23" t="s">
        <v>145</v>
      </c>
      <c r="AY276" s="23" t="s">
        <v>136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216</v>
      </c>
      <c r="BM276" s="23" t="s">
        <v>585</v>
      </c>
    </row>
    <row r="277" spans="2:65" s="1" customFormat="1" ht="25.5" customHeight="1">
      <c r="B277" s="169"/>
      <c r="C277" s="170" t="s">
        <v>586</v>
      </c>
      <c r="D277" s="170" t="s">
        <v>139</v>
      </c>
      <c r="E277" s="171" t="s">
        <v>587</v>
      </c>
      <c r="F277" s="172" t="s">
        <v>588</v>
      </c>
      <c r="G277" s="173" t="s">
        <v>206</v>
      </c>
      <c r="H277" s="174">
        <v>1</v>
      </c>
      <c r="I277" s="175"/>
      <c r="J277" s="176">
        <f t="shared" si="40"/>
        <v>0</v>
      </c>
      <c r="K277" s="172" t="s">
        <v>143</v>
      </c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216</v>
      </c>
      <c r="AT277" s="23" t="s">
        <v>139</v>
      </c>
      <c r="AU277" s="23" t="s">
        <v>145</v>
      </c>
      <c r="AY277" s="23" t="s">
        <v>136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216</v>
      </c>
      <c r="BM277" s="23" t="s">
        <v>589</v>
      </c>
    </row>
    <row r="278" spans="2:65" s="1" customFormat="1" ht="16.5" customHeight="1">
      <c r="B278" s="169"/>
      <c r="C278" s="206" t="s">
        <v>590</v>
      </c>
      <c r="D278" s="206" t="s">
        <v>209</v>
      </c>
      <c r="E278" s="207" t="s">
        <v>591</v>
      </c>
      <c r="F278" s="208" t="s">
        <v>592</v>
      </c>
      <c r="G278" s="209" t="s">
        <v>206</v>
      </c>
      <c r="H278" s="210">
        <v>1</v>
      </c>
      <c r="I278" s="211"/>
      <c r="J278" s="212">
        <f t="shared" si="40"/>
        <v>0</v>
      </c>
      <c r="K278" s="208" t="s">
        <v>143</v>
      </c>
      <c r="L278" s="213"/>
      <c r="M278" s="214" t="s">
        <v>5</v>
      </c>
      <c r="N278" s="215" t="s">
        <v>44</v>
      </c>
      <c r="O278" s="41"/>
      <c r="P278" s="179">
        <f t="shared" si="41"/>
        <v>0</v>
      </c>
      <c r="Q278" s="179">
        <v>0.0169</v>
      </c>
      <c r="R278" s="179">
        <f t="shared" si="42"/>
        <v>0.0169</v>
      </c>
      <c r="S278" s="179">
        <v>0</v>
      </c>
      <c r="T278" s="180">
        <f t="shared" si="43"/>
        <v>0</v>
      </c>
      <c r="AR278" s="23" t="s">
        <v>310</v>
      </c>
      <c r="AT278" s="23" t="s">
        <v>209</v>
      </c>
      <c r="AU278" s="23" t="s">
        <v>145</v>
      </c>
      <c r="AY278" s="23" t="s">
        <v>136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216</v>
      </c>
      <c r="BM278" s="23" t="s">
        <v>593</v>
      </c>
    </row>
    <row r="279" spans="2:65" s="1" customFormat="1" ht="25.5" customHeight="1">
      <c r="B279" s="169"/>
      <c r="C279" s="170" t="s">
        <v>594</v>
      </c>
      <c r="D279" s="170" t="s">
        <v>139</v>
      </c>
      <c r="E279" s="171" t="s">
        <v>595</v>
      </c>
      <c r="F279" s="172" t="s">
        <v>596</v>
      </c>
      <c r="G279" s="173" t="s">
        <v>206</v>
      </c>
      <c r="H279" s="174">
        <v>4</v>
      </c>
      <c r="I279" s="175"/>
      <c r="J279" s="176">
        <f t="shared" si="40"/>
        <v>0</v>
      </c>
      <c r="K279" s="172" t="s">
        <v>143</v>
      </c>
      <c r="L279" s="40"/>
      <c r="M279" s="177" t="s">
        <v>5</v>
      </c>
      <c r="N279" s="178" t="s">
        <v>44</v>
      </c>
      <c r="O279" s="41"/>
      <c r="P279" s="179">
        <f t="shared" si="41"/>
        <v>0</v>
      </c>
      <c r="Q279" s="179">
        <v>0</v>
      </c>
      <c r="R279" s="179">
        <f t="shared" si="42"/>
        <v>0</v>
      </c>
      <c r="S279" s="179">
        <v>0</v>
      </c>
      <c r="T279" s="180">
        <f t="shared" si="43"/>
        <v>0</v>
      </c>
      <c r="AR279" s="23" t="s">
        <v>216</v>
      </c>
      <c r="AT279" s="23" t="s">
        <v>139</v>
      </c>
      <c r="AU279" s="23" t="s">
        <v>145</v>
      </c>
      <c r="AY279" s="23" t="s">
        <v>136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216</v>
      </c>
      <c r="BM279" s="23" t="s">
        <v>597</v>
      </c>
    </row>
    <row r="280" spans="2:65" s="1" customFormat="1" ht="16.5" customHeight="1">
      <c r="B280" s="169"/>
      <c r="C280" s="206" t="s">
        <v>598</v>
      </c>
      <c r="D280" s="206" t="s">
        <v>209</v>
      </c>
      <c r="E280" s="207" t="s">
        <v>599</v>
      </c>
      <c r="F280" s="208" t="s">
        <v>600</v>
      </c>
      <c r="G280" s="209" t="s">
        <v>206</v>
      </c>
      <c r="H280" s="210">
        <v>4</v>
      </c>
      <c r="I280" s="211"/>
      <c r="J280" s="212">
        <f t="shared" si="40"/>
        <v>0</v>
      </c>
      <c r="K280" s="208" t="s">
        <v>143</v>
      </c>
      <c r="L280" s="213"/>
      <c r="M280" s="214" t="s">
        <v>5</v>
      </c>
      <c r="N280" s="215" t="s">
        <v>44</v>
      </c>
      <c r="O280" s="41"/>
      <c r="P280" s="179">
        <f t="shared" si="41"/>
        <v>0</v>
      </c>
      <c r="Q280" s="179">
        <v>0.0001</v>
      </c>
      <c r="R280" s="179">
        <f t="shared" si="42"/>
        <v>0.0004</v>
      </c>
      <c r="S280" s="179">
        <v>0</v>
      </c>
      <c r="T280" s="180">
        <f t="shared" si="43"/>
        <v>0</v>
      </c>
      <c r="AR280" s="23" t="s">
        <v>310</v>
      </c>
      <c r="AT280" s="23" t="s">
        <v>209</v>
      </c>
      <c r="AU280" s="23" t="s">
        <v>145</v>
      </c>
      <c r="AY280" s="23" t="s">
        <v>136</v>
      </c>
      <c r="BE280" s="181">
        <f t="shared" si="44"/>
        <v>0</v>
      </c>
      <c r="BF280" s="181">
        <f t="shared" si="45"/>
        <v>0</v>
      </c>
      <c r="BG280" s="181">
        <f t="shared" si="46"/>
        <v>0</v>
      </c>
      <c r="BH280" s="181">
        <f t="shared" si="47"/>
        <v>0</v>
      </c>
      <c r="BI280" s="181">
        <f t="shared" si="48"/>
        <v>0</v>
      </c>
      <c r="BJ280" s="23" t="s">
        <v>145</v>
      </c>
      <c r="BK280" s="181">
        <f t="shared" si="49"/>
        <v>0</v>
      </c>
      <c r="BL280" s="23" t="s">
        <v>216</v>
      </c>
      <c r="BM280" s="23" t="s">
        <v>601</v>
      </c>
    </row>
    <row r="281" spans="2:65" s="1" customFormat="1" ht="25.5" customHeight="1">
      <c r="B281" s="169"/>
      <c r="C281" s="170" t="s">
        <v>602</v>
      </c>
      <c r="D281" s="170" t="s">
        <v>139</v>
      </c>
      <c r="E281" s="171" t="s">
        <v>603</v>
      </c>
      <c r="F281" s="172" t="s">
        <v>604</v>
      </c>
      <c r="G281" s="173" t="s">
        <v>206</v>
      </c>
      <c r="H281" s="174">
        <v>8</v>
      </c>
      <c r="I281" s="175"/>
      <c r="J281" s="176">
        <f t="shared" si="40"/>
        <v>0</v>
      </c>
      <c r="K281" s="172" t="s">
        <v>143</v>
      </c>
      <c r="L281" s="40"/>
      <c r="M281" s="177" t="s">
        <v>5</v>
      </c>
      <c r="N281" s="178" t="s">
        <v>44</v>
      </c>
      <c r="O281" s="41"/>
      <c r="P281" s="179">
        <f t="shared" si="41"/>
        <v>0</v>
      </c>
      <c r="Q281" s="179">
        <v>0</v>
      </c>
      <c r="R281" s="179">
        <f t="shared" si="42"/>
        <v>0</v>
      </c>
      <c r="S281" s="179">
        <v>0</v>
      </c>
      <c r="T281" s="180">
        <f t="shared" si="43"/>
        <v>0</v>
      </c>
      <c r="AR281" s="23" t="s">
        <v>216</v>
      </c>
      <c r="AT281" s="23" t="s">
        <v>139</v>
      </c>
      <c r="AU281" s="23" t="s">
        <v>145</v>
      </c>
      <c r="AY281" s="23" t="s">
        <v>136</v>
      </c>
      <c r="BE281" s="181">
        <f t="shared" si="44"/>
        <v>0</v>
      </c>
      <c r="BF281" s="181">
        <f t="shared" si="45"/>
        <v>0</v>
      </c>
      <c r="BG281" s="181">
        <f t="shared" si="46"/>
        <v>0</v>
      </c>
      <c r="BH281" s="181">
        <f t="shared" si="47"/>
        <v>0</v>
      </c>
      <c r="BI281" s="181">
        <f t="shared" si="48"/>
        <v>0</v>
      </c>
      <c r="BJ281" s="23" t="s">
        <v>145</v>
      </c>
      <c r="BK281" s="181">
        <f t="shared" si="49"/>
        <v>0</v>
      </c>
      <c r="BL281" s="23" t="s">
        <v>216</v>
      </c>
      <c r="BM281" s="23" t="s">
        <v>605</v>
      </c>
    </row>
    <row r="282" spans="2:65" s="1" customFormat="1" ht="16.5" customHeight="1">
      <c r="B282" s="169"/>
      <c r="C282" s="206" t="s">
        <v>606</v>
      </c>
      <c r="D282" s="206" t="s">
        <v>209</v>
      </c>
      <c r="E282" s="207" t="s">
        <v>607</v>
      </c>
      <c r="F282" s="208" t="s">
        <v>608</v>
      </c>
      <c r="G282" s="209" t="s">
        <v>206</v>
      </c>
      <c r="H282" s="210">
        <v>8</v>
      </c>
      <c r="I282" s="211"/>
      <c r="J282" s="212">
        <f t="shared" si="40"/>
        <v>0</v>
      </c>
      <c r="K282" s="208" t="s">
        <v>143</v>
      </c>
      <c r="L282" s="213"/>
      <c r="M282" s="214" t="s">
        <v>5</v>
      </c>
      <c r="N282" s="215" t="s">
        <v>44</v>
      </c>
      <c r="O282" s="41"/>
      <c r="P282" s="179">
        <f t="shared" si="41"/>
        <v>0</v>
      </c>
      <c r="Q282" s="179">
        <v>0.00027</v>
      </c>
      <c r="R282" s="179">
        <f t="shared" si="42"/>
        <v>0.00216</v>
      </c>
      <c r="S282" s="179">
        <v>0</v>
      </c>
      <c r="T282" s="180">
        <f t="shared" si="43"/>
        <v>0</v>
      </c>
      <c r="AR282" s="23" t="s">
        <v>310</v>
      </c>
      <c r="AT282" s="23" t="s">
        <v>209</v>
      </c>
      <c r="AU282" s="23" t="s">
        <v>145</v>
      </c>
      <c r="AY282" s="23" t="s">
        <v>136</v>
      </c>
      <c r="BE282" s="181">
        <f t="shared" si="44"/>
        <v>0</v>
      </c>
      <c r="BF282" s="181">
        <f t="shared" si="45"/>
        <v>0</v>
      </c>
      <c r="BG282" s="181">
        <f t="shared" si="46"/>
        <v>0</v>
      </c>
      <c r="BH282" s="181">
        <f t="shared" si="47"/>
        <v>0</v>
      </c>
      <c r="BI282" s="181">
        <f t="shared" si="48"/>
        <v>0</v>
      </c>
      <c r="BJ282" s="23" t="s">
        <v>145</v>
      </c>
      <c r="BK282" s="181">
        <f t="shared" si="49"/>
        <v>0</v>
      </c>
      <c r="BL282" s="23" t="s">
        <v>216</v>
      </c>
      <c r="BM282" s="23" t="s">
        <v>609</v>
      </c>
    </row>
    <row r="283" spans="2:65" s="1" customFormat="1" ht="25.5" customHeight="1">
      <c r="B283" s="169"/>
      <c r="C283" s="170" t="s">
        <v>610</v>
      </c>
      <c r="D283" s="170" t="s">
        <v>139</v>
      </c>
      <c r="E283" s="171" t="s">
        <v>611</v>
      </c>
      <c r="F283" s="172" t="s">
        <v>612</v>
      </c>
      <c r="G283" s="173" t="s">
        <v>206</v>
      </c>
      <c r="H283" s="174">
        <v>4</v>
      </c>
      <c r="I283" s="175"/>
      <c r="J283" s="176">
        <f t="shared" si="40"/>
        <v>0</v>
      </c>
      <c r="K283" s="172" t="s">
        <v>143</v>
      </c>
      <c r="L283" s="40"/>
      <c r="M283" s="177" t="s">
        <v>5</v>
      </c>
      <c r="N283" s="178" t="s">
        <v>44</v>
      </c>
      <c r="O283" s="41"/>
      <c r="P283" s="179">
        <f t="shared" si="41"/>
        <v>0</v>
      </c>
      <c r="Q283" s="179">
        <v>0</v>
      </c>
      <c r="R283" s="179">
        <f t="shared" si="42"/>
        <v>0</v>
      </c>
      <c r="S283" s="179">
        <v>0</v>
      </c>
      <c r="T283" s="180">
        <f t="shared" si="43"/>
        <v>0</v>
      </c>
      <c r="AR283" s="23" t="s">
        <v>216</v>
      </c>
      <c r="AT283" s="23" t="s">
        <v>139</v>
      </c>
      <c r="AU283" s="23" t="s">
        <v>145</v>
      </c>
      <c r="AY283" s="23" t="s">
        <v>136</v>
      </c>
      <c r="BE283" s="181">
        <f t="shared" si="44"/>
        <v>0</v>
      </c>
      <c r="BF283" s="181">
        <f t="shared" si="45"/>
        <v>0</v>
      </c>
      <c r="BG283" s="181">
        <f t="shared" si="46"/>
        <v>0</v>
      </c>
      <c r="BH283" s="181">
        <f t="shared" si="47"/>
        <v>0</v>
      </c>
      <c r="BI283" s="181">
        <f t="shared" si="48"/>
        <v>0</v>
      </c>
      <c r="BJ283" s="23" t="s">
        <v>145</v>
      </c>
      <c r="BK283" s="181">
        <f t="shared" si="49"/>
        <v>0</v>
      </c>
      <c r="BL283" s="23" t="s">
        <v>216</v>
      </c>
      <c r="BM283" s="23" t="s">
        <v>613</v>
      </c>
    </row>
    <row r="284" spans="2:65" s="1" customFormat="1" ht="16.5" customHeight="1">
      <c r="B284" s="169"/>
      <c r="C284" s="206" t="s">
        <v>614</v>
      </c>
      <c r="D284" s="206" t="s">
        <v>209</v>
      </c>
      <c r="E284" s="207" t="s">
        <v>615</v>
      </c>
      <c r="F284" s="208" t="s">
        <v>616</v>
      </c>
      <c r="G284" s="209" t="s">
        <v>206</v>
      </c>
      <c r="H284" s="210">
        <v>2</v>
      </c>
      <c r="I284" s="211"/>
      <c r="J284" s="212">
        <f t="shared" si="40"/>
        <v>0</v>
      </c>
      <c r="K284" s="208" t="s">
        <v>143</v>
      </c>
      <c r="L284" s="213"/>
      <c r="M284" s="214" t="s">
        <v>5</v>
      </c>
      <c r="N284" s="215" t="s">
        <v>44</v>
      </c>
      <c r="O284" s="41"/>
      <c r="P284" s="179">
        <f t="shared" si="41"/>
        <v>0</v>
      </c>
      <c r="Q284" s="179">
        <v>0.0008</v>
      </c>
      <c r="R284" s="179">
        <f t="shared" si="42"/>
        <v>0.0016</v>
      </c>
      <c r="S284" s="179">
        <v>0</v>
      </c>
      <c r="T284" s="180">
        <f t="shared" si="43"/>
        <v>0</v>
      </c>
      <c r="AR284" s="23" t="s">
        <v>310</v>
      </c>
      <c r="AT284" s="23" t="s">
        <v>209</v>
      </c>
      <c r="AU284" s="23" t="s">
        <v>145</v>
      </c>
      <c r="AY284" s="23" t="s">
        <v>136</v>
      </c>
      <c r="BE284" s="181">
        <f t="shared" si="44"/>
        <v>0</v>
      </c>
      <c r="BF284" s="181">
        <f t="shared" si="45"/>
        <v>0</v>
      </c>
      <c r="BG284" s="181">
        <f t="shared" si="46"/>
        <v>0</v>
      </c>
      <c r="BH284" s="181">
        <f t="shared" si="47"/>
        <v>0</v>
      </c>
      <c r="BI284" s="181">
        <f t="shared" si="48"/>
        <v>0</v>
      </c>
      <c r="BJ284" s="23" t="s">
        <v>145</v>
      </c>
      <c r="BK284" s="181">
        <f t="shared" si="49"/>
        <v>0</v>
      </c>
      <c r="BL284" s="23" t="s">
        <v>216</v>
      </c>
      <c r="BM284" s="23" t="s">
        <v>617</v>
      </c>
    </row>
    <row r="285" spans="2:65" s="1" customFormat="1" ht="16.5" customHeight="1">
      <c r="B285" s="169"/>
      <c r="C285" s="206" t="s">
        <v>618</v>
      </c>
      <c r="D285" s="206" t="s">
        <v>209</v>
      </c>
      <c r="E285" s="207" t="s">
        <v>619</v>
      </c>
      <c r="F285" s="208" t="s">
        <v>620</v>
      </c>
      <c r="G285" s="209" t="s">
        <v>206</v>
      </c>
      <c r="H285" s="210">
        <v>2</v>
      </c>
      <c r="I285" s="211"/>
      <c r="J285" s="212">
        <f t="shared" si="40"/>
        <v>0</v>
      </c>
      <c r="K285" s="208" t="s">
        <v>143</v>
      </c>
      <c r="L285" s="213"/>
      <c r="M285" s="214" t="s">
        <v>5</v>
      </c>
      <c r="N285" s="215" t="s">
        <v>44</v>
      </c>
      <c r="O285" s="41"/>
      <c r="P285" s="179">
        <f t="shared" si="41"/>
        <v>0</v>
      </c>
      <c r="Q285" s="179">
        <v>0.0016</v>
      </c>
      <c r="R285" s="179">
        <f t="shared" si="42"/>
        <v>0.0032</v>
      </c>
      <c r="S285" s="179">
        <v>0</v>
      </c>
      <c r="T285" s="180">
        <f t="shared" si="43"/>
        <v>0</v>
      </c>
      <c r="AR285" s="23" t="s">
        <v>310</v>
      </c>
      <c r="AT285" s="23" t="s">
        <v>209</v>
      </c>
      <c r="AU285" s="23" t="s">
        <v>145</v>
      </c>
      <c r="AY285" s="23" t="s">
        <v>136</v>
      </c>
      <c r="BE285" s="181">
        <f t="shared" si="44"/>
        <v>0</v>
      </c>
      <c r="BF285" s="181">
        <f t="shared" si="45"/>
        <v>0</v>
      </c>
      <c r="BG285" s="181">
        <f t="shared" si="46"/>
        <v>0</v>
      </c>
      <c r="BH285" s="181">
        <f t="shared" si="47"/>
        <v>0</v>
      </c>
      <c r="BI285" s="181">
        <f t="shared" si="48"/>
        <v>0</v>
      </c>
      <c r="BJ285" s="23" t="s">
        <v>145</v>
      </c>
      <c r="BK285" s="181">
        <f t="shared" si="49"/>
        <v>0</v>
      </c>
      <c r="BL285" s="23" t="s">
        <v>216</v>
      </c>
      <c r="BM285" s="23" t="s">
        <v>621</v>
      </c>
    </row>
    <row r="286" spans="2:65" s="1" customFormat="1" ht="16.5" customHeight="1">
      <c r="B286" s="169"/>
      <c r="C286" s="206" t="s">
        <v>622</v>
      </c>
      <c r="D286" s="206" t="s">
        <v>209</v>
      </c>
      <c r="E286" s="207" t="s">
        <v>623</v>
      </c>
      <c r="F286" s="208" t="s">
        <v>624</v>
      </c>
      <c r="G286" s="209" t="s">
        <v>325</v>
      </c>
      <c r="H286" s="210">
        <v>35</v>
      </c>
      <c r="I286" s="211"/>
      <c r="J286" s="212">
        <f t="shared" si="40"/>
        <v>0</v>
      </c>
      <c r="K286" s="208" t="s">
        <v>143</v>
      </c>
      <c r="L286" s="213"/>
      <c r="M286" s="214" t="s">
        <v>5</v>
      </c>
      <c r="N286" s="215" t="s">
        <v>44</v>
      </c>
      <c r="O286" s="41"/>
      <c r="P286" s="179">
        <f t="shared" si="41"/>
        <v>0</v>
      </c>
      <c r="Q286" s="179">
        <v>0.00012</v>
      </c>
      <c r="R286" s="179">
        <f t="shared" si="42"/>
        <v>0.0042</v>
      </c>
      <c r="S286" s="179">
        <v>0</v>
      </c>
      <c r="T286" s="180">
        <f t="shared" si="43"/>
        <v>0</v>
      </c>
      <c r="AR286" s="23" t="s">
        <v>310</v>
      </c>
      <c r="AT286" s="23" t="s">
        <v>209</v>
      </c>
      <c r="AU286" s="23" t="s">
        <v>145</v>
      </c>
      <c r="AY286" s="23" t="s">
        <v>136</v>
      </c>
      <c r="BE286" s="181">
        <f t="shared" si="44"/>
        <v>0</v>
      </c>
      <c r="BF286" s="181">
        <f t="shared" si="45"/>
        <v>0</v>
      </c>
      <c r="BG286" s="181">
        <f t="shared" si="46"/>
        <v>0</v>
      </c>
      <c r="BH286" s="181">
        <f t="shared" si="47"/>
        <v>0</v>
      </c>
      <c r="BI286" s="181">
        <f t="shared" si="48"/>
        <v>0</v>
      </c>
      <c r="BJ286" s="23" t="s">
        <v>145</v>
      </c>
      <c r="BK286" s="181">
        <f t="shared" si="49"/>
        <v>0</v>
      </c>
      <c r="BL286" s="23" t="s">
        <v>216</v>
      </c>
      <c r="BM286" s="23" t="s">
        <v>625</v>
      </c>
    </row>
    <row r="287" spans="2:65" s="1" customFormat="1" ht="25.5" customHeight="1">
      <c r="B287" s="169"/>
      <c r="C287" s="170" t="s">
        <v>626</v>
      </c>
      <c r="D287" s="170" t="s">
        <v>139</v>
      </c>
      <c r="E287" s="171" t="s">
        <v>627</v>
      </c>
      <c r="F287" s="172" t="s">
        <v>628</v>
      </c>
      <c r="G287" s="173" t="s">
        <v>206</v>
      </c>
      <c r="H287" s="174">
        <v>1</v>
      </c>
      <c r="I287" s="175"/>
      <c r="J287" s="176">
        <f t="shared" si="40"/>
        <v>0</v>
      </c>
      <c r="K287" s="172" t="s">
        <v>143</v>
      </c>
      <c r="L287" s="40"/>
      <c r="M287" s="177" t="s">
        <v>5</v>
      </c>
      <c r="N287" s="178" t="s">
        <v>44</v>
      </c>
      <c r="O287" s="41"/>
      <c r="P287" s="179">
        <f t="shared" si="41"/>
        <v>0</v>
      </c>
      <c r="Q287" s="179">
        <v>0</v>
      </c>
      <c r="R287" s="179">
        <f t="shared" si="42"/>
        <v>0</v>
      </c>
      <c r="S287" s="179">
        <v>0</v>
      </c>
      <c r="T287" s="180">
        <f t="shared" si="43"/>
        <v>0</v>
      </c>
      <c r="AR287" s="23" t="s">
        <v>216</v>
      </c>
      <c r="AT287" s="23" t="s">
        <v>139</v>
      </c>
      <c r="AU287" s="23" t="s">
        <v>145</v>
      </c>
      <c r="AY287" s="23" t="s">
        <v>136</v>
      </c>
      <c r="BE287" s="181">
        <f t="shared" si="44"/>
        <v>0</v>
      </c>
      <c r="BF287" s="181">
        <f t="shared" si="45"/>
        <v>0</v>
      </c>
      <c r="BG287" s="181">
        <f t="shared" si="46"/>
        <v>0</v>
      </c>
      <c r="BH287" s="181">
        <f t="shared" si="47"/>
        <v>0</v>
      </c>
      <c r="BI287" s="181">
        <f t="shared" si="48"/>
        <v>0</v>
      </c>
      <c r="BJ287" s="23" t="s">
        <v>145</v>
      </c>
      <c r="BK287" s="181">
        <f t="shared" si="49"/>
        <v>0</v>
      </c>
      <c r="BL287" s="23" t="s">
        <v>216</v>
      </c>
      <c r="BM287" s="23" t="s">
        <v>629</v>
      </c>
    </row>
    <row r="288" spans="2:65" s="1" customFormat="1" ht="16.5" customHeight="1">
      <c r="B288" s="169"/>
      <c r="C288" s="206" t="s">
        <v>630</v>
      </c>
      <c r="D288" s="206" t="s">
        <v>209</v>
      </c>
      <c r="E288" s="207" t="s">
        <v>631</v>
      </c>
      <c r="F288" s="208" t="s">
        <v>632</v>
      </c>
      <c r="G288" s="209" t="s">
        <v>206</v>
      </c>
      <c r="H288" s="210">
        <v>1</v>
      </c>
      <c r="I288" s="211"/>
      <c r="J288" s="212">
        <f t="shared" si="40"/>
        <v>0</v>
      </c>
      <c r="K288" s="208" t="s">
        <v>143</v>
      </c>
      <c r="L288" s="213"/>
      <c r="M288" s="214" t="s">
        <v>5</v>
      </c>
      <c r="N288" s="215" t="s">
        <v>44</v>
      </c>
      <c r="O288" s="41"/>
      <c r="P288" s="179">
        <f t="shared" si="41"/>
        <v>0</v>
      </c>
      <c r="Q288" s="179">
        <v>0.036</v>
      </c>
      <c r="R288" s="179">
        <f t="shared" si="42"/>
        <v>0.036</v>
      </c>
      <c r="S288" s="179">
        <v>0</v>
      </c>
      <c r="T288" s="180">
        <f t="shared" si="43"/>
        <v>0</v>
      </c>
      <c r="AR288" s="23" t="s">
        <v>310</v>
      </c>
      <c r="AT288" s="23" t="s">
        <v>209</v>
      </c>
      <c r="AU288" s="23" t="s">
        <v>145</v>
      </c>
      <c r="AY288" s="23" t="s">
        <v>136</v>
      </c>
      <c r="BE288" s="181">
        <f t="shared" si="44"/>
        <v>0</v>
      </c>
      <c r="BF288" s="181">
        <f t="shared" si="45"/>
        <v>0</v>
      </c>
      <c r="BG288" s="181">
        <f t="shared" si="46"/>
        <v>0</v>
      </c>
      <c r="BH288" s="181">
        <f t="shared" si="47"/>
        <v>0</v>
      </c>
      <c r="BI288" s="181">
        <f t="shared" si="48"/>
        <v>0</v>
      </c>
      <c r="BJ288" s="23" t="s">
        <v>145</v>
      </c>
      <c r="BK288" s="181">
        <f t="shared" si="49"/>
        <v>0</v>
      </c>
      <c r="BL288" s="23" t="s">
        <v>216</v>
      </c>
      <c r="BM288" s="23" t="s">
        <v>633</v>
      </c>
    </row>
    <row r="289" spans="2:65" s="1" customFormat="1" ht="25.5" customHeight="1">
      <c r="B289" s="169"/>
      <c r="C289" s="170" t="s">
        <v>634</v>
      </c>
      <c r="D289" s="170" t="s">
        <v>139</v>
      </c>
      <c r="E289" s="171" t="s">
        <v>635</v>
      </c>
      <c r="F289" s="172" t="s">
        <v>636</v>
      </c>
      <c r="G289" s="173" t="s">
        <v>206</v>
      </c>
      <c r="H289" s="174">
        <v>1</v>
      </c>
      <c r="I289" s="175"/>
      <c r="J289" s="176">
        <f t="shared" si="40"/>
        <v>0</v>
      </c>
      <c r="K289" s="172" t="s">
        <v>143</v>
      </c>
      <c r="L289" s="40"/>
      <c r="M289" s="177" t="s">
        <v>5</v>
      </c>
      <c r="N289" s="178" t="s">
        <v>44</v>
      </c>
      <c r="O289" s="41"/>
      <c r="P289" s="179">
        <f t="shared" si="41"/>
        <v>0</v>
      </c>
      <c r="Q289" s="179">
        <v>0.00177</v>
      </c>
      <c r="R289" s="179">
        <f t="shared" si="42"/>
        <v>0.00177</v>
      </c>
      <c r="S289" s="179">
        <v>0.05725</v>
      </c>
      <c r="T289" s="180">
        <f t="shared" si="43"/>
        <v>0.05725</v>
      </c>
      <c r="AR289" s="23" t="s">
        <v>216</v>
      </c>
      <c r="AT289" s="23" t="s">
        <v>139</v>
      </c>
      <c r="AU289" s="23" t="s">
        <v>145</v>
      </c>
      <c r="AY289" s="23" t="s">
        <v>136</v>
      </c>
      <c r="BE289" s="181">
        <f t="shared" si="44"/>
        <v>0</v>
      </c>
      <c r="BF289" s="181">
        <f t="shared" si="45"/>
        <v>0</v>
      </c>
      <c r="BG289" s="181">
        <f t="shared" si="46"/>
        <v>0</v>
      </c>
      <c r="BH289" s="181">
        <f t="shared" si="47"/>
        <v>0</v>
      </c>
      <c r="BI289" s="181">
        <f t="shared" si="48"/>
        <v>0</v>
      </c>
      <c r="BJ289" s="23" t="s">
        <v>145</v>
      </c>
      <c r="BK289" s="181">
        <f t="shared" si="49"/>
        <v>0</v>
      </c>
      <c r="BL289" s="23" t="s">
        <v>216</v>
      </c>
      <c r="BM289" s="23" t="s">
        <v>637</v>
      </c>
    </row>
    <row r="290" spans="2:65" s="1" customFormat="1" ht="38.25" customHeight="1">
      <c r="B290" s="169"/>
      <c r="C290" s="170" t="s">
        <v>638</v>
      </c>
      <c r="D290" s="170" t="s">
        <v>139</v>
      </c>
      <c r="E290" s="171" t="s">
        <v>639</v>
      </c>
      <c r="F290" s="172" t="s">
        <v>640</v>
      </c>
      <c r="G290" s="173" t="s">
        <v>259</v>
      </c>
      <c r="H290" s="174">
        <v>0.074</v>
      </c>
      <c r="I290" s="175"/>
      <c r="J290" s="176">
        <f t="shared" si="40"/>
        <v>0</v>
      </c>
      <c r="K290" s="172" t="s">
        <v>143</v>
      </c>
      <c r="L290" s="40"/>
      <c r="M290" s="177" t="s">
        <v>5</v>
      </c>
      <c r="N290" s="178" t="s">
        <v>44</v>
      </c>
      <c r="O290" s="41"/>
      <c r="P290" s="179">
        <f t="shared" si="41"/>
        <v>0</v>
      </c>
      <c r="Q290" s="179">
        <v>0</v>
      </c>
      <c r="R290" s="179">
        <f t="shared" si="42"/>
        <v>0</v>
      </c>
      <c r="S290" s="179">
        <v>0</v>
      </c>
      <c r="T290" s="180">
        <f t="shared" si="43"/>
        <v>0</v>
      </c>
      <c r="AR290" s="23" t="s">
        <v>216</v>
      </c>
      <c r="AT290" s="23" t="s">
        <v>139</v>
      </c>
      <c r="AU290" s="23" t="s">
        <v>145</v>
      </c>
      <c r="AY290" s="23" t="s">
        <v>136</v>
      </c>
      <c r="BE290" s="181">
        <f t="shared" si="44"/>
        <v>0</v>
      </c>
      <c r="BF290" s="181">
        <f t="shared" si="45"/>
        <v>0</v>
      </c>
      <c r="BG290" s="181">
        <f t="shared" si="46"/>
        <v>0</v>
      </c>
      <c r="BH290" s="181">
        <f t="shared" si="47"/>
        <v>0</v>
      </c>
      <c r="BI290" s="181">
        <f t="shared" si="48"/>
        <v>0</v>
      </c>
      <c r="BJ290" s="23" t="s">
        <v>145</v>
      </c>
      <c r="BK290" s="181">
        <f t="shared" si="49"/>
        <v>0</v>
      </c>
      <c r="BL290" s="23" t="s">
        <v>216</v>
      </c>
      <c r="BM290" s="23" t="s">
        <v>641</v>
      </c>
    </row>
    <row r="291" spans="2:65" s="1" customFormat="1" ht="38.25" customHeight="1">
      <c r="B291" s="169"/>
      <c r="C291" s="170" t="s">
        <v>642</v>
      </c>
      <c r="D291" s="170" t="s">
        <v>139</v>
      </c>
      <c r="E291" s="171" t="s">
        <v>643</v>
      </c>
      <c r="F291" s="172" t="s">
        <v>644</v>
      </c>
      <c r="G291" s="173" t="s">
        <v>259</v>
      </c>
      <c r="H291" s="174">
        <v>0.074</v>
      </c>
      <c r="I291" s="175"/>
      <c r="J291" s="176">
        <f t="shared" si="40"/>
        <v>0</v>
      </c>
      <c r="K291" s="172" t="s">
        <v>143</v>
      </c>
      <c r="L291" s="40"/>
      <c r="M291" s="177" t="s">
        <v>5</v>
      </c>
      <c r="N291" s="178" t="s">
        <v>44</v>
      </c>
      <c r="O291" s="41"/>
      <c r="P291" s="179">
        <f t="shared" si="41"/>
        <v>0</v>
      </c>
      <c r="Q291" s="179">
        <v>0</v>
      </c>
      <c r="R291" s="179">
        <f t="shared" si="42"/>
        <v>0</v>
      </c>
      <c r="S291" s="179">
        <v>0</v>
      </c>
      <c r="T291" s="180">
        <f t="shared" si="43"/>
        <v>0</v>
      </c>
      <c r="AR291" s="23" t="s">
        <v>216</v>
      </c>
      <c r="AT291" s="23" t="s">
        <v>139</v>
      </c>
      <c r="AU291" s="23" t="s">
        <v>145</v>
      </c>
      <c r="AY291" s="23" t="s">
        <v>136</v>
      </c>
      <c r="BE291" s="181">
        <f t="shared" si="44"/>
        <v>0</v>
      </c>
      <c r="BF291" s="181">
        <f t="shared" si="45"/>
        <v>0</v>
      </c>
      <c r="BG291" s="181">
        <f t="shared" si="46"/>
        <v>0</v>
      </c>
      <c r="BH291" s="181">
        <f t="shared" si="47"/>
        <v>0</v>
      </c>
      <c r="BI291" s="181">
        <f t="shared" si="48"/>
        <v>0</v>
      </c>
      <c r="BJ291" s="23" t="s">
        <v>145</v>
      </c>
      <c r="BK291" s="181">
        <f t="shared" si="49"/>
        <v>0</v>
      </c>
      <c r="BL291" s="23" t="s">
        <v>216</v>
      </c>
      <c r="BM291" s="23" t="s">
        <v>645</v>
      </c>
    </row>
    <row r="292" spans="2:63" s="10" customFormat="1" ht="29.85" customHeight="1">
      <c r="B292" s="156"/>
      <c r="D292" s="157" t="s">
        <v>71</v>
      </c>
      <c r="E292" s="167" t="s">
        <v>646</v>
      </c>
      <c r="F292" s="167" t="s">
        <v>647</v>
      </c>
      <c r="I292" s="159"/>
      <c r="J292" s="168">
        <f>BK292</f>
        <v>0</v>
      </c>
      <c r="L292" s="156"/>
      <c r="M292" s="161"/>
      <c r="N292" s="162"/>
      <c r="O292" s="162"/>
      <c r="P292" s="163">
        <f>SUM(P293:P299)</f>
        <v>0</v>
      </c>
      <c r="Q292" s="162"/>
      <c r="R292" s="163">
        <f>SUM(R293:R299)</f>
        <v>0.01</v>
      </c>
      <c r="S292" s="162"/>
      <c r="T292" s="164">
        <f>SUM(T293:T299)</f>
        <v>0.004</v>
      </c>
      <c r="AR292" s="157" t="s">
        <v>145</v>
      </c>
      <c r="AT292" s="165" t="s">
        <v>71</v>
      </c>
      <c r="AU292" s="165" t="s">
        <v>77</v>
      </c>
      <c r="AY292" s="157" t="s">
        <v>136</v>
      </c>
      <c r="BK292" s="166">
        <f>SUM(BK293:BK299)</f>
        <v>0</v>
      </c>
    </row>
    <row r="293" spans="2:65" s="1" customFormat="1" ht="25.5" customHeight="1">
      <c r="B293" s="169"/>
      <c r="C293" s="170" t="s">
        <v>648</v>
      </c>
      <c r="D293" s="170" t="s">
        <v>139</v>
      </c>
      <c r="E293" s="171" t="s">
        <v>649</v>
      </c>
      <c r="F293" s="172" t="s">
        <v>650</v>
      </c>
      <c r="G293" s="173" t="s">
        <v>206</v>
      </c>
      <c r="H293" s="174">
        <v>2</v>
      </c>
      <c r="I293" s="175"/>
      <c r="J293" s="176">
        <f aca="true" t="shared" si="50" ref="J293:J299">ROUND(I293*H293,2)</f>
        <v>0</v>
      </c>
      <c r="K293" s="172" t="s">
        <v>143</v>
      </c>
      <c r="L293" s="40"/>
      <c r="M293" s="177" t="s">
        <v>5</v>
      </c>
      <c r="N293" s="178" t="s">
        <v>44</v>
      </c>
      <c r="O293" s="41"/>
      <c r="P293" s="179">
        <f aca="true" t="shared" si="51" ref="P293:P299">O293*H293</f>
        <v>0</v>
      </c>
      <c r="Q293" s="179">
        <v>0</v>
      </c>
      <c r="R293" s="179">
        <f aca="true" t="shared" si="52" ref="R293:R299">Q293*H293</f>
        <v>0</v>
      </c>
      <c r="S293" s="179">
        <v>0</v>
      </c>
      <c r="T293" s="180">
        <f aca="true" t="shared" si="53" ref="T293:T299">S293*H293</f>
        <v>0</v>
      </c>
      <c r="AR293" s="23" t="s">
        <v>216</v>
      </c>
      <c r="AT293" s="23" t="s">
        <v>139</v>
      </c>
      <c r="AU293" s="23" t="s">
        <v>145</v>
      </c>
      <c r="AY293" s="23" t="s">
        <v>136</v>
      </c>
      <c r="BE293" s="181">
        <f aca="true" t="shared" si="54" ref="BE293:BE299">IF(N293="základní",J293,0)</f>
        <v>0</v>
      </c>
      <c r="BF293" s="181">
        <f aca="true" t="shared" si="55" ref="BF293:BF299">IF(N293="snížená",J293,0)</f>
        <v>0</v>
      </c>
      <c r="BG293" s="181">
        <f aca="true" t="shared" si="56" ref="BG293:BG299">IF(N293="zákl. přenesená",J293,0)</f>
        <v>0</v>
      </c>
      <c r="BH293" s="181">
        <f aca="true" t="shared" si="57" ref="BH293:BH299">IF(N293="sníž. přenesená",J293,0)</f>
        <v>0</v>
      </c>
      <c r="BI293" s="181">
        <f aca="true" t="shared" si="58" ref="BI293:BI299">IF(N293="nulová",J293,0)</f>
        <v>0</v>
      </c>
      <c r="BJ293" s="23" t="s">
        <v>145</v>
      </c>
      <c r="BK293" s="181">
        <f aca="true" t="shared" si="59" ref="BK293:BK299">ROUND(I293*H293,2)</f>
        <v>0</v>
      </c>
      <c r="BL293" s="23" t="s">
        <v>216</v>
      </c>
      <c r="BM293" s="23" t="s">
        <v>651</v>
      </c>
    </row>
    <row r="294" spans="2:65" s="1" customFormat="1" ht="16.5" customHeight="1">
      <c r="B294" s="169"/>
      <c r="C294" s="206" t="s">
        <v>652</v>
      </c>
      <c r="D294" s="206" t="s">
        <v>209</v>
      </c>
      <c r="E294" s="207" t="s">
        <v>653</v>
      </c>
      <c r="F294" s="208" t="s">
        <v>654</v>
      </c>
      <c r="G294" s="209" t="s">
        <v>206</v>
      </c>
      <c r="H294" s="210">
        <v>2</v>
      </c>
      <c r="I294" s="211"/>
      <c r="J294" s="212">
        <f t="shared" si="50"/>
        <v>0</v>
      </c>
      <c r="K294" s="208" t="s">
        <v>5</v>
      </c>
      <c r="L294" s="213"/>
      <c r="M294" s="214" t="s">
        <v>5</v>
      </c>
      <c r="N294" s="215" t="s">
        <v>44</v>
      </c>
      <c r="O294" s="41"/>
      <c r="P294" s="179">
        <f t="shared" si="51"/>
        <v>0</v>
      </c>
      <c r="Q294" s="179">
        <v>0.005</v>
      </c>
      <c r="R294" s="179">
        <f t="shared" si="52"/>
        <v>0.01</v>
      </c>
      <c r="S294" s="179">
        <v>0</v>
      </c>
      <c r="T294" s="180">
        <f t="shared" si="53"/>
        <v>0</v>
      </c>
      <c r="AR294" s="23" t="s">
        <v>310</v>
      </c>
      <c r="AT294" s="23" t="s">
        <v>209</v>
      </c>
      <c r="AU294" s="23" t="s">
        <v>145</v>
      </c>
      <c r="AY294" s="23" t="s">
        <v>136</v>
      </c>
      <c r="BE294" s="181">
        <f t="shared" si="54"/>
        <v>0</v>
      </c>
      <c r="BF294" s="181">
        <f t="shared" si="55"/>
        <v>0</v>
      </c>
      <c r="BG294" s="181">
        <f t="shared" si="56"/>
        <v>0</v>
      </c>
      <c r="BH294" s="181">
        <f t="shared" si="57"/>
        <v>0</v>
      </c>
      <c r="BI294" s="181">
        <f t="shared" si="58"/>
        <v>0</v>
      </c>
      <c r="BJ294" s="23" t="s">
        <v>145</v>
      </c>
      <c r="BK294" s="181">
        <f t="shared" si="59"/>
        <v>0</v>
      </c>
      <c r="BL294" s="23" t="s">
        <v>216</v>
      </c>
      <c r="BM294" s="23" t="s">
        <v>655</v>
      </c>
    </row>
    <row r="295" spans="2:65" s="1" customFormat="1" ht="25.5" customHeight="1">
      <c r="B295" s="169"/>
      <c r="C295" s="170" t="s">
        <v>656</v>
      </c>
      <c r="D295" s="170" t="s">
        <v>139</v>
      </c>
      <c r="E295" s="171" t="s">
        <v>657</v>
      </c>
      <c r="F295" s="172" t="s">
        <v>658</v>
      </c>
      <c r="G295" s="173" t="s">
        <v>206</v>
      </c>
      <c r="H295" s="174">
        <v>2</v>
      </c>
      <c r="I295" s="175"/>
      <c r="J295" s="176">
        <f t="shared" si="50"/>
        <v>0</v>
      </c>
      <c r="K295" s="172" t="s">
        <v>143</v>
      </c>
      <c r="L295" s="40"/>
      <c r="M295" s="177" t="s">
        <v>5</v>
      </c>
      <c r="N295" s="178" t="s">
        <v>44</v>
      </c>
      <c r="O295" s="41"/>
      <c r="P295" s="179">
        <f t="shared" si="51"/>
        <v>0</v>
      </c>
      <c r="Q295" s="179">
        <v>0</v>
      </c>
      <c r="R295" s="179">
        <f t="shared" si="52"/>
        <v>0</v>
      </c>
      <c r="S295" s="179">
        <v>0.002</v>
      </c>
      <c r="T295" s="180">
        <f t="shared" si="53"/>
        <v>0.004</v>
      </c>
      <c r="AR295" s="23" t="s">
        <v>216</v>
      </c>
      <c r="AT295" s="23" t="s">
        <v>139</v>
      </c>
      <c r="AU295" s="23" t="s">
        <v>145</v>
      </c>
      <c r="AY295" s="23" t="s">
        <v>136</v>
      </c>
      <c r="BE295" s="181">
        <f t="shared" si="54"/>
        <v>0</v>
      </c>
      <c r="BF295" s="181">
        <f t="shared" si="55"/>
        <v>0</v>
      </c>
      <c r="BG295" s="181">
        <f t="shared" si="56"/>
        <v>0</v>
      </c>
      <c r="BH295" s="181">
        <f t="shared" si="57"/>
        <v>0</v>
      </c>
      <c r="BI295" s="181">
        <f t="shared" si="58"/>
        <v>0</v>
      </c>
      <c r="BJ295" s="23" t="s">
        <v>145</v>
      </c>
      <c r="BK295" s="181">
        <f t="shared" si="59"/>
        <v>0</v>
      </c>
      <c r="BL295" s="23" t="s">
        <v>216</v>
      </c>
      <c r="BM295" s="23" t="s">
        <v>659</v>
      </c>
    </row>
    <row r="296" spans="2:65" s="1" customFormat="1" ht="25.5" customHeight="1">
      <c r="B296" s="169"/>
      <c r="C296" s="170" t="s">
        <v>660</v>
      </c>
      <c r="D296" s="170" t="s">
        <v>139</v>
      </c>
      <c r="E296" s="171" t="s">
        <v>661</v>
      </c>
      <c r="F296" s="172" t="s">
        <v>662</v>
      </c>
      <c r="G296" s="173" t="s">
        <v>206</v>
      </c>
      <c r="H296" s="174">
        <v>1</v>
      </c>
      <c r="I296" s="175"/>
      <c r="J296" s="176">
        <f t="shared" si="50"/>
        <v>0</v>
      </c>
      <c r="K296" s="172" t="s">
        <v>143</v>
      </c>
      <c r="L296" s="40"/>
      <c r="M296" s="177" t="s">
        <v>5</v>
      </c>
      <c r="N296" s="178" t="s">
        <v>44</v>
      </c>
      <c r="O296" s="41"/>
      <c r="P296" s="179">
        <f t="shared" si="51"/>
        <v>0</v>
      </c>
      <c r="Q296" s="179">
        <v>0</v>
      </c>
      <c r="R296" s="179">
        <f t="shared" si="52"/>
        <v>0</v>
      </c>
      <c r="S296" s="179">
        <v>0</v>
      </c>
      <c r="T296" s="180">
        <f t="shared" si="53"/>
        <v>0</v>
      </c>
      <c r="AR296" s="23" t="s">
        <v>216</v>
      </c>
      <c r="AT296" s="23" t="s">
        <v>139</v>
      </c>
      <c r="AU296" s="23" t="s">
        <v>145</v>
      </c>
      <c r="AY296" s="23" t="s">
        <v>136</v>
      </c>
      <c r="BE296" s="181">
        <f t="shared" si="54"/>
        <v>0</v>
      </c>
      <c r="BF296" s="181">
        <f t="shared" si="55"/>
        <v>0</v>
      </c>
      <c r="BG296" s="181">
        <f t="shared" si="56"/>
        <v>0</v>
      </c>
      <c r="BH296" s="181">
        <f t="shared" si="57"/>
        <v>0</v>
      </c>
      <c r="BI296" s="181">
        <f t="shared" si="58"/>
        <v>0</v>
      </c>
      <c r="BJ296" s="23" t="s">
        <v>145</v>
      </c>
      <c r="BK296" s="181">
        <f t="shared" si="59"/>
        <v>0</v>
      </c>
      <c r="BL296" s="23" t="s">
        <v>216</v>
      </c>
      <c r="BM296" s="23" t="s">
        <v>663</v>
      </c>
    </row>
    <row r="297" spans="2:65" s="1" customFormat="1" ht="16.5" customHeight="1">
      <c r="B297" s="169"/>
      <c r="C297" s="206" t="s">
        <v>664</v>
      </c>
      <c r="D297" s="206" t="s">
        <v>209</v>
      </c>
      <c r="E297" s="207" t="s">
        <v>71</v>
      </c>
      <c r="F297" s="208" t="s">
        <v>665</v>
      </c>
      <c r="G297" s="209" t="s">
        <v>548</v>
      </c>
      <c r="H297" s="210">
        <v>1</v>
      </c>
      <c r="I297" s="211"/>
      <c r="J297" s="212">
        <f t="shared" si="50"/>
        <v>0</v>
      </c>
      <c r="K297" s="208" t="s">
        <v>5</v>
      </c>
      <c r="L297" s="213"/>
      <c r="M297" s="214" t="s">
        <v>5</v>
      </c>
      <c r="N297" s="215" t="s">
        <v>44</v>
      </c>
      <c r="O297" s="41"/>
      <c r="P297" s="179">
        <f t="shared" si="51"/>
        <v>0</v>
      </c>
      <c r="Q297" s="179">
        <v>0</v>
      </c>
      <c r="R297" s="179">
        <f t="shared" si="52"/>
        <v>0</v>
      </c>
      <c r="S297" s="179">
        <v>0</v>
      </c>
      <c r="T297" s="180">
        <f t="shared" si="53"/>
        <v>0</v>
      </c>
      <c r="AR297" s="23" t="s">
        <v>310</v>
      </c>
      <c r="AT297" s="23" t="s">
        <v>209</v>
      </c>
      <c r="AU297" s="23" t="s">
        <v>145</v>
      </c>
      <c r="AY297" s="23" t="s">
        <v>136</v>
      </c>
      <c r="BE297" s="181">
        <f t="shared" si="54"/>
        <v>0</v>
      </c>
      <c r="BF297" s="181">
        <f t="shared" si="55"/>
        <v>0</v>
      </c>
      <c r="BG297" s="181">
        <f t="shared" si="56"/>
        <v>0</v>
      </c>
      <c r="BH297" s="181">
        <f t="shared" si="57"/>
        <v>0</v>
      </c>
      <c r="BI297" s="181">
        <f t="shared" si="58"/>
        <v>0</v>
      </c>
      <c r="BJ297" s="23" t="s">
        <v>145</v>
      </c>
      <c r="BK297" s="181">
        <f t="shared" si="59"/>
        <v>0</v>
      </c>
      <c r="BL297" s="23" t="s">
        <v>216</v>
      </c>
      <c r="BM297" s="23" t="s">
        <v>666</v>
      </c>
    </row>
    <row r="298" spans="2:65" s="1" customFormat="1" ht="38.25" customHeight="1">
      <c r="B298" s="169"/>
      <c r="C298" s="170" t="s">
        <v>667</v>
      </c>
      <c r="D298" s="170" t="s">
        <v>139</v>
      </c>
      <c r="E298" s="171" t="s">
        <v>668</v>
      </c>
      <c r="F298" s="172" t="s">
        <v>669</v>
      </c>
      <c r="G298" s="173" t="s">
        <v>259</v>
      </c>
      <c r="H298" s="174">
        <v>0.01</v>
      </c>
      <c r="I298" s="175"/>
      <c r="J298" s="176">
        <f t="shared" si="50"/>
        <v>0</v>
      </c>
      <c r="K298" s="172" t="s">
        <v>143</v>
      </c>
      <c r="L298" s="40"/>
      <c r="M298" s="177" t="s">
        <v>5</v>
      </c>
      <c r="N298" s="178" t="s">
        <v>44</v>
      </c>
      <c r="O298" s="41"/>
      <c r="P298" s="179">
        <f t="shared" si="51"/>
        <v>0</v>
      </c>
      <c r="Q298" s="179">
        <v>0</v>
      </c>
      <c r="R298" s="179">
        <f t="shared" si="52"/>
        <v>0</v>
      </c>
      <c r="S298" s="179">
        <v>0</v>
      </c>
      <c r="T298" s="180">
        <f t="shared" si="53"/>
        <v>0</v>
      </c>
      <c r="AR298" s="23" t="s">
        <v>216</v>
      </c>
      <c r="AT298" s="23" t="s">
        <v>139</v>
      </c>
      <c r="AU298" s="23" t="s">
        <v>145</v>
      </c>
      <c r="AY298" s="23" t="s">
        <v>136</v>
      </c>
      <c r="BE298" s="181">
        <f t="shared" si="54"/>
        <v>0</v>
      </c>
      <c r="BF298" s="181">
        <f t="shared" si="55"/>
        <v>0</v>
      </c>
      <c r="BG298" s="181">
        <f t="shared" si="56"/>
        <v>0</v>
      </c>
      <c r="BH298" s="181">
        <f t="shared" si="57"/>
        <v>0</v>
      </c>
      <c r="BI298" s="181">
        <f t="shared" si="58"/>
        <v>0</v>
      </c>
      <c r="BJ298" s="23" t="s">
        <v>145</v>
      </c>
      <c r="BK298" s="181">
        <f t="shared" si="59"/>
        <v>0</v>
      </c>
      <c r="BL298" s="23" t="s">
        <v>216</v>
      </c>
      <c r="BM298" s="23" t="s">
        <v>670</v>
      </c>
    </row>
    <row r="299" spans="2:65" s="1" customFormat="1" ht="38.25" customHeight="1">
      <c r="B299" s="169"/>
      <c r="C299" s="170" t="s">
        <v>671</v>
      </c>
      <c r="D299" s="170" t="s">
        <v>139</v>
      </c>
      <c r="E299" s="171" t="s">
        <v>672</v>
      </c>
      <c r="F299" s="172" t="s">
        <v>673</v>
      </c>
      <c r="G299" s="173" t="s">
        <v>259</v>
      </c>
      <c r="H299" s="174">
        <v>0.01</v>
      </c>
      <c r="I299" s="175"/>
      <c r="J299" s="176">
        <f t="shared" si="50"/>
        <v>0</v>
      </c>
      <c r="K299" s="172" t="s">
        <v>143</v>
      </c>
      <c r="L299" s="40"/>
      <c r="M299" s="177" t="s">
        <v>5</v>
      </c>
      <c r="N299" s="178" t="s">
        <v>44</v>
      </c>
      <c r="O299" s="41"/>
      <c r="P299" s="179">
        <f t="shared" si="51"/>
        <v>0</v>
      </c>
      <c r="Q299" s="179">
        <v>0</v>
      </c>
      <c r="R299" s="179">
        <f t="shared" si="52"/>
        <v>0</v>
      </c>
      <c r="S299" s="179">
        <v>0</v>
      </c>
      <c r="T299" s="180">
        <f t="shared" si="53"/>
        <v>0</v>
      </c>
      <c r="AR299" s="23" t="s">
        <v>216</v>
      </c>
      <c r="AT299" s="23" t="s">
        <v>139</v>
      </c>
      <c r="AU299" s="23" t="s">
        <v>145</v>
      </c>
      <c r="AY299" s="23" t="s">
        <v>136</v>
      </c>
      <c r="BE299" s="181">
        <f t="shared" si="54"/>
        <v>0</v>
      </c>
      <c r="BF299" s="181">
        <f t="shared" si="55"/>
        <v>0</v>
      </c>
      <c r="BG299" s="181">
        <f t="shared" si="56"/>
        <v>0</v>
      </c>
      <c r="BH299" s="181">
        <f t="shared" si="57"/>
        <v>0</v>
      </c>
      <c r="BI299" s="181">
        <f t="shared" si="58"/>
        <v>0</v>
      </c>
      <c r="BJ299" s="23" t="s">
        <v>145</v>
      </c>
      <c r="BK299" s="181">
        <f t="shared" si="59"/>
        <v>0</v>
      </c>
      <c r="BL299" s="23" t="s">
        <v>216</v>
      </c>
      <c r="BM299" s="23" t="s">
        <v>674</v>
      </c>
    </row>
    <row r="300" spans="2:63" s="10" customFormat="1" ht="29.85" customHeight="1">
      <c r="B300" s="156"/>
      <c r="D300" s="157" t="s">
        <v>71</v>
      </c>
      <c r="E300" s="167" t="s">
        <v>675</v>
      </c>
      <c r="F300" s="167" t="s">
        <v>676</v>
      </c>
      <c r="I300" s="159"/>
      <c r="J300" s="168">
        <f>BK300</f>
        <v>0</v>
      </c>
      <c r="L300" s="156"/>
      <c r="M300" s="161"/>
      <c r="N300" s="162"/>
      <c r="O300" s="162"/>
      <c r="P300" s="163">
        <f>SUM(P301:P320)</f>
        <v>0</v>
      </c>
      <c r="Q300" s="162"/>
      <c r="R300" s="163">
        <f>SUM(R301:R320)</f>
        <v>0.77691333</v>
      </c>
      <c r="S300" s="162"/>
      <c r="T300" s="164">
        <f>SUM(T301:T320)</f>
        <v>0</v>
      </c>
      <c r="AR300" s="157" t="s">
        <v>145</v>
      </c>
      <c r="AT300" s="165" t="s">
        <v>71</v>
      </c>
      <c r="AU300" s="165" t="s">
        <v>77</v>
      </c>
      <c r="AY300" s="157" t="s">
        <v>136</v>
      </c>
      <c r="BK300" s="166">
        <f>SUM(BK301:BK320)</f>
        <v>0</v>
      </c>
    </row>
    <row r="301" spans="2:65" s="1" customFormat="1" ht="38.25" customHeight="1">
      <c r="B301" s="169"/>
      <c r="C301" s="170" t="s">
        <v>677</v>
      </c>
      <c r="D301" s="170" t="s">
        <v>139</v>
      </c>
      <c r="E301" s="171" t="s">
        <v>678</v>
      </c>
      <c r="F301" s="172" t="s">
        <v>679</v>
      </c>
      <c r="G301" s="173" t="s">
        <v>142</v>
      </c>
      <c r="H301" s="174">
        <v>29.263</v>
      </c>
      <c r="I301" s="175"/>
      <c r="J301" s="176">
        <f>ROUND(I301*H301,2)</f>
        <v>0</v>
      </c>
      <c r="K301" s="172" t="s">
        <v>143</v>
      </c>
      <c r="L301" s="40"/>
      <c r="M301" s="177" t="s">
        <v>5</v>
      </c>
      <c r="N301" s="178" t="s">
        <v>44</v>
      </c>
      <c r="O301" s="41"/>
      <c r="P301" s="179">
        <f>O301*H301</f>
        <v>0</v>
      </c>
      <c r="Q301" s="179">
        <v>0.02541</v>
      </c>
      <c r="R301" s="179">
        <f>Q301*H301</f>
        <v>0.74357283</v>
      </c>
      <c r="S301" s="179">
        <v>0</v>
      </c>
      <c r="T301" s="180">
        <f>S301*H301</f>
        <v>0</v>
      </c>
      <c r="AR301" s="23" t="s">
        <v>216</v>
      </c>
      <c r="AT301" s="23" t="s">
        <v>139</v>
      </c>
      <c r="AU301" s="23" t="s">
        <v>145</v>
      </c>
      <c r="AY301" s="23" t="s">
        <v>136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145</v>
      </c>
      <c r="BK301" s="181">
        <f>ROUND(I301*H301,2)</f>
        <v>0</v>
      </c>
      <c r="BL301" s="23" t="s">
        <v>216</v>
      </c>
      <c r="BM301" s="23" t="s">
        <v>680</v>
      </c>
    </row>
    <row r="302" spans="2:51" s="11" customFormat="1" ht="13.5">
      <c r="B302" s="182"/>
      <c r="D302" s="183" t="s">
        <v>147</v>
      </c>
      <c r="E302" s="184" t="s">
        <v>5</v>
      </c>
      <c r="F302" s="185" t="s">
        <v>681</v>
      </c>
      <c r="H302" s="186">
        <v>7.93</v>
      </c>
      <c r="I302" s="187"/>
      <c r="L302" s="182"/>
      <c r="M302" s="188"/>
      <c r="N302" s="189"/>
      <c r="O302" s="189"/>
      <c r="P302" s="189"/>
      <c r="Q302" s="189"/>
      <c r="R302" s="189"/>
      <c r="S302" s="189"/>
      <c r="T302" s="190"/>
      <c r="AT302" s="184" t="s">
        <v>147</v>
      </c>
      <c r="AU302" s="184" t="s">
        <v>145</v>
      </c>
      <c r="AV302" s="11" t="s">
        <v>145</v>
      </c>
      <c r="AW302" s="11" t="s">
        <v>36</v>
      </c>
      <c r="AX302" s="11" t="s">
        <v>72</v>
      </c>
      <c r="AY302" s="184" t="s">
        <v>136</v>
      </c>
    </row>
    <row r="303" spans="2:51" s="11" customFormat="1" ht="13.5">
      <c r="B303" s="182"/>
      <c r="D303" s="183" t="s">
        <v>147</v>
      </c>
      <c r="E303" s="184" t="s">
        <v>5</v>
      </c>
      <c r="F303" s="185" t="s">
        <v>682</v>
      </c>
      <c r="H303" s="186">
        <v>6.721</v>
      </c>
      <c r="I303" s="187"/>
      <c r="L303" s="182"/>
      <c r="M303" s="188"/>
      <c r="N303" s="189"/>
      <c r="O303" s="189"/>
      <c r="P303" s="189"/>
      <c r="Q303" s="189"/>
      <c r="R303" s="189"/>
      <c r="S303" s="189"/>
      <c r="T303" s="190"/>
      <c r="AT303" s="184" t="s">
        <v>147</v>
      </c>
      <c r="AU303" s="184" t="s">
        <v>145</v>
      </c>
      <c r="AV303" s="11" t="s">
        <v>145</v>
      </c>
      <c r="AW303" s="11" t="s">
        <v>36</v>
      </c>
      <c r="AX303" s="11" t="s">
        <v>72</v>
      </c>
      <c r="AY303" s="184" t="s">
        <v>136</v>
      </c>
    </row>
    <row r="304" spans="2:51" s="11" customFormat="1" ht="13.5">
      <c r="B304" s="182"/>
      <c r="D304" s="183" t="s">
        <v>147</v>
      </c>
      <c r="E304" s="184" t="s">
        <v>5</v>
      </c>
      <c r="F304" s="185" t="s">
        <v>683</v>
      </c>
      <c r="H304" s="186">
        <v>14.612</v>
      </c>
      <c r="I304" s="187"/>
      <c r="L304" s="182"/>
      <c r="M304" s="188"/>
      <c r="N304" s="189"/>
      <c r="O304" s="189"/>
      <c r="P304" s="189"/>
      <c r="Q304" s="189"/>
      <c r="R304" s="189"/>
      <c r="S304" s="189"/>
      <c r="T304" s="190"/>
      <c r="AT304" s="184" t="s">
        <v>147</v>
      </c>
      <c r="AU304" s="184" t="s">
        <v>145</v>
      </c>
      <c r="AV304" s="11" t="s">
        <v>145</v>
      </c>
      <c r="AW304" s="11" t="s">
        <v>36</v>
      </c>
      <c r="AX304" s="11" t="s">
        <v>72</v>
      </c>
      <c r="AY304" s="184" t="s">
        <v>136</v>
      </c>
    </row>
    <row r="305" spans="2:51" s="12" customFormat="1" ht="13.5">
      <c r="B305" s="191"/>
      <c r="D305" s="183" t="s">
        <v>147</v>
      </c>
      <c r="E305" s="192" t="s">
        <v>5</v>
      </c>
      <c r="F305" s="193" t="s">
        <v>157</v>
      </c>
      <c r="H305" s="194">
        <v>29.263</v>
      </c>
      <c r="I305" s="195"/>
      <c r="L305" s="191"/>
      <c r="M305" s="196"/>
      <c r="N305" s="197"/>
      <c r="O305" s="197"/>
      <c r="P305" s="197"/>
      <c r="Q305" s="197"/>
      <c r="R305" s="197"/>
      <c r="S305" s="197"/>
      <c r="T305" s="198"/>
      <c r="AT305" s="192" t="s">
        <v>147</v>
      </c>
      <c r="AU305" s="192" t="s">
        <v>145</v>
      </c>
      <c r="AV305" s="12" t="s">
        <v>144</v>
      </c>
      <c r="AW305" s="12" t="s">
        <v>36</v>
      </c>
      <c r="AX305" s="12" t="s">
        <v>77</v>
      </c>
      <c r="AY305" s="192" t="s">
        <v>136</v>
      </c>
    </row>
    <row r="306" spans="2:65" s="1" customFormat="1" ht="38.25" customHeight="1">
      <c r="B306" s="169"/>
      <c r="C306" s="170" t="s">
        <v>684</v>
      </c>
      <c r="D306" s="170" t="s">
        <v>139</v>
      </c>
      <c r="E306" s="171" t="s">
        <v>685</v>
      </c>
      <c r="F306" s="172" t="s">
        <v>686</v>
      </c>
      <c r="G306" s="173" t="s">
        <v>325</v>
      </c>
      <c r="H306" s="174">
        <v>28.78</v>
      </c>
      <c r="I306" s="175"/>
      <c r="J306" s="176">
        <f>ROUND(I306*H306,2)</f>
        <v>0</v>
      </c>
      <c r="K306" s="172" t="s">
        <v>143</v>
      </c>
      <c r="L306" s="40"/>
      <c r="M306" s="177" t="s">
        <v>5</v>
      </c>
      <c r="N306" s="178" t="s">
        <v>44</v>
      </c>
      <c r="O306" s="41"/>
      <c r="P306" s="179">
        <f>O306*H306</f>
        <v>0</v>
      </c>
      <c r="Q306" s="179">
        <v>4E-05</v>
      </c>
      <c r="R306" s="179">
        <f>Q306*H306</f>
        <v>0.0011512000000000002</v>
      </c>
      <c r="S306" s="179">
        <v>0</v>
      </c>
      <c r="T306" s="180">
        <f>S306*H306</f>
        <v>0</v>
      </c>
      <c r="AR306" s="23" t="s">
        <v>216</v>
      </c>
      <c r="AT306" s="23" t="s">
        <v>139</v>
      </c>
      <c r="AU306" s="23" t="s">
        <v>145</v>
      </c>
      <c r="AY306" s="23" t="s">
        <v>136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23" t="s">
        <v>145</v>
      </c>
      <c r="BK306" s="181">
        <f>ROUND(I306*H306,2)</f>
        <v>0</v>
      </c>
      <c r="BL306" s="23" t="s">
        <v>216</v>
      </c>
      <c r="BM306" s="23" t="s">
        <v>687</v>
      </c>
    </row>
    <row r="307" spans="2:51" s="11" customFormat="1" ht="13.5">
      <c r="B307" s="182"/>
      <c r="D307" s="183" t="s">
        <v>147</v>
      </c>
      <c r="E307" s="184" t="s">
        <v>5</v>
      </c>
      <c r="F307" s="185" t="s">
        <v>688</v>
      </c>
      <c r="H307" s="186">
        <v>3.94</v>
      </c>
      <c r="I307" s="187"/>
      <c r="L307" s="182"/>
      <c r="M307" s="188"/>
      <c r="N307" s="189"/>
      <c r="O307" s="189"/>
      <c r="P307" s="189"/>
      <c r="Q307" s="189"/>
      <c r="R307" s="189"/>
      <c r="S307" s="189"/>
      <c r="T307" s="190"/>
      <c r="AT307" s="184" t="s">
        <v>147</v>
      </c>
      <c r="AU307" s="184" t="s">
        <v>145</v>
      </c>
      <c r="AV307" s="11" t="s">
        <v>145</v>
      </c>
      <c r="AW307" s="11" t="s">
        <v>36</v>
      </c>
      <c r="AX307" s="11" t="s">
        <v>72</v>
      </c>
      <c r="AY307" s="184" t="s">
        <v>136</v>
      </c>
    </row>
    <row r="308" spans="2:51" s="11" customFormat="1" ht="13.5">
      <c r="B308" s="182"/>
      <c r="D308" s="183" t="s">
        <v>147</v>
      </c>
      <c r="E308" s="184" t="s">
        <v>5</v>
      </c>
      <c r="F308" s="185" t="s">
        <v>689</v>
      </c>
      <c r="H308" s="186">
        <v>7.21</v>
      </c>
      <c r="I308" s="187"/>
      <c r="L308" s="182"/>
      <c r="M308" s="188"/>
      <c r="N308" s="189"/>
      <c r="O308" s="189"/>
      <c r="P308" s="189"/>
      <c r="Q308" s="189"/>
      <c r="R308" s="189"/>
      <c r="S308" s="189"/>
      <c r="T308" s="190"/>
      <c r="AT308" s="184" t="s">
        <v>147</v>
      </c>
      <c r="AU308" s="184" t="s">
        <v>145</v>
      </c>
      <c r="AV308" s="11" t="s">
        <v>145</v>
      </c>
      <c r="AW308" s="11" t="s">
        <v>36</v>
      </c>
      <c r="AX308" s="11" t="s">
        <v>72</v>
      </c>
      <c r="AY308" s="184" t="s">
        <v>136</v>
      </c>
    </row>
    <row r="309" spans="2:51" s="11" customFormat="1" ht="13.5">
      <c r="B309" s="182"/>
      <c r="D309" s="183" t="s">
        <v>147</v>
      </c>
      <c r="E309" s="184" t="s">
        <v>5</v>
      </c>
      <c r="F309" s="185" t="s">
        <v>690</v>
      </c>
      <c r="H309" s="186">
        <v>9.83</v>
      </c>
      <c r="I309" s="187"/>
      <c r="L309" s="182"/>
      <c r="M309" s="188"/>
      <c r="N309" s="189"/>
      <c r="O309" s="189"/>
      <c r="P309" s="189"/>
      <c r="Q309" s="189"/>
      <c r="R309" s="189"/>
      <c r="S309" s="189"/>
      <c r="T309" s="190"/>
      <c r="AT309" s="184" t="s">
        <v>147</v>
      </c>
      <c r="AU309" s="184" t="s">
        <v>145</v>
      </c>
      <c r="AV309" s="11" t="s">
        <v>145</v>
      </c>
      <c r="AW309" s="11" t="s">
        <v>36</v>
      </c>
      <c r="AX309" s="11" t="s">
        <v>72</v>
      </c>
      <c r="AY309" s="184" t="s">
        <v>136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691</v>
      </c>
      <c r="H310" s="186">
        <v>7.8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145</v>
      </c>
      <c r="AV310" s="11" t="s">
        <v>145</v>
      </c>
      <c r="AW310" s="11" t="s">
        <v>36</v>
      </c>
      <c r="AX310" s="11" t="s">
        <v>72</v>
      </c>
      <c r="AY310" s="184" t="s">
        <v>136</v>
      </c>
    </row>
    <row r="311" spans="2:51" s="12" customFormat="1" ht="13.5">
      <c r="B311" s="191"/>
      <c r="D311" s="183" t="s">
        <v>147</v>
      </c>
      <c r="E311" s="192" t="s">
        <v>5</v>
      </c>
      <c r="F311" s="193" t="s">
        <v>157</v>
      </c>
      <c r="H311" s="194">
        <v>28.78</v>
      </c>
      <c r="I311" s="195"/>
      <c r="L311" s="191"/>
      <c r="M311" s="196"/>
      <c r="N311" s="197"/>
      <c r="O311" s="197"/>
      <c r="P311" s="197"/>
      <c r="Q311" s="197"/>
      <c r="R311" s="197"/>
      <c r="S311" s="197"/>
      <c r="T311" s="198"/>
      <c r="AT311" s="192" t="s">
        <v>147</v>
      </c>
      <c r="AU311" s="192" t="s">
        <v>145</v>
      </c>
      <c r="AV311" s="12" t="s">
        <v>144</v>
      </c>
      <c r="AW311" s="12" t="s">
        <v>36</v>
      </c>
      <c r="AX311" s="12" t="s">
        <v>77</v>
      </c>
      <c r="AY311" s="192" t="s">
        <v>136</v>
      </c>
    </row>
    <row r="312" spans="2:65" s="1" customFormat="1" ht="25.5" customHeight="1">
      <c r="B312" s="169"/>
      <c r="C312" s="170" t="s">
        <v>692</v>
      </c>
      <c r="D312" s="170" t="s">
        <v>139</v>
      </c>
      <c r="E312" s="171" t="s">
        <v>693</v>
      </c>
      <c r="F312" s="172" t="s">
        <v>694</v>
      </c>
      <c r="G312" s="173" t="s">
        <v>142</v>
      </c>
      <c r="H312" s="174">
        <v>29.263</v>
      </c>
      <c r="I312" s="175"/>
      <c r="J312" s="176">
        <f>ROUND(I312*H312,2)</f>
        <v>0</v>
      </c>
      <c r="K312" s="172" t="s">
        <v>143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</v>
      </c>
      <c r="T312" s="180">
        <f>S312*H312</f>
        <v>0</v>
      </c>
      <c r="AR312" s="23" t="s">
        <v>216</v>
      </c>
      <c r="AT312" s="23" t="s">
        <v>139</v>
      </c>
      <c r="AU312" s="23" t="s">
        <v>145</v>
      </c>
      <c r="AY312" s="23" t="s">
        <v>136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145</v>
      </c>
      <c r="BK312" s="181">
        <f>ROUND(I312*H312,2)</f>
        <v>0</v>
      </c>
      <c r="BL312" s="23" t="s">
        <v>216</v>
      </c>
      <c r="BM312" s="23" t="s">
        <v>695</v>
      </c>
    </row>
    <row r="313" spans="2:65" s="1" customFormat="1" ht="25.5" customHeight="1">
      <c r="B313" s="169"/>
      <c r="C313" s="170" t="s">
        <v>696</v>
      </c>
      <c r="D313" s="170" t="s">
        <v>139</v>
      </c>
      <c r="E313" s="171" t="s">
        <v>697</v>
      </c>
      <c r="F313" s="172" t="s">
        <v>698</v>
      </c>
      <c r="G313" s="173" t="s">
        <v>142</v>
      </c>
      <c r="H313" s="174">
        <v>29.263</v>
      </c>
      <c r="I313" s="175"/>
      <c r="J313" s="176">
        <f>ROUND(I313*H313,2)</f>
        <v>0</v>
      </c>
      <c r="K313" s="172" t="s">
        <v>143</v>
      </c>
      <c r="L313" s="40"/>
      <c r="M313" s="177" t="s">
        <v>5</v>
      </c>
      <c r="N313" s="178" t="s">
        <v>44</v>
      </c>
      <c r="O313" s="41"/>
      <c r="P313" s="179">
        <f>O313*H313</f>
        <v>0</v>
      </c>
      <c r="Q313" s="179">
        <v>0.0007</v>
      </c>
      <c r="R313" s="179">
        <f>Q313*H313</f>
        <v>0.0204841</v>
      </c>
      <c r="S313" s="179">
        <v>0</v>
      </c>
      <c r="T313" s="180">
        <f>S313*H313</f>
        <v>0</v>
      </c>
      <c r="AR313" s="23" t="s">
        <v>216</v>
      </c>
      <c r="AT313" s="23" t="s">
        <v>139</v>
      </c>
      <c r="AU313" s="23" t="s">
        <v>145</v>
      </c>
      <c r="AY313" s="23" t="s">
        <v>136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3" t="s">
        <v>145</v>
      </c>
      <c r="BK313" s="181">
        <f>ROUND(I313*H313,2)</f>
        <v>0</v>
      </c>
      <c r="BL313" s="23" t="s">
        <v>216</v>
      </c>
      <c r="BM313" s="23" t="s">
        <v>699</v>
      </c>
    </row>
    <row r="314" spans="2:65" s="1" customFormat="1" ht="25.5" customHeight="1">
      <c r="B314" s="169"/>
      <c r="C314" s="170" t="s">
        <v>700</v>
      </c>
      <c r="D314" s="170" t="s">
        <v>139</v>
      </c>
      <c r="E314" s="171" t="s">
        <v>701</v>
      </c>
      <c r="F314" s="172" t="s">
        <v>702</v>
      </c>
      <c r="G314" s="173" t="s">
        <v>142</v>
      </c>
      <c r="H314" s="174">
        <v>58.526</v>
      </c>
      <c r="I314" s="175"/>
      <c r="J314" s="176">
        <f>ROUND(I314*H314,2)</f>
        <v>0</v>
      </c>
      <c r="K314" s="172" t="s">
        <v>143</v>
      </c>
      <c r="L314" s="40"/>
      <c r="M314" s="177" t="s">
        <v>5</v>
      </c>
      <c r="N314" s="178" t="s">
        <v>44</v>
      </c>
      <c r="O314" s="41"/>
      <c r="P314" s="179">
        <f>O314*H314</f>
        <v>0</v>
      </c>
      <c r="Q314" s="179">
        <v>0.0002</v>
      </c>
      <c r="R314" s="179">
        <f>Q314*H314</f>
        <v>0.0117052</v>
      </c>
      <c r="S314" s="179">
        <v>0</v>
      </c>
      <c r="T314" s="180">
        <f>S314*H314</f>
        <v>0</v>
      </c>
      <c r="AR314" s="23" t="s">
        <v>216</v>
      </c>
      <c r="AT314" s="23" t="s">
        <v>139</v>
      </c>
      <c r="AU314" s="23" t="s">
        <v>145</v>
      </c>
      <c r="AY314" s="23" t="s">
        <v>136</v>
      </c>
      <c r="BE314" s="181">
        <f>IF(N314="základní",J314,0)</f>
        <v>0</v>
      </c>
      <c r="BF314" s="181">
        <f>IF(N314="snížená",J314,0)</f>
        <v>0</v>
      </c>
      <c r="BG314" s="181">
        <f>IF(N314="zákl. přenesená",J314,0)</f>
        <v>0</v>
      </c>
      <c r="BH314" s="181">
        <f>IF(N314="sníž. přenesená",J314,0)</f>
        <v>0</v>
      </c>
      <c r="BI314" s="181">
        <f>IF(N314="nulová",J314,0)</f>
        <v>0</v>
      </c>
      <c r="BJ314" s="23" t="s">
        <v>145</v>
      </c>
      <c r="BK314" s="181">
        <f>ROUND(I314*H314,2)</f>
        <v>0</v>
      </c>
      <c r="BL314" s="23" t="s">
        <v>216</v>
      </c>
      <c r="BM314" s="23" t="s">
        <v>703</v>
      </c>
    </row>
    <row r="315" spans="2:51" s="11" customFormat="1" ht="13.5">
      <c r="B315" s="182"/>
      <c r="D315" s="183" t="s">
        <v>147</v>
      </c>
      <c r="E315" s="184" t="s">
        <v>5</v>
      </c>
      <c r="F315" s="185" t="s">
        <v>704</v>
      </c>
      <c r="H315" s="186">
        <v>58.526</v>
      </c>
      <c r="I315" s="187"/>
      <c r="L315" s="182"/>
      <c r="M315" s="188"/>
      <c r="N315" s="189"/>
      <c r="O315" s="189"/>
      <c r="P315" s="189"/>
      <c r="Q315" s="189"/>
      <c r="R315" s="189"/>
      <c r="S315" s="189"/>
      <c r="T315" s="190"/>
      <c r="AT315" s="184" t="s">
        <v>147</v>
      </c>
      <c r="AU315" s="184" t="s">
        <v>145</v>
      </c>
      <c r="AV315" s="11" t="s">
        <v>145</v>
      </c>
      <c r="AW315" s="11" t="s">
        <v>36</v>
      </c>
      <c r="AX315" s="11" t="s">
        <v>72</v>
      </c>
      <c r="AY315" s="184" t="s">
        <v>136</v>
      </c>
    </row>
    <row r="316" spans="2:51" s="12" customFormat="1" ht="13.5">
      <c r="B316" s="191"/>
      <c r="D316" s="183" t="s">
        <v>147</v>
      </c>
      <c r="E316" s="192" t="s">
        <v>5</v>
      </c>
      <c r="F316" s="193" t="s">
        <v>157</v>
      </c>
      <c r="H316" s="194">
        <v>58.526</v>
      </c>
      <c r="I316" s="195"/>
      <c r="L316" s="191"/>
      <c r="M316" s="196"/>
      <c r="N316" s="197"/>
      <c r="O316" s="197"/>
      <c r="P316" s="197"/>
      <c r="Q316" s="197"/>
      <c r="R316" s="197"/>
      <c r="S316" s="197"/>
      <c r="T316" s="198"/>
      <c r="AT316" s="192" t="s">
        <v>147</v>
      </c>
      <c r="AU316" s="192" t="s">
        <v>145</v>
      </c>
      <c r="AV316" s="12" t="s">
        <v>144</v>
      </c>
      <c r="AW316" s="12" t="s">
        <v>36</v>
      </c>
      <c r="AX316" s="12" t="s">
        <v>77</v>
      </c>
      <c r="AY316" s="192" t="s">
        <v>136</v>
      </c>
    </row>
    <row r="317" spans="2:65" s="1" customFormat="1" ht="51" customHeight="1">
      <c r="B317" s="169"/>
      <c r="C317" s="170" t="s">
        <v>705</v>
      </c>
      <c r="D317" s="170" t="s">
        <v>139</v>
      </c>
      <c r="E317" s="171" t="s">
        <v>706</v>
      </c>
      <c r="F317" s="172" t="s">
        <v>707</v>
      </c>
      <c r="G317" s="173" t="s">
        <v>259</v>
      </c>
      <c r="H317" s="174">
        <v>0.777</v>
      </c>
      <c r="I317" s="175"/>
      <c r="J317" s="176">
        <f>ROUND(I317*H317,2)</f>
        <v>0</v>
      </c>
      <c r="K317" s="172" t="s">
        <v>143</v>
      </c>
      <c r="L317" s="40"/>
      <c r="M317" s="177" t="s">
        <v>5</v>
      </c>
      <c r="N317" s="178" t="s">
        <v>44</v>
      </c>
      <c r="O317" s="41"/>
      <c r="P317" s="179">
        <f>O317*H317</f>
        <v>0</v>
      </c>
      <c r="Q317" s="179">
        <v>0</v>
      </c>
      <c r="R317" s="179">
        <f>Q317*H317</f>
        <v>0</v>
      </c>
      <c r="S317" s="179">
        <v>0</v>
      </c>
      <c r="T317" s="180">
        <f>S317*H317</f>
        <v>0</v>
      </c>
      <c r="AR317" s="23" t="s">
        <v>216</v>
      </c>
      <c r="AT317" s="23" t="s">
        <v>139</v>
      </c>
      <c r="AU317" s="23" t="s">
        <v>145</v>
      </c>
      <c r="AY317" s="23" t="s">
        <v>136</v>
      </c>
      <c r="BE317" s="181">
        <f>IF(N317="základní",J317,0)</f>
        <v>0</v>
      </c>
      <c r="BF317" s="181">
        <f>IF(N317="snížená",J317,0)</f>
        <v>0</v>
      </c>
      <c r="BG317" s="181">
        <f>IF(N317="zákl. přenesená",J317,0)</f>
        <v>0</v>
      </c>
      <c r="BH317" s="181">
        <f>IF(N317="sníž. přenesená",J317,0)</f>
        <v>0</v>
      </c>
      <c r="BI317" s="181">
        <f>IF(N317="nulová",J317,0)</f>
        <v>0</v>
      </c>
      <c r="BJ317" s="23" t="s">
        <v>145</v>
      </c>
      <c r="BK317" s="181">
        <f>ROUND(I317*H317,2)</f>
        <v>0</v>
      </c>
      <c r="BL317" s="23" t="s">
        <v>216</v>
      </c>
      <c r="BM317" s="23" t="s">
        <v>708</v>
      </c>
    </row>
    <row r="318" spans="2:65" s="1" customFormat="1" ht="38.25" customHeight="1">
      <c r="B318" s="169"/>
      <c r="C318" s="170" t="s">
        <v>709</v>
      </c>
      <c r="D318" s="170" t="s">
        <v>139</v>
      </c>
      <c r="E318" s="171" t="s">
        <v>710</v>
      </c>
      <c r="F318" s="172" t="s">
        <v>711</v>
      </c>
      <c r="G318" s="173" t="s">
        <v>259</v>
      </c>
      <c r="H318" s="174">
        <v>0.777</v>
      </c>
      <c r="I318" s="175"/>
      <c r="J318" s="176">
        <f>ROUND(I318*H318,2)</f>
        <v>0</v>
      </c>
      <c r="K318" s="172" t="s">
        <v>143</v>
      </c>
      <c r="L318" s="40"/>
      <c r="M318" s="177" t="s">
        <v>5</v>
      </c>
      <c r="N318" s="178" t="s">
        <v>44</v>
      </c>
      <c r="O318" s="41"/>
      <c r="P318" s="179">
        <f>O318*H318</f>
        <v>0</v>
      </c>
      <c r="Q318" s="179">
        <v>0</v>
      </c>
      <c r="R318" s="179">
        <f>Q318*H318</f>
        <v>0</v>
      </c>
      <c r="S318" s="179">
        <v>0</v>
      </c>
      <c r="T318" s="180">
        <f>S318*H318</f>
        <v>0</v>
      </c>
      <c r="AR318" s="23" t="s">
        <v>216</v>
      </c>
      <c r="AT318" s="23" t="s">
        <v>139</v>
      </c>
      <c r="AU318" s="23" t="s">
        <v>145</v>
      </c>
      <c r="AY318" s="23" t="s">
        <v>136</v>
      </c>
      <c r="BE318" s="181">
        <f>IF(N318="základní",J318,0)</f>
        <v>0</v>
      </c>
      <c r="BF318" s="181">
        <f>IF(N318="snížená",J318,0)</f>
        <v>0</v>
      </c>
      <c r="BG318" s="181">
        <f>IF(N318="zákl. přenesená",J318,0)</f>
        <v>0</v>
      </c>
      <c r="BH318" s="181">
        <f>IF(N318="sníž. přenesená",J318,0)</f>
        <v>0</v>
      </c>
      <c r="BI318" s="181">
        <f>IF(N318="nulová",J318,0)</f>
        <v>0</v>
      </c>
      <c r="BJ318" s="23" t="s">
        <v>145</v>
      </c>
      <c r="BK318" s="181">
        <f>ROUND(I318*H318,2)</f>
        <v>0</v>
      </c>
      <c r="BL318" s="23" t="s">
        <v>216</v>
      </c>
      <c r="BM318" s="23" t="s">
        <v>712</v>
      </c>
    </row>
    <row r="319" spans="2:65" s="1" customFormat="1" ht="25.5" customHeight="1">
      <c r="B319" s="169"/>
      <c r="C319" s="170" t="s">
        <v>713</v>
      </c>
      <c r="D319" s="170" t="s">
        <v>139</v>
      </c>
      <c r="E319" s="171" t="s">
        <v>714</v>
      </c>
      <c r="F319" s="172" t="s">
        <v>715</v>
      </c>
      <c r="G319" s="173" t="s">
        <v>142</v>
      </c>
      <c r="H319" s="174">
        <v>7.8</v>
      </c>
      <c r="I319" s="175"/>
      <c r="J319" s="176">
        <f>ROUND(I319*H319,2)</f>
        <v>0</v>
      </c>
      <c r="K319" s="172" t="s">
        <v>5</v>
      </c>
      <c r="L319" s="40"/>
      <c r="M319" s="177" t="s">
        <v>5</v>
      </c>
      <c r="N319" s="178" t="s">
        <v>44</v>
      </c>
      <c r="O319" s="41"/>
      <c r="P319" s="179">
        <f>O319*H319</f>
        <v>0</v>
      </c>
      <c r="Q319" s="179">
        <v>0</v>
      </c>
      <c r="R319" s="179">
        <f>Q319*H319</f>
        <v>0</v>
      </c>
      <c r="S319" s="179">
        <v>0</v>
      </c>
      <c r="T319" s="180">
        <f>S319*H319</f>
        <v>0</v>
      </c>
      <c r="AR319" s="23" t="s">
        <v>216</v>
      </c>
      <c r="AT319" s="23" t="s">
        <v>139</v>
      </c>
      <c r="AU319" s="23" t="s">
        <v>145</v>
      </c>
      <c r="AY319" s="23" t="s">
        <v>136</v>
      </c>
      <c r="BE319" s="181">
        <f>IF(N319="základní",J319,0)</f>
        <v>0</v>
      </c>
      <c r="BF319" s="181">
        <f>IF(N319="snížená",J319,0)</f>
        <v>0</v>
      </c>
      <c r="BG319" s="181">
        <f>IF(N319="zákl. přenesená",J319,0)</f>
        <v>0</v>
      </c>
      <c r="BH319" s="181">
        <f>IF(N319="sníž. přenesená",J319,0)</f>
        <v>0</v>
      </c>
      <c r="BI319" s="181">
        <f>IF(N319="nulová",J319,0)</f>
        <v>0</v>
      </c>
      <c r="BJ319" s="23" t="s">
        <v>145</v>
      </c>
      <c r="BK319" s="181">
        <f>ROUND(I319*H319,2)</f>
        <v>0</v>
      </c>
      <c r="BL319" s="23" t="s">
        <v>216</v>
      </c>
      <c r="BM319" s="23" t="s">
        <v>716</v>
      </c>
    </row>
    <row r="320" spans="2:51" s="11" customFormat="1" ht="13.5">
      <c r="B320" s="182"/>
      <c r="D320" s="183" t="s">
        <v>147</v>
      </c>
      <c r="E320" s="184" t="s">
        <v>5</v>
      </c>
      <c r="F320" s="185" t="s">
        <v>228</v>
      </c>
      <c r="H320" s="186">
        <v>7.8</v>
      </c>
      <c r="I320" s="187"/>
      <c r="L320" s="182"/>
      <c r="M320" s="188"/>
      <c r="N320" s="189"/>
      <c r="O320" s="189"/>
      <c r="P320" s="189"/>
      <c r="Q320" s="189"/>
      <c r="R320" s="189"/>
      <c r="S320" s="189"/>
      <c r="T320" s="190"/>
      <c r="AT320" s="184" t="s">
        <v>147</v>
      </c>
      <c r="AU320" s="184" t="s">
        <v>145</v>
      </c>
      <c r="AV320" s="11" t="s">
        <v>145</v>
      </c>
      <c r="AW320" s="11" t="s">
        <v>36</v>
      </c>
      <c r="AX320" s="11" t="s">
        <v>77</v>
      </c>
      <c r="AY320" s="184" t="s">
        <v>136</v>
      </c>
    </row>
    <row r="321" spans="2:63" s="10" customFormat="1" ht="29.85" customHeight="1">
      <c r="B321" s="156"/>
      <c r="D321" s="157" t="s">
        <v>71</v>
      </c>
      <c r="E321" s="167" t="s">
        <v>717</v>
      </c>
      <c r="F321" s="167" t="s">
        <v>718</v>
      </c>
      <c r="I321" s="159"/>
      <c r="J321" s="168">
        <f>BK321</f>
        <v>0</v>
      </c>
      <c r="L321" s="156"/>
      <c r="M321" s="161"/>
      <c r="N321" s="162"/>
      <c r="O321" s="162"/>
      <c r="P321" s="163">
        <f>SUM(P322:P341)</f>
        <v>0</v>
      </c>
      <c r="Q321" s="162"/>
      <c r="R321" s="163">
        <f>SUM(R322:R341)</f>
        <v>0.037</v>
      </c>
      <c r="S321" s="162"/>
      <c r="T321" s="164">
        <f>SUM(T322:T341)</f>
        <v>0.268656</v>
      </c>
      <c r="AR321" s="157" t="s">
        <v>145</v>
      </c>
      <c r="AT321" s="165" t="s">
        <v>71</v>
      </c>
      <c r="AU321" s="165" t="s">
        <v>77</v>
      </c>
      <c r="AY321" s="157" t="s">
        <v>136</v>
      </c>
      <c r="BK321" s="166">
        <f>SUM(BK322:BK341)</f>
        <v>0</v>
      </c>
    </row>
    <row r="322" spans="2:65" s="1" customFormat="1" ht="16.5" customHeight="1">
      <c r="B322" s="169"/>
      <c r="C322" s="170" t="s">
        <v>719</v>
      </c>
      <c r="D322" s="170" t="s">
        <v>139</v>
      </c>
      <c r="E322" s="171" t="s">
        <v>720</v>
      </c>
      <c r="F322" s="172" t="s">
        <v>721</v>
      </c>
      <c r="G322" s="173" t="s">
        <v>142</v>
      </c>
      <c r="H322" s="174">
        <v>3.84</v>
      </c>
      <c r="I322" s="175"/>
      <c r="J322" s="176">
        <f>ROUND(I322*H322,2)</f>
        <v>0</v>
      </c>
      <c r="K322" s="172" t="s">
        <v>143</v>
      </c>
      <c r="L322" s="40"/>
      <c r="M322" s="177" t="s">
        <v>5</v>
      </c>
      <c r="N322" s="178" t="s">
        <v>44</v>
      </c>
      <c r="O322" s="41"/>
      <c r="P322" s="179">
        <f>O322*H322</f>
        <v>0</v>
      </c>
      <c r="Q322" s="179">
        <v>0</v>
      </c>
      <c r="R322" s="179">
        <f>Q322*H322</f>
        <v>0</v>
      </c>
      <c r="S322" s="179">
        <v>0.02465</v>
      </c>
      <c r="T322" s="180">
        <f>S322*H322</f>
        <v>0.09465599999999999</v>
      </c>
      <c r="AR322" s="23" t="s">
        <v>216</v>
      </c>
      <c r="AT322" s="23" t="s">
        <v>139</v>
      </c>
      <c r="AU322" s="23" t="s">
        <v>145</v>
      </c>
      <c r="AY322" s="23" t="s">
        <v>136</v>
      </c>
      <c r="BE322" s="181">
        <f>IF(N322="základní",J322,0)</f>
        <v>0</v>
      </c>
      <c r="BF322" s="181">
        <f>IF(N322="snížená",J322,0)</f>
        <v>0</v>
      </c>
      <c r="BG322" s="181">
        <f>IF(N322="zákl. přenesená",J322,0)</f>
        <v>0</v>
      </c>
      <c r="BH322" s="181">
        <f>IF(N322="sníž. přenesená",J322,0)</f>
        <v>0</v>
      </c>
      <c r="BI322" s="181">
        <f>IF(N322="nulová",J322,0)</f>
        <v>0</v>
      </c>
      <c r="BJ322" s="23" t="s">
        <v>145</v>
      </c>
      <c r="BK322" s="181">
        <f>ROUND(I322*H322,2)</f>
        <v>0</v>
      </c>
      <c r="BL322" s="23" t="s">
        <v>216</v>
      </c>
      <c r="BM322" s="23" t="s">
        <v>722</v>
      </c>
    </row>
    <row r="323" spans="2:51" s="13" customFormat="1" ht="13.5">
      <c r="B323" s="199"/>
      <c r="D323" s="183" t="s">
        <v>147</v>
      </c>
      <c r="E323" s="200" t="s">
        <v>5</v>
      </c>
      <c r="F323" s="201" t="s">
        <v>723</v>
      </c>
      <c r="H323" s="200" t="s">
        <v>5</v>
      </c>
      <c r="I323" s="202"/>
      <c r="L323" s="199"/>
      <c r="M323" s="203"/>
      <c r="N323" s="204"/>
      <c r="O323" s="204"/>
      <c r="P323" s="204"/>
      <c r="Q323" s="204"/>
      <c r="R323" s="204"/>
      <c r="S323" s="204"/>
      <c r="T323" s="205"/>
      <c r="AT323" s="200" t="s">
        <v>147</v>
      </c>
      <c r="AU323" s="200" t="s">
        <v>145</v>
      </c>
      <c r="AV323" s="13" t="s">
        <v>77</v>
      </c>
      <c r="AW323" s="13" t="s">
        <v>36</v>
      </c>
      <c r="AX323" s="13" t="s">
        <v>72</v>
      </c>
      <c r="AY323" s="200" t="s">
        <v>136</v>
      </c>
    </row>
    <row r="324" spans="2:51" s="11" customFormat="1" ht="13.5">
      <c r="B324" s="182"/>
      <c r="D324" s="183" t="s">
        <v>147</v>
      </c>
      <c r="E324" s="184" t="s">
        <v>5</v>
      </c>
      <c r="F324" s="185" t="s">
        <v>724</v>
      </c>
      <c r="H324" s="186">
        <v>1.088</v>
      </c>
      <c r="I324" s="187"/>
      <c r="L324" s="182"/>
      <c r="M324" s="188"/>
      <c r="N324" s="189"/>
      <c r="O324" s="189"/>
      <c r="P324" s="189"/>
      <c r="Q324" s="189"/>
      <c r="R324" s="189"/>
      <c r="S324" s="189"/>
      <c r="T324" s="190"/>
      <c r="AT324" s="184" t="s">
        <v>147</v>
      </c>
      <c r="AU324" s="184" t="s">
        <v>145</v>
      </c>
      <c r="AV324" s="11" t="s">
        <v>145</v>
      </c>
      <c r="AW324" s="11" t="s">
        <v>36</v>
      </c>
      <c r="AX324" s="11" t="s">
        <v>72</v>
      </c>
      <c r="AY324" s="184" t="s">
        <v>136</v>
      </c>
    </row>
    <row r="325" spans="2:51" s="11" customFormat="1" ht="13.5">
      <c r="B325" s="182"/>
      <c r="D325" s="183" t="s">
        <v>147</v>
      </c>
      <c r="E325" s="184" t="s">
        <v>5</v>
      </c>
      <c r="F325" s="185" t="s">
        <v>725</v>
      </c>
      <c r="H325" s="186">
        <v>2.752</v>
      </c>
      <c r="I325" s="187"/>
      <c r="L325" s="182"/>
      <c r="M325" s="188"/>
      <c r="N325" s="189"/>
      <c r="O325" s="189"/>
      <c r="P325" s="189"/>
      <c r="Q325" s="189"/>
      <c r="R325" s="189"/>
      <c r="S325" s="189"/>
      <c r="T325" s="190"/>
      <c r="AT325" s="184" t="s">
        <v>147</v>
      </c>
      <c r="AU325" s="184" t="s">
        <v>145</v>
      </c>
      <c r="AV325" s="11" t="s">
        <v>145</v>
      </c>
      <c r="AW325" s="11" t="s">
        <v>36</v>
      </c>
      <c r="AX325" s="11" t="s">
        <v>72</v>
      </c>
      <c r="AY325" s="184" t="s">
        <v>136</v>
      </c>
    </row>
    <row r="326" spans="2:51" s="12" customFormat="1" ht="13.5">
      <c r="B326" s="191"/>
      <c r="D326" s="183" t="s">
        <v>147</v>
      </c>
      <c r="E326" s="192" t="s">
        <v>5</v>
      </c>
      <c r="F326" s="193" t="s">
        <v>157</v>
      </c>
      <c r="H326" s="194">
        <v>3.84</v>
      </c>
      <c r="I326" s="195"/>
      <c r="L326" s="191"/>
      <c r="M326" s="196"/>
      <c r="N326" s="197"/>
      <c r="O326" s="197"/>
      <c r="P326" s="197"/>
      <c r="Q326" s="197"/>
      <c r="R326" s="197"/>
      <c r="S326" s="197"/>
      <c r="T326" s="198"/>
      <c r="AT326" s="192" t="s">
        <v>147</v>
      </c>
      <c r="AU326" s="192" t="s">
        <v>145</v>
      </c>
      <c r="AV326" s="12" t="s">
        <v>144</v>
      </c>
      <c r="AW326" s="12" t="s">
        <v>36</v>
      </c>
      <c r="AX326" s="12" t="s">
        <v>77</v>
      </c>
      <c r="AY326" s="192" t="s">
        <v>136</v>
      </c>
    </row>
    <row r="327" spans="2:65" s="1" customFormat="1" ht="25.5" customHeight="1">
      <c r="B327" s="169"/>
      <c r="C327" s="170" t="s">
        <v>726</v>
      </c>
      <c r="D327" s="170" t="s">
        <v>139</v>
      </c>
      <c r="E327" s="171" t="s">
        <v>727</v>
      </c>
      <c r="F327" s="172" t="s">
        <v>728</v>
      </c>
      <c r="G327" s="173" t="s">
        <v>206</v>
      </c>
      <c r="H327" s="174">
        <v>2</v>
      </c>
      <c r="I327" s="175"/>
      <c r="J327" s="176">
        <f aca="true" t="shared" si="60" ref="J327:J341">ROUND(I327*H327,2)</f>
        <v>0</v>
      </c>
      <c r="K327" s="172" t="s">
        <v>143</v>
      </c>
      <c r="L327" s="40"/>
      <c r="M327" s="177" t="s">
        <v>5</v>
      </c>
      <c r="N327" s="178" t="s">
        <v>44</v>
      </c>
      <c r="O327" s="41"/>
      <c r="P327" s="179">
        <f aca="true" t="shared" si="61" ref="P327:P341">O327*H327</f>
        <v>0</v>
      </c>
      <c r="Q327" s="179">
        <v>0</v>
      </c>
      <c r="R327" s="179">
        <f aca="true" t="shared" si="62" ref="R327:R341">Q327*H327</f>
        <v>0</v>
      </c>
      <c r="S327" s="179">
        <v>0</v>
      </c>
      <c r="T327" s="180">
        <f aca="true" t="shared" si="63" ref="T327:T341">S327*H327</f>
        <v>0</v>
      </c>
      <c r="AR327" s="23" t="s">
        <v>216</v>
      </c>
      <c r="AT327" s="23" t="s">
        <v>139</v>
      </c>
      <c r="AU327" s="23" t="s">
        <v>145</v>
      </c>
      <c r="AY327" s="23" t="s">
        <v>136</v>
      </c>
      <c r="BE327" s="181">
        <f aca="true" t="shared" si="64" ref="BE327:BE341">IF(N327="základní",J327,0)</f>
        <v>0</v>
      </c>
      <c r="BF327" s="181">
        <f aca="true" t="shared" si="65" ref="BF327:BF341">IF(N327="snížená",J327,0)</f>
        <v>0</v>
      </c>
      <c r="BG327" s="181">
        <f aca="true" t="shared" si="66" ref="BG327:BG341">IF(N327="zákl. přenesená",J327,0)</f>
        <v>0</v>
      </c>
      <c r="BH327" s="181">
        <f aca="true" t="shared" si="67" ref="BH327:BH341">IF(N327="sníž. přenesená",J327,0)</f>
        <v>0</v>
      </c>
      <c r="BI327" s="181">
        <f aca="true" t="shared" si="68" ref="BI327:BI341">IF(N327="nulová",J327,0)</f>
        <v>0</v>
      </c>
      <c r="BJ327" s="23" t="s">
        <v>145</v>
      </c>
      <c r="BK327" s="181">
        <f aca="true" t="shared" si="69" ref="BK327:BK341">ROUND(I327*H327,2)</f>
        <v>0</v>
      </c>
      <c r="BL327" s="23" t="s">
        <v>216</v>
      </c>
      <c r="BM327" s="23" t="s">
        <v>729</v>
      </c>
    </row>
    <row r="328" spans="2:65" s="1" customFormat="1" ht="16.5" customHeight="1">
      <c r="B328" s="169"/>
      <c r="C328" s="206" t="s">
        <v>730</v>
      </c>
      <c r="D328" s="206" t="s">
        <v>209</v>
      </c>
      <c r="E328" s="207" t="s">
        <v>731</v>
      </c>
      <c r="F328" s="208" t="s">
        <v>732</v>
      </c>
      <c r="G328" s="209" t="s">
        <v>206</v>
      </c>
      <c r="H328" s="210">
        <v>2</v>
      </c>
      <c r="I328" s="211"/>
      <c r="J328" s="212">
        <f t="shared" si="60"/>
        <v>0</v>
      </c>
      <c r="K328" s="208" t="s">
        <v>143</v>
      </c>
      <c r="L328" s="213"/>
      <c r="M328" s="214" t="s">
        <v>5</v>
      </c>
      <c r="N328" s="215" t="s">
        <v>44</v>
      </c>
      <c r="O328" s="41"/>
      <c r="P328" s="179">
        <f t="shared" si="61"/>
        <v>0</v>
      </c>
      <c r="Q328" s="179">
        <v>0.0155</v>
      </c>
      <c r="R328" s="179">
        <f t="shared" si="62"/>
        <v>0.031</v>
      </c>
      <c r="S328" s="179">
        <v>0</v>
      </c>
      <c r="T328" s="180">
        <f t="shared" si="63"/>
        <v>0</v>
      </c>
      <c r="AR328" s="23" t="s">
        <v>310</v>
      </c>
      <c r="AT328" s="23" t="s">
        <v>209</v>
      </c>
      <c r="AU328" s="23" t="s">
        <v>145</v>
      </c>
      <c r="AY328" s="23" t="s">
        <v>136</v>
      </c>
      <c r="BE328" s="181">
        <f t="shared" si="64"/>
        <v>0</v>
      </c>
      <c r="BF328" s="181">
        <f t="shared" si="65"/>
        <v>0</v>
      </c>
      <c r="BG328" s="181">
        <f t="shared" si="66"/>
        <v>0</v>
      </c>
      <c r="BH328" s="181">
        <f t="shared" si="67"/>
        <v>0</v>
      </c>
      <c r="BI328" s="181">
        <f t="shared" si="68"/>
        <v>0</v>
      </c>
      <c r="BJ328" s="23" t="s">
        <v>145</v>
      </c>
      <c r="BK328" s="181">
        <f t="shared" si="69"/>
        <v>0</v>
      </c>
      <c r="BL328" s="23" t="s">
        <v>216</v>
      </c>
      <c r="BM328" s="23" t="s">
        <v>733</v>
      </c>
    </row>
    <row r="329" spans="2:65" s="1" customFormat="1" ht="25.5" customHeight="1">
      <c r="B329" s="169"/>
      <c r="C329" s="206" t="s">
        <v>734</v>
      </c>
      <c r="D329" s="206" t="s">
        <v>209</v>
      </c>
      <c r="E329" s="207" t="s">
        <v>735</v>
      </c>
      <c r="F329" s="208" t="s">
        <v>736</v>
      </c>
      <c r="G329" s="209" t="s">
        <v>206</v>
      </c>
      <c r="H329" s="210">
        <v>2</v>
      </c>
      <c r="I329" s="211"/>
      <c r="J329" s="212">
        <f t="shared" si="60"/>
        <v>0</v>
      </c>
      <c r="K329" s="208" t="s">
        <v>143</v>
      </c>
      <c r="L329" s="213"/>
      <c r="M329" s="214" t="s">
        <v>5</v>
      </c>
      <c r="N329" s="215" t="s">
        <v>44</v>
      </c>
      <c r="O329" s="41"/>
      <c r="P329" s="179">
        <f t="shared" si="61"/>
        <v>0</v>
      </c>
      <c r="Q329" s="179">
        <v>0.0012</v>
      </c>
      <c r="R329" s="179">
        <f t="shared" si="62"/>
        <v>0.0024</v>
      </c>
      <c r="S329" s="179">
        <v>0</v>
      </c>
      <c r="T329" s="180">
        <f t="shared" si="63"/>
        <v>0</v>
      </c>
      <c r="AR329" s="23" t="s">
        <v>310</v>
      </c>
      <c r="AT329" s="23" t="s">
        <v>209</v>
      </c>
      <c r="AU329" s="23" t="s">
        <v>145</v>
      </c>
      <c r="AY329" s="23" t="s">
        <v>136</v>
      </c>
      <c r="BE329" s="181">
        <f t="shared" si="64"/>
        <v>0</v>
      </c>
      <c r="BF329" s="181">
        <f t="shared" si="65"/>
        <v>0</v>
      </c>
      <c r="BG329" s="181">
        <f t="shared" si="66"/>
        <v>0</v>
      </c>
      <c r="BH329" s="181">
        <f t="shared" si="67"/>
        <v>0</v>
      </c>
      <c r="BI329" s="181">
        <f t="shared" si="68"/>
        <v>0</v>
      </c>
      <c r="BJ329" s="23" t="s">
        <v>145</v>
      </c>
      <c r="BK329" s="181">
        <f t="shared" si="69"/>
        <v>0</v>
      </c>
      <c r="BL329" s="23" t="s">
        <v>216</v>
      </c>
      <c r="BM329" s="23" t="s">
        <v>737</v>
      </c>
    </row>
    <row r="330" spans="2:65" s="1" customFormat="1" ht="16.5" customHeight="1">
      <c r="B330" s="169"/>
      <c r="C330" s="170" t="s">
        <v>738</v>
      </c>
      <c r="D330" s="170" t="s">
        <v>139</v>
      </c>
      <c r="E330" s="171" t="s">
        <v>739</v>
      </c>
      <c r="F330" s="172" t="s">
        <v>740</v>
      </c>
      <c r="G330" s="173" t="s">
        <v>206</v>
      </c>
      <c r="H330" s="174">
        <v>2</v>
      </c>
      <c r="I330" s="175"/>
      <c r="J330" s="176">
        <f t="shared" si="60"/>
        <v>0</v>
      </c>
      <c r="K330" s="172" t="s">
        <v>143</v>
      </c>
      <c r="L330" s="40"/>
      <c r="M330" s="177" t="s">
        <v>5</v>
      </c>
      <c r="N330" s="178" t="s">
        <v>44</v>
      </c>
      <c r="O330" s="41"/>
      <c r="P330" s="179">
        <f t="shared" si="61"/>
        <v>0</v>
      </c>
      <c r="Q330" s="179">
        <v>0</v>
      </c>
      <c r="R330" s="179">
        <f t="shared" si="62"/>
        <v>0</v>
      </c>
      <c r="S330" s="179">
        <v>0</v>
      </c>
      <c r="T330" s="180">
        <f t="shared" si="63"/>
        <v>0</v>
      </c>
      <c r="AR330" s="23" t="s">
        <v>216</v>
      </c>
      <c r="AT330" s="23" t="s">
        <v>139</v>
      </c>
      <c r="AU330" s="23" t="s">
        <v>145</v>
      </c>
      <c r="AY330" s="23" t="s">
        <v>136</v>
      </c>
      <c r="BE330" s="181">
        <f t="shared" si="64"/>
        <v>0</v>
      </c>
      <c r="BF330" s="181">
        <f t="shared" si="65"/>
        <v>0</v>
      </c>
      <c r="BG330" s="181">
        <f t="shared" si="66"/>
        <v>0</v>
      </c>
      <c r="BH330" s="181">
        <f t="shared" si="67"/>
        <v>0</v>
      </c>
      <c r="BI330" s="181">
        <f t="shared" si="68"/>
        <v>0</v>
      </c>
      <c r="BJ330" s="23" t="s">
        <v>145</v>
      </c>
      <c r="BK330" s="181">
        <f t="shared" si="69"/>
        <v>0</v>
      </c>
      <c r="BL330" s="23" t="s">
        <v>216</v>
      </c>
      <c r="BM330" s="23" t="s">
        <v>741</v>
      </c>
    </row>
    <row r="331" spans="2:65" s="1" customFormat="1" ht="16.5" customHeight="1">
      <c r="B331" s="169"/>
      <c r="C331" s="206" t="s">
        <v>742</v>
      </c>
      <c r="D331" s="206" t="s">
        <v>209</v>
      </c>
      <c r="E331" s="207" t="s">
        <v>743</v>
      </c>
      <c r="F331" s="208" t="s">
        <v>744</v>
      </c>
      <c r="G331" s="209" t="s">
        <v>206</v>
      </c>
      <c r="H331" s="210">
        <v>2</v>
      </c>
      <c r="I331" s="211"/>
      <c r="J331" s="212">
        <f t="shared" si="60"/>
        <v>0</v>
      </c>
      <c r="K331" s="208" t="s">
        <v>143</v>
      </c>
      <c r="L331" s="213"/>
      <c r="M331" s="214" t="s">
        <v>5</v>
      </c>
      <c r="N331" s="215" t="s">
        <v>44</v>
      </c>
      <c r="O331" s="41"/>
      <c r="P331" s="179">
        <f t="shared" si="61"/>
        <v>0</v>
      </c>
      <c r="Q331" s="179">
        <v>0.00045</v>
      </c>
      <c r="R331" s="179">
        <f t="shared" si="62"/>
        <v>0.0009</v>
      </c>
      <c r="S331" s="179">
        <v>0</v>
      </c>
      <c r="T331" s="180">
        <f t="shared" si="63"/>
        <v>0</v>
      </c>
      <c r="AR331" s="23" t="s">
        <v>310</v>
      </c>
      <c r="AT331" s="23" t="s">
        <v>209</v>
      </c>
      <c r="AU331" s="23" t="s">
        <v>145</v>
      </c>
      <c r="AY331" s="23" t="s">
        <v>136</v>
      </c>
      <c r="BE331" s="181">
        <f t="shared" si="64"/>
        <v>0</v>
      </c>
      <c r="BF331" s="181">
        <f t="shared" si="65"/>
        <v>0</v>
      </c>
      <c r="BG331" s="181">
        <f t="shared" si="66"/>
        <v>0</v>
      </c>
      <c r="BH331" s="181">
        <f t="shared" si="67"/>
        <v>0</v>
      </c>
      <c r="BI331" s="181">
        <f t="shared" si="68"/>
        <v>0</v>
      </c>
      <c r="BJ331" s="23" t="s">
        <v>145</v>
      </c>
      <c r="BK331" s="181">
        <f t="shared" si="69"/>
        <v>0</v>
      </c>
      <c r="BL331" s="23" t="s">
        <v>216</v>
      </c>
      <c r="BM331" s="23" t="s">
        <v>745</v>
      </c>
    </row>
    <row r="332" spans="2:65" s="1" customFormat="1" ht="25.5" customHeight="1">
      <c r="B332" s="169"/>
      <c r="C332" s="170" t="s">
        <v>746</v>
      </c>
      <c r="D332" s="170" t="s">
        <v>139</v>
      </c>
      <c r="E332" s="171" t="s">
        <v>747</v>
      </c>
      <c r="F332" s="172" t="s">
        <v>748</v>
      </c>
      <c r="G332" s="173" t="s">
        <v>206</v>
      </c>
      <c r="H332" s="174">
        <v>2</v>
      </c>
      <c r="I332" s="175"/>
      <c r="J332" s="176">
        <f t="shared" si="60"/>
        <v>0</v>
      </c>
      <c r="K332" s="172" t="s">
        <v>143</v>
      </c>
      <c r="L332" s="40"/>
      <c r="M332" s="177" t="s">
        <v>5</v>
      </c>
      <c r="N332" s="178" t="s">
        <v>44</v>
      </c>
      <c r="O332" s="41"/>
      <c r="P332" s="179">
        <f t="shared" si="61"/>
        <v>0</v>
      </c>
      <c r="Q332" s="179">
        <v>0</v>
      </c>
      <c r="R332" s="179">
        <f t="shared" si="62"/>
        <v>0</v>
      </c>
      <c r="S332" s="179">
        <v>0</v>
      </c>
      <c r="T332" s="180">
        <f t="shared" si="63"/>
        <v>0</v>
      </c>
      <c r="AR332" s="23" t="s">
        <v>216</v>
      </c>
      <c r="AT332" s="23" t="s">
        <v>139</v>
      </c>
      <c r="AU332" s="23" t="s">
        <v>145</v>
      </c>
      <c r="AY332" s="23" t="s">
        <v>136</v>
      </c>
      <c r="BE332" s="181">
        <f t="shared" si="64"/>
        <v>0</v>
      </c>
      <c r="BF332" s="181">
        <f t="shared" si="65"/>
        <v>0</v>
      </c>
      <c r="BG332" s="181">
        <f t="shared" si="66"/>
        <v>0</v>
      </c>
      <c r="BH332" s="181">
        <f t="shared" si="67"/>
        <v>0</v>
      </c>
      <c r="BI332" s="181">
        <f t="shared" si="68"/>
        <v>0</v>
      </c>
      <c r="BJ332" s="23" t="s">
        <v>145</v>
      </c>
      <c r="BK332" s="181">
        <f t="shared" si="69"/>
        <v>0</v>
      </c>
      <c r="BL332" s="23" t="s">
        <v>216</v>
      </c>
      <c r="BM332" s="23" t="s">
        <v>749</v>
      </c>
    </row>
    <row r="333" spans="2:65" s="1" customFormat="1" ht="16.5" customHeight="1">
      <c r="B333" s="169"/>
      <c r="C333" s="206" t="s">
        <v>750</v>
      </c>
      <c r="D333" s="206" t="s">
        <v>209</v>
      </c>
      <c r="E333" s="207" t="s">
        <v>751</v>
      </c>
      <c r="F333" s="208" t="s">
        <v>752</v>
      </c>
      <c r="G333" s="209" t="s">
        <v>206</v>
      </c>
      <c r="H333" s="210">
        <v>2</v>
      </c>
      <c r="I333" s="211"/>
      <c r="J333" s="212">
        <f t="shared" si="60"/>
        <v>0</v>
      </c>
      <c r="K333" s="208" t="s">
        <v>143</v>
      </c>
      <c r="L333" s="213"/>
      <c r="M333" s="214" t="s">
        <v>5</v>
      </c>
      <c r="N333" s="215" t="s">
        <v>44</v>
      </c>
      <c r="O333" s="41"/>
      <c r="P333" s="179">
        <f t="shared" si="61"/>
        <v>0</v>
      </c>
      <c r="Q333" s="179">
        <v>0.00135</v>
      </c>
      <c r="R333" s="179">
        <f t="shared" si="62"/>
        <v>0.0027</v>
      </c>
      <c r="S333" s="179">
        <v>0</v>
      </c>
      <c r="T333" s="180">
        <f t="shared" si="63"/>
        <v>0</v>
      </c>
      <c r="AR333" s="23" t="s">
        <v>310</v>
      </c>
      <c r="AT333" s="23" t="s">
        <v>209</v>
      </c>
      <c r="AU333" s="23" t="s">
        <v>145</v>
      </c>
      <c r="AY333" s="23" t="s">
        <v>136</v>
      </c>
      <c r="BE333" s="181">
        <f t="shared" si="64"/>
        <v>0</v>
      </c>
      <c r="BF333" s="181">
        <f t="shared" si="65"/>
        <v>0</v>
      </c>
      <c r="BG333" s="181">
        <f t="shared" si="66"/>
        <v>0</v>
      </c>
      <c r="BH333" s="181">
        <f t="shared" si="67"/>
        <v>0</v>
      </c>
      <c r="BI333" s="181">
        <f t="shared" si="68"/>
        <v>0</v>
      </c>
      <c r="BJ333" s="23" t="s">
        <v>145</v>
      </c>
      <c r="BK333" s="181">
        <f t="shared" si="69"/>
        <v>0</v>
      </c>
      <c r="BL333" s="23" t="s">
        <v>216</v>
      </c>
      <c r="BM333" s="23" t="s">
        <v>753</v>
      </c>
    </row>
    <row r="334" spans="2:65" s="1" customFormat="1" ht="25.5" customHeight="1">
      <c r="B334" s="169"/>
      <c r="C334" s="170" t="s">
        <v>754</v>
      </c>
      <c r="D334" s="170" t="s">
        <v>139</v>
      </c>
      <c r="E334" s="171" t="s">
        <v>755</v>
      </c>
      <c r="F334" s="172" t="s">
        <v>756</v>
      </c>
      <c r="G334" s="173" t="s">
        <v>206</v>
      </c>
      <c r="H334" s="174">
        <v>1</v>
      </c>
      <c r="I334" s="175"/>
      <c r="J334" s="176">
        <f t="shared" si="60"/>
        <v>0</v>
      </c>
      <c r="K334" s="172" t="s">
        <v>143</v>
      </c>
      <c r="L334" s="40"/>
      <c r="M334" s="177" t="s">
        <v>5</v>
      </c>
      <c r="N334" s="178" t="s">
        <v>44</v>
      </c>
      <c r="O334" s="41"/>
      <c r="P334" s="179">
        <f t="shared" si="61"/>
        <v>0</v>
      </c>
      <c r="Q334" s="179">
        <v>0</v>
      </c>
      <c r="R334" s="179">
        <f t="shared" si="62"/>
        <v>0</v>
      </c>
      <c r="S334" s="179">
        <v>0.174</v>
      </c>
      <c r="T334" s="180">
        <f t="shared" si="63"/>
        <v>0.174</v>
      </c>
      <c r="AR334" s="23" t="s">
        <v>216</v>
      </c>
      <c r="AT334" s="23" t="s">
        <v>139</v>
      </c>
      <c r="AU334" s="23" t="s">
        <v>145</v>
      </c>
      <c r="AY334" s="23" t="s">
        <v>136</v>
      </c>
      <c r="BE334" s="181">
        <f t="shared" si="64"/>
        <v>0</v>
      </c>
      <c r="BF334" s="181">
        <f t="shared" si="65"/>
        <v>0</v>
      </c>
      <c r="BG334" s="181">
        <f t="shared" si="66"/>
        <v>0</v>
      </c>
      <c r="BH334" s="181">
        <f t="shared" si="67"/>
        <v>0</v>
      </c>
      <c r="BI334" s="181">
        <f t="shared" si="68"/>
        <v>0</v>
      </c>
      <c r="BJ334" s="23" t="s">
        <v>145</v>
      </c>
      <c r="BK334" s="181">
        <f t="shared" si="69"/>
        <v>0</v>
      </c>
      <c r="BL334" s="23" t="s">
        <v>216</v>
      </c>
      <c r="BM334" s="23" t="s">
        <v>757</v>
      </c>
    </row>
    <row r="335" spans="2:65" s="1" customFormat="1" ht="38.25" customHeight="1">
      <c r="B335" s="169"/>
      <c r="C335" s="170" t="s">
        <v>758</v>
      </c>
      <c r="D335" s="170" t="s">
        <v>139</v>
      </c>
      <c r="E335" s="171" t="s">
        <v>759</v>
      </c>
      <c r="F335" s="172" t="s">
        <v>760</v>
      </c>
      <c r="G335" s="173" t="s">
        <v>259</v>
      </c>
      <c r="H335" s="174">
        <v>0.037</v>
      </c>
      <c r="I335" s="175"/>
      <c r="J335" s="176">
        <f t="shared" si="60"/>
        <v>0</v>
      </c>
      <c r="K335" s="172" t="s">
        <v>143</v>
      </c>
      <c r="L335" s="40"/>
      <c r="M335" s="177" t="s">
        <v>5</v>
      </c>
      <c r="N335" s="178" t="s">
        <v>44</v>
      </c>
      <c r="O335" s="41"/>
      <c r="P335" s="179">
        <f t="shared" si="61"/>
        <v>0</v>
      </c>
      <c r="Q335" s="179">
        <v>0</v>
      </c>
      <c r="R335" s="179">
        <f t="shared" si="62"/>
        <v>0</v>
      </c>
      <c r="S335" s="179">
        <v>0</v>
      </c>
      <c r="T335" s="180">
        <f t="shared" si="63"/>
        <v>0</v>
      </c>
      <c r="AR335" s="23" t="s">
        <v>216</v>
      </c>
      <c r="AT335" s="23" t="s">
        <v>139</v>
      </c>
      <c r="AU335" s="23" t="s">
        <v>145</v>
      </c>
      <c r="AY335" s="23" t="s">
        <v>136</v>
      </c>
      <c r="BE335" s="181">
        <f t="shared" si="64"/>
        <v>0</v>
      </c>
      <c r="BF335" s="181">
        <f t="shared" si="65"/>
        <v>0</v>
      </c>
      <c r="BG335" s="181">
        <f t="shared" si="66"/>
        <v>0</v>
      </c>
      <c r="BH335" s="181">
        <f t="shared" si="67"/>
        <v>0</v>
      </c>
      <c r="BI335" s="181">
        <f t="shared" si="68"/>
        <v>0</v>
      </c>
      <c r="BJ335" s="23" t="s">
        <v>145</v>
      </c>
      <c r="BK335" s="181">
        <f t="shared" si="69"/>
        <v>0</v>
      </c>
      <c r="BL335" s="23" t="s">
        <v>216</v>
      </c>
      <c r="BM335" s="23" t="s">
        <v>761</v>
      </c>
    </row>
    <row r="336" spans="2:65" s="1" customFormat="1" ht="38.25" customHeight="1">
      <c r="B336" s="169"/>
      <c r="C336" s="170" t="s">
        <v>762</v>
      </c>
      <c r="D336" s="170" t="s">
        <v>139</v>
      </c>
      <c r="E336" s="171" t="s">
        <v>763</v>
      </c>
      <c r="F336" s="172" t="s">
        <v>764</v>
      </c>
      <c r="G336" s="173" t="s">
        <v>259</v>
      </c>
      <c r="H336" s="174">
        <v>0.037</v>
      </c>
      <c r="I336" s="175"/>
      <c r="J336" s="176">
        <f t="shared" si="60"/>
        <v>0</v>
      </c>
      <c r="K336" s="172" t="s">
        <v>143</v>
      </c>
      <c r="L336" s="40"/>
      <c r="M336" s="177" t="s">
        <v>5</v>
      </c>
      <c r="N336" s="178" t="s">
        <v>44</v>
      </c>
      <c r="O336" s="41"/>
      <c r="P336" s="179">
        <f t="shared" si="61"/>
        <v>0</v>
      </c>
      <c r="Q336" s="179">
        <v>0</v>
      </c>
      <c r="R336" s="179">
        <f t="shared" si="62"/>
        <v>0</v>
      </c>
      <c r="S336" s="179">
        <v>0</v>
      </c>
      <c r="T336" s="180">
        <f t="shared" si="63"/>
        <v>0</v>
      </c>
      <c r="AR336" s="23" t="s">
        <v>216</v>
      </c>
      <c r="AT336" s="23" t="s">
        <v>139</v>
      </c>
      <c r="AU336" s="23" t="s">
        <v>145</v>
      </c>
      <c r="AY336" s="23" t="s">
        <v>136</v>
      </c>
      <c r="BE336" s="181">
        <f t="shared" si="64"/>
        <v>0</v>
      </c>
      <c r="BF336" s="181">
        <f t="shared" si="65"/>
        <v>0</v>
      </c>
      <c r="BG336" s="181">
        <f t="shared" si="66"/>
        <v>0</v>
      </c>
      <c r="BH336" s="181">
        <f t="shared" si="67"/>
        <v>0</v>
      </c>
      <c r="BI336" s="181">
        <f t="shared" si="68"/>
        <v>0</v>
      </c>
      <c r="BJ336" s="23" t="s">
        <v>145</v>
      </c>
      <c r="BK336" s="181">
        <f t="shared" si="69"/>
        <v>0</v>
      </c>
      <c r="BL336" s="23" t="s">
        <v>216</v>
      </c>
      <c r="BM336" s="23" t="s">
        <v>765</v>
      </c>
    </row>
    <row r="337" spans="2:65" s="1" customFormat="1" ht="16.5" customHeight="1">
      <c r="B337" s="169"/>
      <c r="C337" s="170" t="s">
        <v>766</v>
      </c>
      <c r="D337" s="170" t="s">
        <v>139</v>
      </c>
      <c r="E337" s="171" t="s">
        <v>767</v>
      </c>
      <c r="F337" s="172" t="s">
        <v>768</v>
      </c>
      <c r="G337" s="173" t="s">
        <v>548</v>
      </c>
      <c r="H337" s="174">
        <v>1</v>
      </c>
      <c r="I337" s="175"/>
      <c r="J337" s="176">
        <f t="shared" si="60"/>
        <v>0</v>
      </c>
      <c r="K337" s="172" t="s">
        <v>5</v>
      </c>
      <c r="L337" s="40"/>
      <c r="M337" s="177" t="s">
        <v>5</v>
      </c>
      <c r="N337" s="178" t="s">
        <v>44</v>
      </c>
      <c r="O337" s="41"/>
      <c r="P337" s="179">
        <f t="shared" si="61"/>
        <v>0</v>
      </c>
      <c r="Q337" s="179">
        <v>0</v>
      </c>
      <c r="R337" s="179">
        <f t="shared" si="62"/>
        <v>0</v>
      </c>
      <c r="S337" s="179">
        <v>0</v>
      </c>
      <c r="T337" s="180">
        <f t="shared" si="63"/>
        <v>0</v>
      </c>
      <c r="AR337" s="23" t="s">
        <v>216</v>
      </c>
      <c r="AT337" s="23" t="s">
        <v>139</v>
      </c>
      <c r="AU337" s="23" t="s">
        <v>145</v>
      </c>
      <c r="AY337" s="23" t="s">
        <v>136</v>
      </c>
      <c r="BE337" s="181">
        <f t="shared" si="64"/>
        <v>0</v>
      </c>
      <c r="BF337" s="181">
        <f t="shared" si="65"/>
        <v>0</v>
      </c>
      <c r="BG337" s="181">
        <f t="shared" si="66"/>
        <v>0</v>
      </c>
      <c r="BH337" s="181">
        <f t="shared" si="67"/>
        <v>0</v>
      </c>
      <c r="BI337" s="181">
        <f t="shared" si="68"/>
        <v>0</v>
      </c>
      <c r="BJ337" s="23" t="s">
        <v>145</v>
      </c>
      <c r="BK337" s="181">
        <f t="shared" si="69"/>
        <v>0</v>
      </c>
      <c r="BL337" s="23" t="s">
        <v>216</v>
      </c>
      <c r="BM337" s="23" t="s">
        <v>769</v>
      </c>
    </row>
    <row r="338" spans="2:65" s="1" customFormat="1" ht="16.5" customHeight="1">
      <c r="B338" s="169"/>
      <c r="C338" s="170" t="s">
        <v>770</v>
      </c>
      <c r="D338" s="170" t="s">
        <v>139</v>
      </c>
      <c r="E338" s="171" t="s">
        <v>771</v>
      </c>
      <c r="F338" s="172" t="s">
        <v>772</v>
      </c>
      <c r="G338" s="173" t="s">
        <v>548</v>
      </c>
      <c r="H338" s="174">
        <v>1</v>
      </c>
      <c r="I338" s="175"/>
      <c r="J338" s="176">
        <f t="shared" si="60"/>
        <v>0</v>
      </c>
      <c r="K338" s="172" t="s">
        <v>5</v>
      </c>
      <c r="L338" s="40"/>
      <c r="M338" s="177" t="s">
        <v>5</v>
      </c>
      <c r="N338" s="178" t="s">
        <v>44</v>
      </c>
      <c r="O338" s="41"/>
      <c r="P338" s="179">
        <f t="shared" si="61"/>
        <v>0</v>
      </c>
      <c r="Q338" s="179">
        <v>0</v>
      </c>
      <c r="R338" s="179">
        <f t="shared" si="62"/>
        <v>0</v>
      </c>
      <c r="S338" s="179">
        <v>0</v>
      </c>
      <c r="T338" s="180">
        <f t="shared" si="63"/>
        <v>0</v>
      </c>
      <c r="AR338" s="23" t="s">
        <v>216</v>
      </c>
      <c r="AT338" s="23" t="s">
        <v>139</v>
      </c>
      <c r="AU338" s="23" t="s">
        <v>145</v>
      </c>
      <c r="AY338" s="23" t="s">
        <v>136</v>
      </c>
      <c r="BE338" s="181">
        <f t="shared" si="64"/>
        <v>0</v>
      </c>
      <c r="BF338" s="181">
        <f t="shared" si="65"/>
        <v>0</v>
      </c>
      <c r="BG338" s="181">
        <f t="shared" si="66"/>
        <v>0</v>
      </c>
      <c r="BH338" s="181">
        <f t="shared" si="67"/>
        <v>0</v>
      </c>
      <c r="BI338" s="181">
        <f t="shared" si="68"/>
        <v>0</v>
      </c>
      <c r="BJ338" s="23" t="s">
        <v>145</v>
      </c>
      <c r="BK338" s="181">
        <f t="shared" si="69"/>
        <v>0</v>
      </c>
      <c r="BL338" s="23" t="s">
        <v>216</v>
      </c>
      <c r="BM338" s="23" t="s">
        <v>773</v>
      </c>
    </row>
    <row r="339" spans="2:65" s="1" customFormat="1" ht="16.5" customHeight="1">
      <c r="B339" s="169"/>
      <c r="C339" s="170" t="s">
        <v>774</v>
      </c>
      <c r="D339" s="170" t="s">
        <v>139</v>
      </c>
      <c r="E339" s="171" t="s">
        <v>775</v>
      </c>
      <c r="F339" s="172" t="s">
        <v>776</v>
      </c>
      <c r="G339" s="173" t="s">
        <v>548</v>
      </c>
      <c r="H339" s="174">
        <v>1</v>
      </c>
      <c r="I339" s="175"/>
      <c r="J339" s="176">
        <f t="shared" si="60"/>
        <v>0</v>
      </c>
      <c r="K339" s="172" t="s">
        <v>5</v>
      </c>
      <c r="L339" s="40"/>
      <c r="M339" s="177" t="s">
        <v>5</v>
      </c>
      <c r="N339" s="178" t="s">
        <v>44</v>
      </c>
      <c r="O339" s="41"/>
      <c r="P339" s="179">
        <f t="shared" si="61"/>
        <v>0</v>
      </c>
      <c r="Q339" s="179">
        <v>0</v>
      </c>
      <c r="R339" s="179">
        <f t="shared" si="62"/>
        <v>0</v>
      </c>
      <c r="S339" s="179">
        <v>0</v>
      </c>
      <c r="T339" s="180">
        <f t="shared" si="63"/>
        <v>0</v>
      </c>
      <c r="AR339" s="23" t="s">
        <v>216</v>
      </c>
      <c r="AT339" s="23" t="s">
        <v>139</v>
      </c>
      <c r="AU339" s="23" t="s">
        <v>145</v>
      </c>
      <c r="AY339" s="23" t="s">
        <v>136</v>
      </c>
      <c r="BE339" s="181">
        <f t="shared" si="64"/>
        <v>0</v>
      </c>
      <c r="BF339" s="181">
        <f t="shared" si="65"/>
        <v>0</v>
      </c>
      <c r="BG339" s="181">
        <f t="shared" si="66"/>
        <v>0</v>
      </c>
      <c r="BH339" s="181">
        <f t="shared" si="67"/>
        <v>0</v>
      </c>
      <c r="BI339" s="181">
        <f t="shared" si="68"/>
        <v>0</v>
      </c>
      <c r="BJ339" s="23" t="s">
        <v>145</v>
      </c>
      <c r="BK339" s="181">
        <f t="shared" si="69"/>
        <v>0</v>
      </c>
      <c r="BL339" s="23" t="s">
        <v>216</v>
      </c>
      <c r="BM339" s="23" t="s">
        <v>777</v>
      </c>
    </row>
    <row r="340" spans="2:65" s="1" customFormat="1" ht="16.5" customHeight="1">
      <c r="B340" s="169"/>
      <c r="C340" s="170" t="s">
        <v>778</v>
      </c>
      <c r="D340" s="170" t="s">
        <v>139</v>
      </c>
      <c r="E340" s="171" t="s">
        <v>779</v>
      </c>
      <c r="F340" s="172" t="s">
        <v>780</v>
      </c>
      <c r="G340" s="173" t="s">
        <v>548</v>
      </c>
      <c r="H340" s="174">
        <v>1</v>
      </c>
      <c r="I340" s="175"/>
      <c r="J340" s="176">
        <f t="shared" si="60"/>
        <v>0</v>
      </c>
      <c r="K340" s="172" t="s">
        <v>5</v>
      </c>
      <c r="L340" s="40"/>
      <c r="M340" s="177" t="s">
        <v>5</v>
      </c>
      <c r="N340" s="178" t="s">
        <v>44</v>
      </c>
      <c r="O340" s="41"/>
      <c r="P340" s="179">
        <f t="shared" si="61"/>
        <v>0</v>
      </c>
      <c r="Q340" s="179">
        <v>0</v>
      </c>
      <c r="R340" s="179">
        <f t="shared" si="62"/>
        <v>0</v>
      </c>
      <c r="S340" s="179">
        <v>0</v>
      </c>
      <c r="T340" s="180">
        <f t="shared" si="63"/>
        <v>0</v>
      </c>
      <c r="AR340" s="23" t="s">
        <v>216</v>
      </c>
      <c r="AT340" s="23" t="s">
        <v>139</v>
      </c>
      <c r="AU340" s="23" t="s">
        <v>145</v>
      </c>
      <c r="AY340" s="23" t="s">
        <v>136</v>
      </c>
      <c r="BE340" s="181">
        <f t="shared" si="64"/>
        <v>0</v>
      </c>
      <c r="BF340" s="181">
        <f t="shared" si="65"/>
        <v>0</v>
      </c>
      <c r="BG340" s="181">
        <f t="shared" si="66"/>
        <v>0</v>
      </c>
      <c r="BH340" s="181">
        <f t="shared" si="67"/>
        <v>0</v>
      </c>
      <c r="BI340" s="181">
        <f t="shared" si="68"/>
        <v>0</v>
      </c>
      <c r="BJ340" s="23" t="s">
        <v>145</v>
      </c>
      <c r="BK340" s="181">
        <f t="shared" si="69"/>
        <v>0</v>
      </c>
      <c r="BL340" s="23" t="s">
        <v>216</v>
      </c>
      <c r="BM340" s="23" t="s">
        <v>781</v>
      </c>
    </row>
    <row r="341" spans="2:65" s="1" customFormat="1" ht="16.5" customHeight="1">
      <c r="B341" s="169"/>
      <c r="C341" s="170" t="s">
        <v>782</v>
      </c>
      <c r="D341" s="170" t="s">
        <v>139</v>
      </c>
      <c r="E341" s="171" t="s">
        <v>783</v>
      </c>
      <c r="F341" s="172" t="s">
        <v>784</v>
      </c>
      <c r="G341" s="173" t="s">
        <v>548</v>
      </c>
      <c r="H341" s="174">
        <v>2</v>
      </c>
      <c r="I341" s="175"/>
      <c r="J341" s="176">
        <f t="shared" si="60"/>
        <v>0</v>
      </c>
      <c r="K341" s="172" t="s">
        <v>5</v>
      </c>
      <c r="L341" s="40"/>
      <c r="M341" s="177" t="s">
        <v>5</v>
      </c>
      <c r="N341" s="178" t="s">
        <v>44</v>
      </c>
      <c r="O341" s="41"/>
      <c r="P341" s="179">
        <f t="shared" si="61"/>
        <v>0</v>
      </c>
      <c r="Q341" s="179">
        <v>0</v>
      </c>
      <c r="R341" s="179">
        <f t="shared" si="62"/>
        <v>0</v>
      </c>
      <c r="S341" s="179">
        <v>0</v>
      </c>
      <c r="T341" s="180">
        <f t="shared" si="63"/>
        <v>0</v>
      </c>
      <c r="AR341" s="23" t="s">
        <v>216</v>
      </c>
      <c r="AT341" s="23" t="s">
        <v>139</v>
      </c>
      <c r="AU341" s="23" t="s">
        <v>145</v>
      </c>
      <c r="AY341" s="23" t="s">
        <v>136</v>
      </c>
      <c r="BE341" s="181">
        <f t="shared" si="64"/>
        <v>0</v>
      </c>
      <c r="BF341" s="181">
        <f t="shared" si="65"/>
        <v>0</v>
      </c>
      <c r="BG341" s="181">
        <f t="shared" si="66"/>
        <v>0</v>
      </c>
      <c r="BH341" s="181">
        <f t="shared" si="67"/>
        <v>0</v>
      </c>
      <c r="BI341" s="181">
        <f t="shared" si="68"/>
        <v>0</v>
      </c>
      <c r="BJ341" s="23" t="s">
        <v>145</v>
      </c>
      <c r="BK341" s="181">
        <f t="shared" si="69"/>
        <v>0</v>
      </c>
      <c r="BL341" s="23" t="s">
        <v>216</v>
      </c>
      <c r="BM341" s="23" t="s">
        <v>785</v>
      </c>
    </row>
    <row r="342" spans="2:63" s="10" customFormat="1" ht="29.85" customHeight="1">
      <c r="B342" s="156"/>
      <c r="D342" s="157" t="s">
        <v>71</v>
      </c>
      <c r="E342" s="167" t="s">
        <v>786</v>
      </c>
      <c r="F342" s="167" t="s">
        <v>787</v>
      </c>
      <c r="I342" s="159"/>
      <c r="J342" s="168">
        <f>BK342</f>
        <v>0</v>
      </c>
      <c r="L342" s="156"/>
      <c r="M342" s="161"/>
      <c r="N342" s="162"/>
      <c r="O342" s="162"/>
      <c r="P342" s="163">
        <f>SUM(P343:P351)</f>
        <v>0</v>
      </c>
      <c r="Q342" s="162"/>
      <c r="R342" s="163">
        <f>SUM(R343:R351)</f>
        <v>0.24781577999999999</v>
      </c>
      <c r="S342" s="162"/>
      <c r="T342" s="164">
        <f>SUM(T343:T351)</f>
        <v>0</v>
      </c>
      <c r="AR342" s="157" t="s">
        <v>145</v>
      </c>
      <c r="AT342" s="165" t="s">
        <v>71</v>
      </c>
      <c r="AU342" s="165" t="s">
        <v>77</v>
      </c>
      <c r="AY342" s="157" t="s">
        <v>136</v>
      </c>
      <c r="BK342" s="166">
        <f>SUM(BK343:BK351)</f>
        <v>0</v>
      </c>
    </row>
    <row r="343" spans="2:65" s="1" customFormat="1" ht="25.5" customHeight="1">
      <c r="B343" s="169"/>
      <c r="C343" s="170" t="s">
        <v>788</v>
      </c>
      <c r="D343" s="170" t="s">
        <v>139</v>
      </c>
      <c r="E343" s="171" t="s">
        <v>789</v>
      </c>
      <c r="F343" s="172" t="s">
        <v>790</v>
      </c>
      <c r="G343" s="173" t="s">
        <v>142</v>
      </c>
      <c r="H343" s="174">
        <v>4.194</v>
      </c>
      <c r="I343" s="175"/>
      <c r="J343" s="176">
        <f>ROUND(I343*H343,2)</f>
        <v>0</v>
      </c>
      <c r="K343" s="172" t="s">
        <v>143</v>
      </c>
      <c r="L343" s="40"/>
      <c r="M343" s="177" t="s">
        <v>5</v>
      </c>
      <c r="N343" s="178" t="s">
        <v>44</v>
      </c>
      <c r="O343" s="41"/>
      <c r="P343" s="179">
        <f>O343*H343</f>
        <v>0</v>
      </c>
      <c r="Q343" s="179">
        <v>0.03767</v>
      </c>
      <c r="R343" s="179">
        <f>Q343*H343</f>
        <v>0.15798798</v>
      </c>
      <c r="S343" s="179">
        <v>0</v>
      </c>
      <c r="T343" s="180">
        <f>S343*H343</f>
        <v>0</v>
      </c>
      <c r="AR343" s="23" t="s">
        <v>216</v>
      </c>
      <c r="AT343" s="23" t="s">
        <v>139</v>
      </c>
      <c r="AU343" s="23" t="s">
        <v>145</v>
      </c>
      <c r="AY343" s="23" t="s">
        <v>136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145</v>
      </c>
      <c r="BK343" s="181">
        <f>ROUND(I343*H343,2)</f>
        <v>0</v>
      </c>
      <c r="BL343" s="23" t="s">
        <v>216</v>
      </c>
      <c r="BM343" s="23" t="s">
        <v>791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154</v>
      </c>
      <c r="H344" s="186">
        <v>0.968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145</v>
      </c>
      <c r="AV344" s="11" t="s">
        <v>145</v>
      </c>
      <c r="AW344" s="11" t="s">
        <v>36</v>
      </c>
      <c r="AX344" s="11" t="s">
        <v>72</v>
      </c>
      <c r="AY344" s="184" t="s">
        <v>136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155</v>
      </c>
      <c r="H345" s="186">
        <v>3.226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136</v>
      </c>
    </row>
    <row r="346" spans="2:51" s="12" customFormat="1" ht="13.5">
      <c r="B346" s="191"/>
      <c r="D346" s="183" t="s">
        <v>147</v>
      </c>
      <c r="E346" s="192" t="s">
        <v>5</v>
      </c>
      <c r="F346" s="193" t="s">
        <v>157</v>
      </c>
      <c r="H346" s="194">
        <v>4.194</v>
      </c>
      <c r="I346" s="195"/>
      <c r="L346" s="191"/>
      <c r="M346" s="196"/>
      <c r="N346" s="197"/>
      <c r="O346" s="197"/>
      <c r="P346" s="197"/>
      <c r="Q346" s="197"/>
      <c r="R346" s="197"/>
      <c r="S346" s="197"/>
      <c r="T346" s="198"/>
      <c r="AT346" s="192" t="s">
        <v>147</v>
      </c>
      <c r="AU346" s="192" t="s">
        <v>145</v>
      </c>
      <c r="AV346" s="12" t="s">
        <v>144</v>
      </c>
      <c r="AW346" s="12" t="s">
        <v>36</v>
      </c>
      <c r="AX346" s="12" t="s">
        <v>77</v>
      </c>
      <c r="AY346" s="192" t="s">
        <v>136</v>
      </c>
    </row>
    <row r="347" spans="2:65" s="1" customFormat="1" ht="16.5" customHeight="1">
      <c r="B347" s="169"/>
      <c r="C347" s="170" t="s">
        <v>792</v>
      </c>
      <c r="D347" s="170" t="s">
        <v>139</v>
      </c>
      <c r="E347" s="171" t="s">
        <v>793</v>
      </c>
      <c r="F347" s="172" t="s">
        <v>794</v>
      </c>
      <c r="G347" s="173" t="s">
        <v>142</v>
      </c>
      <c r="H347" s="174">
        <v>4.194</v>
      </c>
      <c r="I347" s="175"/>
      <c r="J347" s="176">
        <f>ROUND(I347*H347,2)</f>
        <v>0</v>
      </c>
      <c r="K347" s="172" t="s">
        <v>143</v>
      </c>
      <c r="L347" s="40"/>
      <c r="M347" s="177" t="s">
        <v>5</v>
      </c>
      <c r="N347" s="178" t="s">
        <v>44</v>
      </c>
      <c r="O347" s="41"/>
      <c r="P347" s="179">
        <f>O347*H347</f>
        <v>0</v>
      </c>
      <c r="Q347" s="179">
        <v>0.0003</v>
      </c>
      <c r="R347" s="179">
        <f>Q347*H347</f>
        <v>0.0012582</v>
      </c>
      <c r="S347" s="179">
        <v>0</v>
      </c>
      <c r="T347" s="180">
        <f>S347*H347</f>
        <v>0</v>
      </c>
      <c r="AR347" s="23" t="s">
        <v>216</v>
      </c>
      <c r="AT347" s="23" t="s">
        <v>139</v>
      </c>
      <c r="AU347" s="23" t="s">
        <v>145</v>
      </c>
      <c r="AY347" s="23" t="s">
        <v>136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23" t="s">
        <v>145</v>
      </c>
      <c r="BK347" s="181">
        <f>ROUND(I347*H347,2)</f>
        <v>0</v>
      </c>
      <c r="BL347" s="23" t="s">
        <v>216</v>
      </c>
      <c r="BM347" s="23" t="s">
        <v>795</v>
      </c>
    </row>
    <row r="348" spans="2:65" s="1" customFormat="1" ht="25.5" customHeight="1">
      <c r="B348" s="169"/>
      <c r="C348" s="206" t="s">
        <v>796</v>
      </c>
      <c r="D348" s="206" t="s">
        <v>209</v>
      </c>
      <c r="E348" s="207" t="s">
        <v>797</v>
      </c>
      <c r="F348" s="208" t="s">
        <v>798</v>
      </c>
      <c r="G348" s="209" t="s">
        <v>142</v>
      </c>
      <c r="H348" s="210">
        <v>4.613</v>
      </c>
      <c r="I348" s="211"/>
      <c r="J348" s="212">
        <f>ROUND(I348*H348,2)</f>
        <v>0</v>
      </c>
      <c r="K348" s="208" t="s">
        <v>143</v>
      </c>
      <c r="L348" s="213"/>
      <c r="M348" s="214" t="s">
        <v>5</v>
      </c>
      <c r="N348" s="215" t="s">
        <v>44</v>
      </c>
      <c r="O348" s="41"/>
      <c r="P348" s="179">
        <f>O348*H348</f>
        <v>0</v>
      </c>
      <c r="Q348" s="179">
        <v>0.0192</v>
      </c>
      <c r="R348" s="179">
        <f>Q348*H348</f>
        <v>0.0885696</v>
      </c>
      <c r="S348" s="179">
        <v>0</v>
      </c>
      <c r="T348" s="180">
        <f>S348*H348</f>
        <v>0</v>
      </c>
      <c r="AR348" s="23" t="s">
        <v>310</v>
      </c>
      <c r="AT348" s="23" t="s">
        <v>209</v>
      </c>
      <c r="AU348" s="23" t="s">
        <v>145</v>
      </c>
      <c r="AY348" s="23" t="s">
        <v>136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145</v>
      </c>
      <c r="BK348" s="181">
        <f>ROUND(I348*H348,2)</f>
        <v>0</v>
      </c>
      <c r="BL348" s="23" t="s">
        <v>216</v>
      </c>
      <c r="BM348" s="23" t="s">
        <v>799</v>
      </c>
    </row>
    <row r="349" spans="2:51" s="11" customFormat="1" ht="13.5">
      <c r="B349" s="182"/>
      <c r="D349" s="183" t="s">
        <v>147</v>
      </c>
      <c r="F349" s="185" t="s">
        <v>800</v>
      </c>
      <c r="H349" s="186">
        <v>4.613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145</v>
      </c>
      <c r="AV349" s="11" t="s">
        <v>145</v>
      </c>
      <c r="AW349" s="11" t="s">
        <v>6</v>
      </c>
      <c r="AX349" s="11" t="s">
        <v>77</v>
      </c>
      <c r="AY349" s="184" t="s">
        <v>136</v>
      </c>
    </row>
    <row r="350" spans="2:65" s="1" customFormat="1" ht="38.25" customHeight="1">
      <c r="B350" s="169"/>
      <c r="C350" s="170" t="s">
        <v>801</v>
      </c>
      <c r="D350" s="170" t="s">
        <v>139</v>
      </c>
      <c r="E350" s="171" t="s">
        <v>802</v>
      </c>
      <c r="F350" s="172" t="s">
        <v>803</v>
      </c>
      <c r="G350" s="173" t="s">
        <v>259</v>
      </c>
      <c r="H350" s="174">
        <v>0.248</v>
      </c>
      <c r="I350" s="175"/>
      <c r="J350" s="176">
        <f>ROUND(I350*H350,2)</f>
        <v>0</v>
      </c>
      <c r="K350" s="172" t="s">
        <v>143</v>
      </c>
      <c r="L350" s="40"/>
      <c r="M350" s="177" t="s">
        <v>5</v>
      </c>
      <c r="N350" s="178" t="s">
        <v>44</v>
      </c>
      <c r="O350" s="41"/>
      <c r="P350" s="179">
        <f>O350*H350</f>
        <v>0</v>
      </c>
      <c r="Q350" s="179">
        <v>0</v>
      </c>
      <c r="R350" s="179">
        <f>Q350*H350</f>
        <v>0</v>
      </c>
      <c r="S350" s="179">
        <v>0</v>
      </c>
      <c r="T350" s="180">
        <f>S350*H350</f>
        <v>0</v>
      </c>
      <c r="AR350" s="23" t="s">
        <v>216</v>
      </c>
      <c r="AT350" s="23" t="s">
        <v>139</v>
      </c>
      <c r="AU350" s="23" t="s">
        <v>145</v>
      </c>
      <c r="AY350" s="23" t="s">
        <v>136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145</v>
      </c>
      <c r="BK350" s="181">
        <f>ROUND(I350*H350,2)</f>
        <v>0</v>
      </c>
      <c r="BL350" s="23" t="s">
        <v>216</v>
      </c>
      <c r="BM350" s="23" t="s">
        <v>804</v>
      </c>
    </row>
    <row r="351" spans="2:65" s="1" customFormat="1" ht="38.25" customHeight="1">
      <c r="B351" s="169"/>
      <c r="C351" s="170" t="s">
        <v>805</v>
      </c>
      <c r="D351" s="170" t="s">
        <v>139</v>
      </c>
      <c r="E351" s="171" t="s">
        <v>806</v>
      </c>
      <c r="F351" s="172" t="s">
        <v>807</v>
      </c>
      <c r="G351" s="173" t="s">
        <v>259</v>
      </c>
      <c r="H351" s="174">
        <v>0.248</v>
      </c>
      <c r="I351" s="175"/>
      <c r="J351" s="176">
        <f>ROUND(I351*H351,2)</f>
        <v>0</v>
      </c>
      <c r="K351" s="172" t="s">
        <v>143</v>
      </c>
      <c r="L351" s="40"/>
      <c r="M351" s="177" t="s">
        <v>5</v>
      </c>
      <c r="N351" s="178" t="s">
        <v>44</v>
      </c>
      <c r="O351" s="41"/>
      <c r="P351" s="179">
        <f>O351*H351</f>
        <v>0</v>
      </c>
      <c r="Q351" s="179">
        <v>0</v>
      </c>
      <c r="R351" s="179">
        <f>Q351*H351</f>
        <v>0</v>
      </c>
      <c r="S351" s="179">
        <v>0</v>
      </c>
      <c r="T351" s="180">
        <f>S351*H351</f>
        <v>0</v>
      </c>
      <c r="AR351" s="23" t="s">
        <v>216</v>
      </c>
      <c r="AT351" s="23" t="s">
        <v>139</v>
      </c>
      <c r="AU351" s="23" t="s">
        <v>145</v>
      </c>
      <c r="AY351" s="23" t="s">
        <v>136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145</v>
      </c>
      <c r="BK351" s="181">
        <f>ROUND(I351*H351,2)</f>
        <v>0</v>
      </c>
      <c r="BL351" s="23" t="s">
        <v>216</v>
      </c>
      <c r="BM351" s="23" t="s">
        <v>808</v>
      </c>
    </row>
    <row r="352" spans="2:63" s="10" customFormat="1" ht="29.85" customHeight="1">
      <c r="B352" s="156"/>
      <c r="D352" s="157" t="s">
        <v>71</v>
      </c>
      <c r="E352" s="167" t="s">
        <v>809</v>
      </c>
      <c r="F352" s="167" t="s">
        <v>810</v>
      </c>
      <c r="I352" s="159"/>
      <c r="J352" s="168">
        <f>BK352</f>
        <v>0</v>
      </c>
      <c r="L352" s="156"/>
      <c r="M352" s="161"/>
      <c r="N352" s="162"/>
      <c r="O352" s="162"/>
      <c r="P352" s="163">
        <f>SUM(P353:P364)</f>
        <v>0</v>
      </c>
      <c r="Q352" s="162"/>
      <c r="R352" s="163">
        <f>SUM(R353:R364)</f>
        <v>0.00180668</v>
      </c>
      <c r="S352" s="162"/>
      <c r="T352" s="164">
        <f>SUM(T353:T364)</f>
        <v>0.014100000000000001</v>
      </c>
      <c r="AR352" s="157" t="s">
        <v>145</v>
      </c>
      <c r="AT352" s="165" t="s">
        <v>71</v>
      </c>
      <c r="AU352" s="165" t="s">
        <v>77</v>
      </c>
      <c r="AY352" s="157" t="s">
        <v>136</v>
      </c>
      <c r="BK352" s="166">
        <f>SUM(BK353:BK364)</f>
        <v>0</v>
      </c>
    </row>
    <row r="353" spans="2:65" s="1" customFormat="1" ht="16.5" customHeight="1">
      <c r="B353" s="169"/>
      <c r="C353" s="170" t="s">
        <v>811</v>
      </c>
      <c r="D353" s="170" t="s">
        <v>139</v>
      </c>
      <c r="E353" s="171" t="s">
        <v>812</v>
      </c>
      <c r="F353" s="172" t="s">
        <v>813</v>
      </c>
      <c r="G353" s="173" t="s">
        <v>142</v>
      </c>
      <c r="H353" s="174">
        <v>4.7</v>
      </c>
      <c r="I353" s="175"/>
      <c r="J353" s="176">
        <f>ROUND(I353*H353,2)</f>
        <v>0</v>
      </c>
      <c r="K353" s="172" t="s">
        <v>143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0.003</v>
      </c>
      <c r="T353" s="180">
        <f>S353*H353</f>
        <v>0.014100000000000001</v>
      </c>
      <c r="AR353" s="23" t="s">
        <v>216</v>
      </c>
      <c r="AT353" s="23" t="s">
        <v>139</v>
      </c>
      <c r="AU353" s="23" t="s">
        <v>145</v>
      </c>
      <c r="AY353" s="23" t="s">
        <v>136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216</v>
      </c>
      <c r="BM353" s="23" t="s">
        <v>814</v>
      </c>
    </row>
    <row r="354" spans="2:51" s="13" customFormat="1" ht="13.5">
      <c r="B354" s="199"/>
      <c r="D354" s="183" t="s">
        <v>147</v>
      </c>
      <c r="E354" s="200" t="s">
        <v>5</v>
      </c>
      <c r="F354" s="201" t="s">
        <v>815</v>
      </c>
      <c r="H354" s="200" t="s">
        <v>5</v>
      </c>
      <c r="I354" s="202"/>
      <c r="L354" s="199"/>
      <c r="M354" s="203"/>
      <c r="N354" s="204"/>
      <c r="O354" s="204"/>
      <c r="P354" s="204"/>
      <c r="Q354" s="204"/>
      <c r="R354" s="204"/>
      <c r="S354" s="204"/>
      <c r="T354" s="205"/>
      <c r="AT354" s="200" t="s">
        <v>147</v>
      </c>
      <c r="AU354" s="200" t="s">
        <v>145</v>
      </c>
      <c r="AV354" s="13" t="s">
        <v>77</v>
      </c>
      <c r="AW354" s="13" t="s">
        <v>36</v>
      </c>
      <c r="AX354" s="13" t="s">
        <v>72</v>
      </c>
      <c r="AY354" s="200" t="s">
        <v>136</v>
      </c>
    </row>
    <row r="355" spans="2:51" s="11" customFormat="1" ht="13.5">
      <c r="B355" s="182"/>
      <c r="D355" s="183" t="s">
        <v>147</v>
      </c>
      <c r="E355" s="184" t="s">
        <v>5</v>
      </c>
      <c r="F355" s="185" t="s">
        <v>724</v>
      </c>
      <c r="H355" s="186">
        <v>1.088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147</v>
      </c>
      <c r="AU355" s="184" t="s">
        <v>145</v>
      </c>
      <c r="AV355" s="11" t="s">
        <v>145</v>
      </c>
      <c r="AW355" s="11" t="s">
        <v>36</v>
      </c>
      <c r="AX355" s="11" t="s">
        <v>72</v>
      </c>
      <c r="AY355" s="184" t="s">
        <v>136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725</v>
      </c>
      <c r="H356" s="186">
        <v>2.752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145</v>
      </c>
      <c r="AV356" s="11" t="s">
        <v>145</v>
      </c>
      <c r="AW356" s="11" t="s">
        <v>36</v>
      </c>
      <c r="AX356" s="11" t="s">
        <v>72</v>
      </c>
      <c r="AY356" s="184" t="s">
        <v>136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816</v>
      </c>
      <c r="H357" s="186">
        <v>0.86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136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157</v>
      </c>
      <c r="H358" s="194">
        <v>4.7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145</v>
      </c>
      <c r="AV358" s="12" t="s">
        <v>144</v>
      </c>
      <c r="AW358" s="12" t="s">
        <v>36</v>
      </c>
      <c r="AX358" s="12" t="s">
        <v>77</v>
      </c>
      <c r="AY358" s="192" t="s">
        <v>136</v>
      </c>
    </row>
    <row r="359" spans="2:65" s="1" customFormat="1" ht="16.5" customHeight="1">
      <c r="B359" s="169"/>
      <c r="C359" s="170" t="s">
        <v>817</v>
      </c>
      <c r="D359" s="170" t="s">
        <v>139</v>
      </c>
      <c r="E359" s="171" t="s">
        <v>818</v>
      </c>
      <c r="F359" s="172" t="s">
        <v>819</v>
      </c>
      <c r="G359" s="173" t="s">
        <v>325</v>
      </c>
      <c r="H359" s="174">
        <v>6.78</v>
      </c>
      <c r="I359" s="175"/>
      <c r="J359" s="176">
        <f>ROUND(I359*H359,2)</f>
        <v>0</v>
      </c>
      <c r="K359" s="172" t="s">
        <v>143</v>
      </c>
      <c r="L359" s="40"/>
      <c r="M359" s="177" t="s">
        <v>5</v>
      </c>
      <c r="N359" s="178" t="s">
        <v>44</v>
      </c>
      <c r="O359" s="41"/>
      <c r="P359" s="179">
        <f>O359*H359</f>
        <v>0</v>
      </c>
      <c r="Q359" s="179">
        <v>1E-05</v>
      </c>
      <c r="R359" s="179">
        <f>Q359*H359</f>
        <v>6.780000000000001E-05</v>
      </c>
      <c r="S359" s="179">
        <v>0</v>
      </c>
      <c r="T359" s="180">
        <f>S359*H359</f>
        <v>0</v>
      </c>
      <c r="AR359" s="23" t="s">
        <v>216</v>
      </c>
      <c r="AT359" s="23" t="s">
        <v>139</v>
      </c>
      <c r="AU359" s="23" t="s">
        <v>145</v>
      </c>
      <c r="AY359" s="23" t="s">
        <v>136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145</v>
      </c>
      <c r="BK359" s="181">
        <f>ROUND(I359*H359,2)</f>
        <v>0</v>
      </c>
      <c r="BL359" s="23" t="s">
        <v>216</v>
      </c>
      <c r="BM359" s="23" t="s">
        <v>820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821</v>
      </c>
      <c r="H360" s="186">
        <v>6.78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145</v>
      </c>
      <c r="AV360" s="11" t="s">
        <v>145</v>
      </c>
      <c r="AW360" s="11" t="s">
        <v>36</v>
      </c>
      <c r="AX360" s="11" t="s">
        <v>77</v>
      </c>
      <c r="AY360" s="184" t="s">
        <v>136</v>
      </c>
    </row>
    <row r="361" spans="2:65" s="1" customFormat="1" ht="16.5" customHeight="1">
      <c r="B361" s="169"/>
      <c r="C361" s="206" t="s">
        <v>822</v>
      </c>
      <c r="D361" s="206" t="s">
        <v>209</v>
      </c>
      <c r="E361" s="207" t="s">
        <v>823</v>
      </c>
      <c r="F361" s="208" t="s">
        <v>824</v>
      </c>
      <c r="G361" s="209" t="s">
        <v>325</v>
      </c>
      <c r="H361" s="210">
        <v>7.904</v>
      </c>
      <c r="I361" s="211"/>
      <c r="J361" s="212">
        <f>ROUND(I361*H361,2)</f>
        <v>0</v>
      </c>
      <c r="K361" s="208" t="s">
        <v>143</v>
      </c>
      <c r="L361" s="213"/>
      <c r="M361" s="214" t="s">
        <v>5</v>
      </c>
      <c r="N361" s="215" t="s">
        <v>44</v>
      </c>
      <c r="O361" s="41"/>
      <c r="P361" s="179">
        <f>O361*H361</f>
        <v>0</v>
      </c>
      <c r="Q361" s="179">
        <v>0.00022</v>
      </c>
      <c r="R361" s="179">
        <f>Q361*H361</f>
        <v>0.00173888</v>
      </c>
      <c r="S361" s="179">
        <v>0</v>
      </c>
      <c r="T361" s="180">
        <f>S361*H361</f>
        <v>0</v>
      </c>
      <c r="AR361" s="23" t="s">
        <v>310</v>
      </c>
      <c r="AT361" s="23" t="s">
        <v>209</v>
      </c>
      <c r="AU361" s="23" t="s">
        <v>145</v>
      </c>
      <c r="AY361" s="23" t="s">
        <v>136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145</v>
      </c>
      <c r="BK361" s="181">
        <f>ROUND(I361*H361,2)</f>
        <v>0</v>
      </c>
      <c r="BL361" s="23" t="s">
        <v>216</v>
      </c>
      <c r="BM361" s="23" t="s">
        <v>825</v>
      </c>
    </row>
    <row r="362" spans="2:51" s="11" customFormat="1" ht="13.5">
      <c r="B362" s="182"/>
      <c r="D362" s="183" t="s">
        <v>147</v>
      </c>
      <c r="F362" s="185" t="s">
        <v>826</v>
      </c>
      <c r="H362" s="186">
        <v>7.904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145</v>
      </c>
      <c r="AV362" s="11" t="s">
        <v>145</v>
      </c>
      <c r="AW362" s="11" t="s">
        <v>6</v>
      </c>
      <c r="AX362" s="11" t="s">
        <v>77</v>
      </c>
      <c r="AY362" s="184" t="s">
        <v>136</v>
      </c>
    </row>
    <row r="363" spans="2:65" s="1" customFormat="1" ht="38.25" customHeight="1">
      <c r="B363" s="169"/>
      <c r="C363" s="170" t="s">
        <v>827</v>
      </c>
      <c r="D363" s="170" t="s">
        <v>139</v>
      </c>
      <c r="E363" s="171" t="s">
        <v>828</v>
      </c>
      <c r="F363" s="172" t="s">
        <v>829</v>
      </c>
      <c r="G363" s="173" t="s">
        <v>259</v>
      </c>
      <c r="H363" s="174">
        <v>0.002</v>
      </c>
      <c r="I363" s="175"/>
      <c r="J363" s="176">
        <f>ROUND(I363*H363,2)</f>
        <v>0</v>
      </c>
      <c r="K363" s="172" t="s">
        <v>143</v>
      </c>
      <c r="L363" s="40"/>
      <c r="M363" s="177" t="s">
        <v>5</v>
      </c>
      <c r="N363" s="178" t="s">
        <v>44</v>
      </c>
      <c r="O363" s="41"/>
      <c r="P363" s="179">
        <f>O363*H363</f>
        <v>0</v>
      </c>
      <c r="Q363" s="179">
        <v>0</v>
      </c>
      <c r="R363" s="179">
        <f>Q363*H363</f>
        <v>0</v>
      </c>
      <c r="S363" s="179">
        <v>0</v>
      </c>
      <c r="T363" s="180">
        <f>S363*H363</f>
        <v>0</v>
      </c>
      <c r="AR363" s="23" t="s">
        <v>216</v>
      </c>
      <c r="AT363" s="23" t="s">
        <v>139</v>
      </c>
      <c r="AU363" s="23" t="s">
        <v>145</v>
      </c>
      <c r="AY363" s="23" t="s">
        <v>136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145</v>
      </c>
      <c r="BK363" s="181">
        <f>ROUND(I363*H363,2)</f>
        <v>0</v>
      </c>
      <c r="BL363" s="23" t="s">
        <v>216</v>
      </c>
      <c r="BM363" s="23" t="s">
        <v>830</v>
      </c>
    </row>
    <row r="364" spans="2:65" s="1" customFormat="1" ht="38.25" customHeight="1">
      <c r="B364" s="169"/>
      <c r="C364" s="170" t="s">
        <v>831</v>
      </c>
      <c r="D364" s="170" t="s">
        <v>139</v>
      </c>
      <c r="E364" s="171" t="s">
        <v>832</v>
      </c>
      <c r="F364" s="172" t="s">
        <v>833</v>
      </c>
      <c r="G364" s="173" t="s">
        <v>259</v>
      </c>
      <c r="H364" s="174">
        <v>0.002</v>
      </c>
      <c r="I364" s="175"/>
      <c r="J364" s="176">
        <f>ROUND(I364*H364,2)</f>
        <v>0</v>
      </c>
      <c r="K364" s="172" t="s">
        <v>143</v>
      </c>
      <c r="L364" s="40"/>
      <c r="M364" s="177" t="s">
        <v>5</v>
      </c>
      <c r="N364" s="178" t="s">
        <v>44</v>
      </c>
      <c r="O364" s="41"/>
      <c r="P364" s="179">
        <f>O364*H364</f>
        <v>0</v>
      </c>
      <c r="Q364" s="179">
        <v>0</v>
      </c>
      <c r="R364" s="179">
        <f>Q364*H364</f>
        <v>0</v>
      </c>
      <c r="S364" s="179">
        <v>0</v>
      </c>
      <c r="T364" s="180">
        <f>S364*H364</f>
        <v>0</v>
      </c>
      <c r="AR364" s="23" t="s">
        <v>216</v>
      </c>
      <c r="AT364" s="23" t="s">
        <v>139</v>
      </c>
      <c r="AU364" s="23" t="s">
        <v>145</v>
      </c>
      <c r="AY364" s="23" t="s">
        <v>136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145</v>
      </c>
      <c r="BK364" s="181">
        <f>ROUND(I364*H364,2)</f>
        <v>0</v>
      </c>
      <c r="BL364" s="23" t="s">
        <v>216</v>
      </c>
      <c r="BM364" s="23" t="s">
        <v>834</v>
      </c>
    </row>
    <row r="365" spans="2:63" s="10" customFormat="1" ht="29.85" customHeight="1">
      <c r="B365" s="156"/>
      <c r="D365" s="157" t="s">
        <v>71</v>
      </c>
      <c r="E365" s="167" t="s">
        <v>835</v>
      </c>
      <c r="F365" s="167" t="s">
        <v>836</v>
      </c>
      <c r="I365" s="159"/>
      <c r="J365" s="168">
        <f>BK365</f>
        <v>0</v>
      </c>
      <c r="L365" s="156"/>
      <c r="M365" s="161"/>
      <c r="N365" s="162"/>
      <c r="O365" s="162"/>
      <c r="P365" s="163">
        <f>SUM(P366:P382)</f>
        <v>0</v>
      </c>
      <c r="Q365" s="162"/>
      <c r="R365" s="163">
        <f>SUM(R366:R382)</f>
        <v>1.2521578</v>
      </c>
      <c r="S365" s="162"/>
      <c r="T365" s="164">
        <f>SUM(T366:T382)</f>
        <v>0</v>
      </c>
      <c r="AR365" s="157" t="s">
        <v>145</v>
      </c>
      <c r="AT365" s="165" t="s">
        <v>71</v>
      </c>
      <c r="AU365" s="165" t="s">
        <v>77</v>
      </c>
      <c r="AY365" s="157" t="s">
        <v>136</v>
      </c>
      <c r="BK365" s="166">
        <f>SUM(BK366:BK382)</f>
        <v>0</v>
      </c>
    </row>
    <row r="366" spans="2:65" s="1" customFormat="1" ht="25.5" customHeight="1">
      <c r="B366" s="169"/>
      <c r="C366" s="170" t="s">
        <v>837</v>
      </c>
      <c r="D366" s="170" t="s">
        <v>139</v>
      </c>
      <c r="E366" s="171" t="s">
        <v>838</v>
      </c>
      <c r="F366" s="172" t="s">
        <v>839</v>
      </c>
      <c r="G366" s="173" t="s">
        <v>325</v>
      </c>
      <c r="H366" s="174">
        <v>11.15</v>
      </c>
      <c r="I366" s="175"/>
      <c r="J366" s="176">
        <f>ROUND(I366*H366,2)</f>
        <v>0</v>
      </c>
      <c r="K366" s="172" t="s">
        <v>143</v>
      </c>
      <c r="L366" s="40"/>
      <c r="M366" s="177" t="s">
        <v>5</v>
      </c>
      <c r="N366" s="178" t="s">
        <v>44</v>
      </c>
      <c r="O366" s="41"/>
      <c r="P366" s="179">
        <f>O366*H366</f>
        <v>0</v>
      </c>
      <c r="Q366" s="179">
        <v>0.00035</v>
      </c>
      <c r="R366" s="179">
        <f>Q366*H366</f>
        <v>0.0039025</v>
      </c>
      <c r="S366" s="179">
        <v>0</v>
      </c>
      <c r="T366" s="180">
        <f>S366*H366</f>
        <v>0</v>
      </c>
      <c r="AR366" s="23" t="s">
        <v>216</v>
      </c>
      <c r="AT366" s="23" t="s">
        <v>139</v>
      </c>
      <c r="AU366" s="23" t="s">
        <v>145</v>
      </c>
      <c r="AY366" s="23" t="s">
        <v>136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145</v>
      </c>
      <c r="BK366" s="181">
        <f>ROUND(I366*H366,2)</f>
        <v>0</v>
      </c>
      <c r="BL366" s="23" t="s">
        <v>216</v>
      </c>
      <c r="BM366" s="23" t="s">
        <v>840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688</v>
      </c>
      <c r="H367" s="186">
        <v>3.94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145</v>
      </c>
      <c r="AV367" s="11" t="s">
        <v>145</v>
      </c>
      <c r="AW367" s="11" t="s">
        <v>36</v>
      </c>
      <c r="AX367" s="11" t="s">
        <v>72</v>
      </c>
      <c r="AY367" s="184" t="s">
        <v>136</v>
      </c>
    </row>
    <row r="368" spans="2:51" s="11" customFormat="1" ht="13.5">
      <c r="B368" s="182"/>
      <c r="D368" s="183" t="s">
        <v>147</v>
      </c>
      <c r="E368" s="184" t="s">
        <v>5</v>
      </c>
      <c r="F368" s="185" t="s">
        <v>689</v>
      </c>
      <c r="H368" s="186">
        <v>7.21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147</v>
      </c>
      <c r="AU368" s="184" t="s">
        <v>145</v>
      </c>
      <c r="AV368" s="11" t="s">
        <v>145</v>
      </c>
      <c r="AW368" s="11" t="s">
        <v>36</v>
      </c>
      <c r="AX368" s="11" t="s">
        <v>72</v>
      </c>
      <c r="AY368" s="184" t="s">
        <v>136</v>
      </c>
    </row>
    <row r="369" spans="2:51" s="12" customFormat="1" ht="13.5">
      <c r="B369" s="191"/>
      <c r="D369" s="183" t="s">
        <v>147</v>
      </c>
      <c r="E369" s="192" t="s">
        <v>5</v>
      </c>
      <c r="F369" s="193" t="s">
        <v>157</v>
      </c>
      <c r="H369" s="194">
        <v>11.15</v>
      </c>
      <c r="I369" s="195"/>
      <c r="L369" s="191"/>
      <c r="M369" s="196"/>
      <c r="N369" s="197"/>
      <c r="O369" s="197"/>
      <c r="P369" s="197"/>
      <c r="Q369" s="197"/>
      <c r="R369" s="197"/>
      <c r="S369" s="197"/>
      <c r="T369" s="198"/>
      <c r="AT369" s="192" t="s">
        <v>147</v>
      </c>
      <c r="AU369" s="192" t="s">
        <v>145</v>
      </c>
      <c r="AV369" s="12" t="s">
        <v>144</v>
      </c>
      <c r="AW369" s="12" t="s">
        <v>36</v>
      </c>
      <c r="AX369" s="12" t="s">
        <v>77</v>
      </c>
      <c r="AY369" s="192" t="s">
        <v>136</v>
      </c>
    </row>
    <row r="370" spans="2:65" s="1" customFormat="1" ht="16.5" customHeight="1">
      <c r="B370" s="169"/>
      <c r="C370" s="206" t="s">
        <v>841</v>
      </c>
      <c r="D370" s="206" t="s">
        <v>209</v>
      </c>
      <c r="E370" s="207" t="s">
        <v>842</v>
      </c>
      <c r="F370" s="208" t="s">
        <v>843</v>
      </c>
      <c r="G370" s="209" t="s">
        <v>206</v>
      </c>
      <c r="H370" s="210">
        <v>30.663</v>
      </c>
      <c r="I370" s="211"/>
      <c r="J370" s="212">
        <f>ROUND(I370*H370,2)</f>
        <v>0</v>
      </c>
      <c r="K370" s="208" t="s">
        <v>5</v>
      </c>
      <c r="L370" s="213"/>
      <c r="M370" s="214" t="s">
        <v>5</v>
      </c>
      <c r="N370" s="215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310</v>
      </c>
      <c r="AT370" s="23" t="s">
        <v>209</v>
      </c>
      <c r="AU370" s="23" t="s">
        <v>145</v>
      </c>
      <c r="AY370" s="23" t="s">
        <v>136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216</v>
      </c>
      <c r="BM370" s="23" t="s">
        <v>844</v>
      </c>
    </row>
    <row r="371" spans="2:51" s="11" customFormat="1" ht="13.5">
      <c r="B371" s="182"/>
      <c r="D371" s="183" t="s">
        <v>147</v>
      </c>
      <c r="E371" s="184" t="s">
        <v>5</v>
      </c>
      <c r="F371" s="185" t="s">
        <v>845</v>
      </c>
      <c r="H371" s="186">
        <v>30.663</v>
      </c>
      <c r="I371" s="187"/>
      <c r="L371" s="182"/>
      <c r="M371" s="188"/>
      <c r="N371" s="189"/>
      <c r="O371" s="189"/>
      <c r="P371" s="189"/>
      <c r="Q371" s="189"/>
      <c r="R371" s="189"/>
      <c r="S371" s="189"/>
      <c r="T371" s="190"/>
      <c r="AT371" s="184" t="s">
        <v>147</v>
      </c>
      <c r="AU371" s="184" t="s">
        <v>145</v>
      </c>
      <c r="AV371" s="11" t="s">
        <v>145</v>
      </c>
      <c r="AW371" s="11" t="s">
        <v>36</v>
      </c>
      <c r="AX371" s="11" t="s">
        <v>77</v>
      </c>
      <c r="AY371" s="184" t="s">
        <v>136</v>
      </c>
    </row>
    <row r="372" spans="2:65" s="1" customFormat="1" ht="25.5" customHeight="1">
      <c r="B372" s="169"/>
      <c r="C372" s="170" t="s">
        <v>846</v>
      </c>
      <c r="D372" s="170" t="s">
        <v>139</v>
      </c>
      <c r="E372" s="171" t="s">
        <v>847</v>
      </c>
      <c r="F372" s="172" t="s">
        <v>848</v>
      </c>
      <c r="G372" s="173" t="s">
        <v>142</v>
      </c>
      <c r="H372" s="174">
        <v>24.49</v>
      </c>
      <c r="I372" s="175"/>
      <c r="J372" s="176">
        <f>ROUND(I372*H372,2)</f>
        <v>0</v>
      </c>
      <c r="K372" s="172" t="s">
        <v>143</v>
      </c>
      <c r="L372" s="40"/>
      <c r="M372" s="177" t="s">
        <v>5</v>
      </c>
      <c r="N372" s="178" t="s">
        <v>44</v>
      </c>
      <c r="O372" s="41"/>
      <c r="P372" s="179">
        <f>O372*H372</f>
        <v>0</v>
      </c>
      <c r="Q372" s="179">
        <v>0.03362</v>
      </c>
      <c r="R372" s="179">
        <f>Q372*H372</f>
        <v>0.8233537999999999</v>
      </c>
      <c r="S372" s="179">
        <v>0</v>
      </c>
      <c r="T372" s="180">
        <f>S372*H372</f>
        <v>0</v>
      </c>
      <c r="AR372" s="23" t="s">
        <v>216</v>
      </c>
      <c r="AT372" s="23" t="s">
        <v>139</v>
      </c>
      <c r="AU372" s="23" t="s">
        <v>145</v>
      </c>
      <c r="AY372" s="23" t="s">
        <v>136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23" t="s">
        <v>145</v>
      </c>
      <c r="BK372" s="181">
        <f>ROUND(I372*H372,2)</f>
        <v>0</v>
      </c>
      <c r="BL372" s="23" t="s">
        <v>216</v>
      </c>
      <c r="BM372" s="23" t="s">
        <v>849</v>
      </c>
    </row>
    <row r="373" spans="2:51" s="11" customFormat="1" ht="13.5">
      <c r="B373" s="182"/>
      <c r="D373" s="183" t="s">
        <v>147</v>
      </c>
      <c r="E373" s="184" t="s">
        <v>5</v>
      </c>
      <c r="F373" s="185" t="s">
        <v>850</v>
      </c>
      <c r="H373" s="186">
        <v>7.88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147</v>
      </c>
      <c r="AU373" s="184" t="s">
        <v>145</v>
      </c>
      <c r="AV373" s="11" t="s">
        <v>145</v>
      </c>
      <c r="AW373" s="11" t="s">
        <v>36</v>
      </c>
      <c r="AX373" s="11" t="s">
        <v>72</v>
      </c>
      <c r="AY373" s="184" t="s">
        <v>136</v>
      </c>
    </row>
    <row r="374" spans="2:51" s="11" customFormat="1" ht="13.5">
      <c r="B374" s="182"/>
      <c r="D374" s="183" t="s">
        <v>147</v>
      </c>
      <c r="E374" s="184" t="s">
        <v>5</v>
      </c>
      <c r="F374" s="185" t="s">
        <v>851</v>
      </c>
      <c r="H374" s="186">
        <v>14.42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147</v>
      </c>
      <c r="AU374" s="184" t="s">
        <v>145</v>
      </c>
      <c r="AV374" s="11" t="s">
        <v>145</v>
      </c>
      <c r="AW374" s="11" t="s">
        <v>36</v>
      </c>
      <c r="AX374" s="11" t="s">
        <v>72</v>
      </c>
      <c r="AY374" s="184" t="s">
        <v>136</v>
      </c>
    </row>
    <row r="375" spans="2:51" s="11" customFormat="1" ht="13.5">
      <c r="B375" s="182"/>
      <c r="D375" s="183" t="s">
        <v>147</v>
      </c>
      <c r="E375" s="184" t="s">
        <v>5</v>
      </c>
      <c r="F375" s="185" t="s">
        <v>852</v>
      </c>
      <c r="H375" s="186">
        <v>2.19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147</v>
      </c>
      <c r="AU375" s="184" t="s">
        <v>145</v>
      </c>
      <c r="AV375" s="11" t="s">
        <v>145</v>
      </c>
      <c r="AW375" s="11" t="s">
        <v>36</v>
      </c>
      <c r="AX375" s="11" t="s">
        <v>72</v>
      </c>
      <c r="AY375" s="184" t="s">
        <v>136</v>
      </c>
    </row>
    <row r="376" spans="2:51" s="12" customFormat="1" ht="13.5">
      <c r="B376" s="191"/>
      <c r="D376" s="183" t="s">
        <v>147</v>
      </c>
      <c r="E376" s="192" t="s">
        <v>5</v>
      </c>
      <c r="F376" s="193" t="s">
        <v>157</v>
      </c>
      <c r="H376" s="194">
        <v>24.49</v>
      </c>
      <c r="I376" s="195"/>
      <c r="L376" s="191"/>
      <c r="M376" s="196"/>
      <c r="N376" s="197"/>
      <c r="O376" s="197"/>
      <c r="P376" s="197"/>
      <c r="Q376" s="197"/>
      <c r="R376" s="197"/>
      <c r="S376" s="197"/>
      <c r="T376" s="198"/>
      <c r="AT376" s="192" t="s">
        <v>147</v>
      </c>
      <c r="AU376" s="192" t="s">
        <v>145</v>
      </c>
      <c r="AV376" s="12" t="s">
        <v>144</v>
      </c>
      <c r="AW376" s="12" t="s">
        <v>36</v>
      </c>
      <c r="AX376" s="12" t="s">
        <v>77</v>
      </c>
      <c r="AY376" s="192" t="s">
        <v>136</v>
      </c>
    </row>
    <row r="377" spans="2:65" s="1" customFormat="1" ht="16.5" customHeight="1">
      <c r="B377" s="169"/>
      <c r="C377" s="206" t="s">
        <v>853</v>
      </c>
      <c r="D377" s="206" t="s">
        <v>209</v>
      </c>
      <c r="E377" s="207" t="s">
        <v>854</v>
      </c>
      <c r="F377" s="208" t="s">
        <v>855</v>
      </c>
      <c r="G377" s="209" t="s">
        <v>142</v>
      </c>
      <c r="H377" s="210">
        <v>26.939</v>
      </c>
      <c r="I377" s="211"/>
      <c r="J377" s="212">
        <f>ROUND(I377*H377,2)</f>
        <v>0</v>
      </c>
      <c r="K377" s="208" t="s">
        <v>143</v>
      </c>
      <c r="L377" s="213"/>
      <c r="M377" s="214" t="s">
        <v>5</v>
      </c>
      <c r="N377" s="215" t="s">
        <v>44</v>
      </c>
      <c r="O377" s="41"/>
      <c r="P377" s="179">
        <f>O377*H377</f>
        <v>0</v>
      </c>
      <c r="Q377" s="179">
        <v>0.0155</v>
      </c>
      <c r="R377" s="179">
        <f>Q377*H377</f>
        <v>0.4175545</v>
      </c>
      <c r="S377" s="179">
        <v>0</v>
      </c>
      <c r="T377" s="180">
        <f>S377*H377</f>
        <v>0</v>
      </c>
      <c r="AR377" s="23" t="s">
        <v>310</v>
      </c>
      <c r="AT377" s="23" t="s">
        <v>209</v>
      </c>
      <c r="AU377" s="23" t="s">
        <v>145</v>
      </c>
      <c r="AY377" s="23" t="s">
        <v>136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145</v>
      </c>
      <c r="BK377" s="181">
        <f>ROUND(I377*H377,2)</f>
        <v>0</v>
      </c>
      <c r="BL377" s="23" t="s">
        <v>216</v>
      </c>
      <c r="BM377" s="23" t="s">
        <v>856</v>
      </c>
    </row>
    <row r="378" spans="2:51" s="11" customFormat="1" ht="13.5">
      <c r="B378" s="182"/>
      <c r="D378" s="183" t="s">
        <v>147</v>
      </c>
      <c r="E378" s="184" t="s">
        <v>5</v>
      </c>
      <c r="F378" s="185" t="s">
        <v>857</v>
      </c>
      <c r="H378" s="186">
        <v>26.939</v>
      </c>
      <c r="I378" s="187"/>
      <c r="L378" s="182"/>
      <c r="M378" s="188"/>
      <c r="N378" s="189"/>
      <c r="O378" s="189"/>
      <c r="P378" s="189"/>
      <c r="Q378" s="189"/>
      <c r="R378" s="189"/>
      <c r="S378" s="189"/>
      <c r="T378" s="190"/>
      <c r="AT378" s="184" t="s">
        <v>147</v>
      </c>
      <c r="AU378" s="184" t="s">
        <v>145</v>
      </c>
      <c r="AV378" s="11" t="s">
        <v>145</v>
      </c>
      <c r="AW378" s="11" t="s">
        <v>36</v>
      </c>
      <c r="AX378" s="11" t="s">
        <v>77</v>
      </c>
      <c r="AY378" s="184" t="s">
        <v>136</v>
      </c>
    </row>
    <row r="379" spans="2:65" s="1" customFormat="1" ht="16.5" customHeight="1">
      <c r="B379" s="169"/>
      <c r="C379" s="170" t="s">
        <v>858</v>
      </c>
      <c r="D379" s="170" t="s">
        <v>139</v>
      </c>
      <c r="E379" s="171" t="s">
        <v>859</v>
      </c>
      <c r="F379" s="172" t="s">
        <v>860</v>
      </c>
      <c r="G379" s="173" t="s">
        <v>142</v>
      </c>
      <c r="H379" s="174">
        <v>24.49</v>
      </c>
      <c r="I379" s="175"/>
      <c r="J379" s="176">
        <f>ROUND(I379*H379,2)</f>
        <v>0</v>
      </c>
      <c r="K379" s="172" t="s">
        <v>143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0.0003</v>
      </c>
      <c r="R379" s="179">
        <f>Q379*H379</f>
        <v>0.0073469999999999985</v>
      </c>
      <c r="S379" s="179">
        <v>0</v>
      </c>
      <c r="T379" s="180">
        <f>S379*H379</f>
        <v>0</v>
      </c>
      <c r="AR379" s="23" t="s">
        <v>216</v>
      </c>
      <c r="AT379" s="23" t="s">
        <v>139</v>
      </c>
      <c r="AU379" s="23" t="s">
        <v>145</v>
      </c>
      <c r="AY379" s="23" t="s">
        <v>136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145</v>
      </c>
      <c r="BK379" s="181">
        <f>ROUND(I379*H379,2)</f>
        <v>0</v>
      </c>
      <c r="BL379" s="23" t="s">
        <v>216</v>
      </c>
      <c r="BM379" s="23" t="s">
        <v>861</v>
      </c>
    </row>
    <row r="380" spans="2:65" s="1" customFormat="1" ht="38.25" customHeight="1">
      <c r="B380" s="169"/>
      <c r="C380" s="170" t="s">
        <v>862</v>
      </c>
      <c r="D380" s="170" t="s">
        <v>139</v>
      </c>
      <c r="E380" s="171" t="s">
        <v>863</v>
      </c>
      <c r="F380" s="172" t="s">
        <v>864</v>
      </c>
      <c r="G380" s="173" t="s">
        <v>259</v>
      </c>
      <c r="H380" s="174">
        <v>1.252</v>
      </c>
      <c r="I380" s="175"/>
      <c r="J380" s="176">
        <f>ROUND(I380*H380,2)</f>
        <v>0</v>
      </c>
      <c r="K380" s="172" t="s">
        <v>143</v>
      </c>
      <c r="L380" s="40"/>
      <c r="M380" s="177" t="s">
        <v>5</v>
      </c>
      <c r="N380" s="178" t="s">
        <v>44</v>
      </c>
      <c r="O380" s="41"/>
      <c r="P380" s="179">
        <f>O380*H380</f>
        <v>0</v>
      </c>
      <c r="Q380" s="179">
        <v>0</v>
      </c>
      <c r="R380" s="179">
        <f>Q380*H380</f>
        <v>0</v>
      </c>
      <c r="S380" s="179">
        <v>0</v>
      </c>
      <c r="T380" s="180">
        <f>S380*H380</f>
        <v>0</v>
      </c>
      <c r="AR380" s="23" t="s">
        <v>216</v>
      </c>
      <c r="AT380" s="23" t="s">
        <v>139</v>
      </c>
      <c r="AU380" s="23" t="s">
        <v>145</v>
      </c>
      <c r="AY380" s="23" t="s">
        <v>136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23" t="s">
        <v>145</v>
      </c>
      <c r="BK380" s="181">
        <f>ROUND(I380*H380,2)</f>
        <v>0</v>
      </c>
      <c r="BL380" s="23" t="s">
        <v>216</v>
      </c>
      <c r="BM380" s="23" t="s">
        <v>865</v>
      </c>
    </row>
    <row r="381" spans="2:65" s="1" customFormat="1" ht="38.25" customHeight="1">
      <c r="B381" s="169"/>
      <c r="C381" s="170" t="s">
        <v>866</v>
      </c>
      <c r="D381" s="170" t="s">
        <v>139</v>
      </c>
      <c r="E381" s="171" t="s">
        <v>867</v>
      </c>
      <c r="F381" s="172" t="s">
        <v>868</v>
      </c>
      <c r="G381" s="173" t="s">
        <v>259</v>
      </c>
      <c r="H381" s="174">
        <v>1.252</v>
      </c>
      <c r="I381" s="175"/>
      <c r="J381" s="176">
        <f>ROUND(I381*H381,2)</f>
        <v>0</v>
      </c>
      <c r="K381" s="172" t="s">
        <v>143</v>
      </c>
      <c r="L381" s="40"/>
      <c r="M381" s="177" t="s">
        <v>5</v>
      </c>
      <c r="N381" s="178" t="s">
        <v>44</v>
      </c>
      <c r="O381" s="41"/>
      <c r="P381" s="179">
        <f>O381*H381</f>
        <v>0</v>
      </c>
      <c r="Q381" s="179">
        <v>0</v>
      </c>
      <c r="R381" s="179">
        <f>Q381*H381</f>
        <v>0</v>
      </c>
      <c r="S381" s="179">
        <v>0</v>
      </c>
      <c r="T381" s="180">
        <f>S381*H381</f>
        <v>0</v>
      </c>
      <c r="AR381" s="23" t="s">
        <v>216</v>
      </c>
      <c r="AT381" s="23" t="s">
        <v>139</v>
      </c>
      <c r="AU381" s="23" t="s">
        <v>145</v>
      </c>
      <c r="AY381" s="23" t="s">
        <v>136</v>
      </c>
      <c r="BE381" s="181">
        <f>IF(N381="základní",J381,0)</f>
        <v>0</v>
      </c>
      <c r="BF381" s="181">
        <f>IF(N381="snížená",J381,0)</f>
        <v>0</v>
      </c>
      <c r="BG381" s="181">
        <f>IF(N381="zákl. přenesená",J381,0)</f>
        <v>0</v>
      </c>
      <c r="BH381" s="181">
        <f>IF(N381="sníž. přenesená",J381,0)</f>
        <v>0</v>
      </c>
      <c r="BI381" s="181">
        <f>IF(N381="nulová",J381,0)</f>
        <v>0</v>
      </c>
      <c r="BJ381" s="23" t="s">
        <v>145</v>
      </c>
      <c r="BK381" s="181">
        <f>ROUND(I381*H381,2)</f>
        <v>0</v>
      </c>
      <c r="BL381" s="23" t="s">
        <v>216</v>
      </c>
      <c r="BM381" s="23" t="s">
        <v>869</v>
      </c>
    </row>
    <row r="382" spans="2:65" s="1" customFormat="1" ht="16.5" customHeight="1">
      <c r="B382" s="169"/>
      <c r="C382" s="170" t="s">
        <v>870</v>
      </c>
      <c r="D382" s="170" t="s">
        <v>139</v>
      </c>
      <c r="E382" s="171" t="s">
        <v>871</v>
      </c>
      <c r="F382" s="172" t="s">
        <v>872</v>
      </c>
      <c r="G382" s="173" t="s">
        <v>548</v>
      </c>
      <c r="H382" s="174">
        <v>1</v>
      </c>
      <c r="I382" s="175"/>
      <c r="J382" s="176">
        <f>ROUND(I382*H382,2)</f>
        <v>0</v>
      </c>
      <c r="K382" s="172" t="s">
        <v>5</v>
      </c>
      <c r="L382" s="40"/>
      <c r="M382" s="177" t="s">
        <v>5</v>
      </c>
      <c r="N382" s="178" t="s">
        <v>44</v>
      </c>
      <c r="O382" s="41"/>
      <c r="P382" s="179">
        <f>O382*H382</f>
        <v>0</v>
      </c>
      <c r="Q382" s="179">
        <v>0</v>
      </c>
      <c r="R382" s="179">
        <f>Q382*H382</f>
        <v>0</v>
      </c>
      <c r="S382" s="179">
        <v>0</v>
      </c>
      <c r="T382" s="180">
        <f>S382*H382</f>
        <v>0</v>
      </c>
      <c r="AR382" s="23" t="s">
        <v>216</v>
      </c>
      <c r="AT382" s="23" t="s">
        <v>139</v>
      </c>
      <c r="AU382" s="23" t="s">
        <v>145</v>
      </c>
      <c r="AY382" s="23" t="s">
        <v>136</v>
      </c>
      <c r="BE382" s="181">
        <f>IF(N382="základní",J382,0)</f>
        <v>0</v>
      </c>
      <c r="BF382" s="181">
        <f>IF(N382="snížená",J382,0)</f>
        <v>0</v>
      </c>
      <c r="BG382" s="181">
        <f>IF(N382="zákl. přenesená",J382,0)</f>
        <v>0</v>
      </c>
      <c r="BH382" s="181">
        <f>IF(N382="sníž. přenesená",J382,0)</f>
        <v>0</v>
      </c>
      <c r="BI382" s="181">
        <f>IF(N382="nulová",J382,0)</f>
        <v>0</v>
      </c>
      <c r="BJ382" s="23" t="s">
        <v>145</v>
      </c>
      <c r="BK382" s="181">
        <f>ROUND(I382*H382,2)</f>
        <v>0</v>
      </c>
      <c r="BL382" s="23" t="s">
        <v>216</v>
      </c>
      <c r="BM382" s="23" t="s">
        <v>873</v>
      </c>
    </row>
    <row r="383" spans="2:63" s="10" customFormat="1" ht="29.85" customHeight="1">
      <c r="B383" s="156"/>
      <c r="D383" s="157" t="s">
        <v>71</v>
      </c>
      <c r="E383" s="167" t="s">
        <v>874</v>
      </c>
      <c r="F383" s="167" t="s">
        <v>875</v>
      </c>
      <c r="I383" s="159"/>
      <c r="J383" s="168">
        <f>BK383</f>
        <v>0</v>
      </c>
      <c r="L383" s="156"/>
      <c r="M383" s="161"/>
      <c r="N383" s="162"/>
      <c r="O383" s="162"/>
      <c r="P383" s="163">
        <f>SUM(P384:P388)</f>
        <v>0</v>
      </c>
      <c r="Q383" s="162"/>
      <c r="R383" s="163">
        <f>SUM(R384:R388)</f>
        <v>0.001617</v>
      </c>
      <c r="S383" s="162"/>
      <c r="T383" s="164">
        <f>SUM(T384:T388)</f>
        <v>0</v>
      </c>
      <c r="AR383" s="157" t="s">
        <v>145</v>
      </c>
      <c r="AT383" s="165" t="s">
        <v>71</v>
      </c>
      <c r="AU383" s="165" t="s">
        <v>77</v>
      </c>
      <c r="AY383" s="157" t="s">
        <v>136</v>
      </c>
      <c r="BK383" s="166">
        <f>SUM(BK384:BK388)</f>
        <v>0</v>
      </c>
    </row>
    <row r="384" spans="2:65" s="1" customFormat="1" ht="25.5" customHeight="1">
      <c r="B384" s="169"/>
      <c r="C384" s="170" t="s">
        <v>876</v>
      </c>
      <c r="D384" s="170" t="s">
        <v>139</v>
      </c>
      <c r="E384" s="171" t="s">
        <v>877</v>
      </c>
      <c r="F384" s="172" t="s">
        <v>878</v>
      </c>
      <c r="G384" s="173" t="s">
        <v>142</v>
      </c>
      <c r="H384" s="174">
        <v>4.9</v>
      </c>
      <c r="I384" s="175"/>
      <c r="J384" s="176">
        <f>ROUND(I384*H384,2)</f>
        <v>0</v>
      </c>
      <c r="K384" s="172" t="s">
        <v>143</v>
      </c>
      <c r="L384" s="40"/>
      <c r="M384" s="177" t="s">
        <v>5</v>
      </c>
      <c r="N384" s="178" t="s">
        <v>44</v>
      </c>
      <c r="O384" s="41"/>
      <c r="P384" s="179">
        <f>O384*H384</f>
        <v>0</v>
      </c>
      <c r="Q384" s="179">
        <v>7E-05</v>
      </c>
      <c r="R384" s="179">
        <f>Q384*H384</f>
        <v>0.000343</v>
      </c>
      <c r="S384" s="179">
        <v>0</v>
      </c>
      <c r="T384" s="180">
        <f>S384*H384</f>
        <v>0</v>
      </c>
      <c r="AR384" s="23" t="s">
        <v>216</v>
      </c>
      <c r="AT384" s="23" t="s">
        <v>139</v>
      </c>
      <c r="AU384" s="23" t="s">
        <v>145</v>
      </c>
      <c r="AY384" s="23" t="s">
        <v>136</v>
      </c>
      <c r="BE384" s="181">
        <f>IF(N384="základní",J384,0)</f>
        <v>0</v>
      </c>
      <c r="BF384" s="181">
        <f>IF(N384="snížená",J384,0)</f>
        <v>0</v>
      </c>
      <c r="BG384" s="181">
        <f>IF(N384="zákl. přenesená",J384,0)</f>
        <v>0</v>
      </c>
      <c r="BH384" s="181">
        <f>IF(N384="sníž. přenesená",J384,0)</f>
        <v>0</v>
      </c>
      <c r="BI384" s="181">
        <f>IF(N384="nulová",J384,0)</f>
        <v>0</v>
      </c>
      <c r="BJ384" s="23" t="s">
        <v>145</v>
      </c>
      <c r="BK384" s="181">
        <f>ROUND(I384*H384,2)</f>
        <v>0</v>
      </c>
      <c r="BL384" s="23" t="s">
        <v>216</v>
      </c>
      <c r="BM384" s="23" t="s">
        <v>879</v>
      </c>
    </row>
    <row r="385" spans="2:65" s="1" customFormat="1" ht="16.5" customHeight="1">
      <c r="B385" s="169"/>
      <c r="C385" s="170" t="s">
        <v>880</v>
      </c>
      <c r="D385" s="170" t="s">
        <v>139</v>
      </c>
      <c r="E385" s="171" t="s">
        <v>881</v>
      </c>
      <c r="F385" s="172" t="s">
        <v>882</v>
      </c>
      <c r="G385" s="173" t="s">
        <v>142</v>
      </c>
      <c r="H385" s="174">
        <v>4.9</v>
      </c>
      <c r="I385" s="175"/>
      <c r="J385" s="176">
        <f>ROUND(I385*H385,2)</f>
        <v>0</v>
      </c>
      <c r="K385" s="172" t="s">
        <v>143</v>
      </c>
      <c r="L385" s="40"/>
      <c r="M385" s="177" t="s">
        <v>5</v>
      </c>
      <c r="N385" s="178" t="s">
        <v>44</v>
      </c>
      <c r="O385" s="41"/>
      <c r="P385" s="179">
        <f>O385*H385</f>
        <v>0</v>
      </c>
      <c r="Q385" s="179">
        <v>0.00014</v>
      </c>
      <c r="R385" s="179">
        <f>Q385*H385</f>
        <v>0.000686</v>
      </c>
      <c r="S385" s="179">
        <v>0</v>
      </c>
      <c r="T385" s="180">
        <f>S385*H385</f>
        <v>0</v>
      </c>
      <c r="AR385" s="23" t="s">
        <v>216</v>
      </c>
      <c r="AT385" s="23" t="s">
        <v>139</v>
      </c>
      <c r="AU385" s="23" t="s">
        <v>145</v>
      </c>
      <c r="AY385" s="23" t="s">
        <v>136</v>
      </c>
      <c r="BE385" s="181">
        <f>IF(N385="základní",J385,0)</f>
        <v>0</v>
      </c>
      <c r="BF385" s="181">
        <f>IF(N385="snížená",J385,0)</f>
        <v>0</v>
      </c>
      <c r="BG385" s="181">
        <f>IF(N385="zákl. přenesená",J385,0)</f>
        <v>0</v>
      </c>
      <c r="BH385" s="181">
        <f>IF(N385="sníž. přenesená",J385,0)</f>
        <v>0</v>
      </c>
      <c r="BI385" s="181">
        <f>IF(N385="nulová",J385,0)</f>
        <v>0</v>
      </c>
      <c r="BJ385" s="23" t="s">
        <v>145</v>
      </c>
      <c r="BK385" s="181">
        <f>ROUND(I385*H385,2)</f>
        <v>0</v>
      </c>
      <c r="BL385" s="23" t="s">
        <v>216</v>
      </c>
      <c r="BM385" s="23" t="s">
        <v>883</v>
      </c>
    </row>
    <row r="386" spans="2:51" s="13" customFormat="1" ht="13.5">
      <c r="B386" s="199"/>
      <c r="D386" s="183" t="s">
        <v>147</v>
      </c>
      <c r="E386" s="200" t="s">
        <v>5</v>
      </c>
      <c r="F386" s="201" t="s">
        <v>884</v>
      </c>
      <c r="H386" s="200" t="s">
        <v>5</v>
      </c>
      <c r="I386" s="202"/>
      <c r="L386" s="199"/>
      <c r="M386" s="203"/>
      <c r="N386" s="204"/>
      <c r="O386" s="204"/>
      <c r="P386" s="204"/>
      <c r="Q386" s="204"/>
      <c r="R386" s="204"/>
      <c r="S386" s="204"/>
      <c r="T386" s="205"/>
      <c r="AT386" s="200" t="s">
        <v>147</v>
      </c>
      <c r="AU386" s="200" t="s">
        <v>145</v>
      </c>
      <c r="AV386" s="13" t="s">
        <v>77</v>
      </c>
      <c r="AW386" s="13" t="s">
        <v>36</v>
      </c>
      <c r="AX386" s="13" t="s">
        <v>72</v>
      </c>
      <c r="AY386" s="200" t="s">
        <v>136</v>
      </c>
    </row>
    <row r="387" spans="2:51" s="11" customFormat="1" ht="13.5">
      <c r="B387" s="182"/>
      <c r="D387" s="183" t="s">
        <v>147</v>
      </c>
      <c r="E387" s="184" t="s">
        <v>5</v>
      </c>
      <c r="F387" s="185" t="s">
        <v>885</v>
      </c>
      <c r="H387" s="186">
        <v>4.9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147</v>
      </c>
      <c r="AU387" s="184" t="s">
        <v>145</v>
      </c>
      <c r="AV387" s="11" t="s">
        <v>145</v>
      </c>
      <c r="AW387" s="11" t="s">
        <v>36</v>
      </c>
      <c r="AX387" s="11" t="s">
        <v>77</v>
      </c>
      <c r="AY387" s="184" t="s">
        <v>136</v>
      </c>
    </row>
    <row r="388" spans="2:65" s="1" customFormat="1" ht="25.5" customHeight="1">
      <c r="B388" s="169"/>
      <c r="C388" s="170" t="s">
        <v>886</v>
      </c>
      <c r="D388" s="170" t="s">
        <v>139</v>
      </c>
      <c r="E388" s="171" t="s">
        <v>887</v>
      </c>
      <c r="F388" s="172" t="s">
        <v>888</v>
      </c>
      <c r="G388" s="173" t="s">
        <v>142</v>
      </c>
      <c r="H388" s="174">
        <v>4.9</v>
      </c>
      <c r="I388" s="175"/>
      <c r="J388" s="176">
        <f>ROUND(I388*H388,2)</f>
        <v>0</v>
      </c>
      <c r="K388" s="172" t="s">
        <v>143</v>
      </c>
      <c r="L388" s="40"/>
      <c r="M388" s="177" t="s">
        <v>5</v>
      </c>
      <c r="N388" s="178" t="s">
        <v>44</v>
      </c>
      <c r="O388" s="41"/>
      <c r="P388" s="179">
        <f>O388*H388</f>
        <v>0</v>
      </c>
      <c r="Q388" s="179">
        <v>0.00012</v>
      </c>
      <c r="R388" s="179">
        <f>Q388*H388</f>
        <v>0.0005880000000000001</v>
      </c>
      <c r="S388" s="179">
        <v>0</v>
      </c>
      <c r="T388" s="180">
        <f>S388*H388</f>
        <v>0</v>
      </c>
      <c r="AR388" s="23" t="s">
        <v>216</v>
      </c>
      <c r="AT388" s="23" t="s">
        <v>139</v>
      </c>
      <c r="AU388" s="23" t="s">
        <v>145</v>
      </c>
      <c r="AY388" s="23" t="s">
        <v>136</v>
      </c>
      <c r="BE388" s="181">
        <f>IF(N388="základní",J388,0)</f>
        <v>0</v>
      </c>
      <c r="BF388" s="181">
        <f>IF(N388="snížená",J388,0)</f>
        <v>0</v>
      </c>
      <c r="BG388" s="181">
        <f>IF(N388="zákl. přenesená",J388,0)</f>
        <v>0</v>
      </c>
      <c r="BH388" s="181">
        <f>IF(N388="sníž. přenesená",J388,0)</f>
        <v>0</v>
      </c>
      <c r="BI388" s="181">
        <f>IF(N388="nulová",J388,0)</f>
        <v>0</v>
      </c>
      <c r="BJ388" s="23" t="s">
        <v>145</v>
      </c>
      <c r="BK388" s="181">
        <f>ROUND(I388*H388,2)</f>
        <v>0</v>
      </c>
      <c r="BL388" s="23" t="s">
        <v>216</v>
      </c>
      <c r="BM388" s="23" t="s">
        <v>889</v>
      </c>
    </row>
    <row r="389" spans="2:63" s="10" customFormat="1" ht="29.85" customHeight="1">
      <c r="B389" s="156"/>
      <c r="D389" s="157" t="s">
        <v>71</v>
      </c>
      <c r="E389" s="167" t="s">
        <v>890</v>
      </c>
      <c r="F389" s="167" t="s">
        <v>891</v>
      </c>
      <c r="I389" s="159"/>
      <c r="J389" s="168">
        <f>BK389</f>
        <v>0</v>
      </c>
      <c r="L389" s="156"/>
      <c r="M389" s="161"/>
      <c r="N389" s="162"/>
      <c r="O389" s="162"/>
      <c r="P389" s="163">
        <f>SUM(P390:P414)</f>
        <v>0</v>
      </c>
      <c r="Q389" s="162"/>
      <c r="R389" s="163">
        <f>SUM(R390:R414)</f>
        <v>0.07505492</v>
      </c>
      <c r="S389" s="162"/>
      <c r="T389" s="164">
        <f>SUM(T390:T414)</f>
        <v>0.01474298</v>
      </c>
      <c r="AR389" s="157" t="s">
        <v>145</v>
      </c>
      <c r="AT389" s="165" t="s">
        <v>71</v>
      </c>
      <c r="AU389" s="165" t="s">
        <v>77</v>
      </c>
      <c r="AY389" s="157" t="s">
        <v>136</v>
      </c>
      <c r="BK389" s="166">
        <f>SUM(BK390:BK414)</f>
        <v>0</v>
      </c>
    </row>
    <row r="390" spans="2:65" s="1" customFormat="1" ht="16.5" customHeight="1">
      <c r="B390" s="169"/>
      <c r="C390" s="170" t="s">
        <v>892</v>
      </c>
      <c r="D390" s="170" t="s">
        <v>139</v>
      </c>
      <c r="E390" s="171" t="s">
        <v>214</v>
      </c>
      <c r="F390" s="172" t="s">
        <v>215</v>
      </c>
      <c r="G390" s="173" t="s">
        <v>142</v>
      </c>
      <c r="H390" s="174">
        <v>74.316</v>
      </c>
      <c r="I390" s="175"/>
      <c r="J390" s="176">
        <f>ROUND(I390*H390,2)</f>
        <v>0</v>
      </c>
      <c r="K390" s="172" t="s">
        <v>143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</v>
      </c>
      <c r="R390" s="179">
        <f>Q390*H390</f>
        <v>0</v>
      </c>
      <c r="S390" s="179">
        <v>0</v>
      </c>
      <c r="T390" s="180">
        <f>S390*H390</f>
        <v>0</v>
      </c>
      <c r="AR390" s="23" t="s">
        <v>216</v>
      </c>
      <c r="AT390" s="23" t="s">
        <v>139</v>
      </c>
      <c r="AU390" s="23" t="s">
        <v>145</v>
      </c>
      <c r="AY390" s="23" t="s">
        <v>136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145</v>
      </c>
      <c r="BK390" s="181">
        <f>ROUND(I390*H390,2)</f>
        <v>0</v>
      </c>
      <c r="BL390" s="23" t="s">
        <v>216</v>
      </c>
      <c r="BM390" s="23" t="s">
        <v>893</v>
      </c>
    </row>
    <row r="391" spans="2:51" s="13" customFormat="1" ht="13.5">
      <c r="B391" s="199"/>
      <c r="D391" s="183" t="s">
        <v>147</v>
      </c>
      <c r="E391" s="200" t="s">
        <v>5</v>
      </c>
      <c r="F391" s="201" t="s">
        <v>221</v>
      </c>
      <c r="H391" s="200" t="s">
        <v>5</v>
      </c>
      <c r="I391" s="202"/>
      <c r="L391" s="199"/>
      <c r="M391" s="203"/>
      <c r="N391" s="204"/>
      <c r="O391" s="204"/>
      <c r="P391" s="204"/>
      <c r="Q391" s="204"/>
      <c r="R391" s="204"/>
      <c r="S391" s="204"/>
      <c r="T391" s="205"/>
      <c r="AT391" s="200" t="s">
        <v>147</v>
      </c>
      <c r="AU391" s="200" t="s">
        <v>145</v>
      </c>
      <c r="AV391" s="13" t="s">
        <v>77</v>
      </c>
      <c r="AW391" s="13" t="s">
        <v>36</v>
      </c>
      <c r="AX391" s="13" t="s">
        <v>72</v>
      </c>
      <c r="AY391" s="200" t="s">
        <v>136</v>
      </c>
    </row>
    <row r="392" spans="2:51" s="11" customFormat="1" ht="13.5">
      <c r="B392" s="182"/>
      <c r="D392" s="183" t="s">
        <v>147</v>
      </c>
      <c r="E392" s="184" t="s">
        <v>5</v>
      </c>
      <c r="F392" s="185" t="s">
        <v>154</v>
      </c>
      <c r="H392" s="186">
        <v>0.968</v>
      </c>
      <c r="I392" s="187"/>
      <c r="L392" s="182"/>
      <c r="M392" s="188"/>
      <c r="N392" s="189"/>
      <c r="O392" s="189"/>
      <c r="P392" s="189"/>
      <c r="Q392" s="189"/>
      <c r="R392" s="189"/>
      <c r="S392" s="189"/>
      <c r="T392" s="190"/>
      <c r="AT392" s="184" t="s">
        <v>147</v>
      </c>
      <c r="AU392" s="184" t="s">
        <v>145</v>
      </c>
      <c r="AV392" s="11" t="s">
        <v>145</v>
      </c>
      <c r="AW392" s="11" t="s">
        <v>36</v>
      </c>
      <c r="AX392" s="11" t="s">
        <v>72</v>
      </c>
      <c r="AY392" s="184" t="s">
        <v>136</v>
      </c>
    </row>
    <row r="393" spans="2:51" s="11" customFormat="1" ht="13.5">
      <c r="B393" s="182"/>
      <c r="D393" s="183" t="s">
        <v>147</v>
      </c>
      <c r="E393" s="184" t="s">
        <v>5</v>
      </c>
      <c r="F393" s="185" t="s">
        <v>155</v>
      </c>
      <c r="H393" s="186">
        <v>3.226</v>
      </c>
      <c r="I393" s="187"/>
      <c r="L393" s="182"/>
      <c r="M393" s="188"/>
      <c r="N393" s="189"/>
      <c r="O393" s="189"/>
      <c r="P393" s="189"/>
      <c r="Q393" s="189"/>
      <c r="R393" s="189"/>
      <c r="S393" s="189"/>
      <c r="T393" s="190"/>
      <c r="AT393" s="184" t="s">
        <v>147</v>
      </c>
      <c r="AU393" s="184" t="s">
        <v>145</v>
      </c>
      <c r="AV393" s="11" t="s">
        <v>145</v>
      </c>
      <c r="AW393" s="11" t="s">
        <v>36</v>
      </c>
      <c r="AX393" s="11" t="s">
        <v>72</v>
      </c>
      <c r="AY393" s="184" t="s">
        <v>136</v>
      </c>
    </row>
    <row r="394" spans="2:51" s="11" customFormat="1" ht="13.5">
      <c r="B394" s="182"/>
      <c r="D394" s="183" t="s">
        <v>147</v>
      </c>
      <c r="E394" s="184" t="s">
        <v>5</v>
      </c>
      <c r="F394" s="185" t="s">
        <v>894</v>
      </c>
      <c r="H394" s="186">
        <v>1.73</v>
      </c>
      <c r="I394" s="187"/>
      <c r="L394" s="182"/>
      <c r="M394" s="188"/>
      <c r="N394" s="189"/>
      <c r="O394" s="189"/>
      <c r="P394" s="189"/>
      <c r="Q394" s="189"/>
      <c r="R394" s="189"/>
      <c r="S394" s="189"/>
      <c r="T394" s="190"/>
      <c r="AT394" s="184" t="s">
        <v>147</v>
      </c>
      <c r="AU394" s="184" t="s">
        <v>145</v>
      </c>
      <c r="AV394" s="11" t="s">
        <v>145</v>
      </c>
      <c r="AW394" s="11" t="s">
        <v>36</v>
      </c>
      <c r="AX394" s="11" t="s">
        <v>72</v>
      </c>
      <c r="AY394" s="184" t="s">
        <v>136</v>
      </c>
    </row>
    <row r="395" spans="2:51" s="11" customFormat="1" ht="13.5">
      <c r="B395" s="182"/>
      <c r="D395" s="183" t="s">
        <v>147</v>
      </c>
      <c r="E395" s="184" t="s">
        <v>5</v>
      </c>
      <c r="F395" s="185" t="s">
        <v>895</v>
      </c>
      <c r="H395" s="186">
        <v>8.91</v>
      </c>
      <c r="I395" s="187"/>
      <c r="L395" s="182"/>
      <c r="M395" s="188"/>
      <c r="N395" s="189"/>
      <c r="O395" s="189"/>
      <c r="P395" s="189"/>
      <c r="Q395" s="189"/>
      <c r="R395" s="189"/>
      <c r="S395" s="189"/>
      <c r="T395" s="190"/>
      <c r="AT395" s="184" t="s">
        <v>147</v>
      </c>
      <c r="AU395" s="184" t="s">
        <v>145</v>
      </c>
      <c r="AV395" s="11" t="s">
        <v>145</v>
      </c>
      <c r="AW395" s="11" t="s">
        <v>36</v>
      </c>
      <c r="AX395" s="11" t="s">
        <v>72</v>
      </c>
      <c r="AY395" s="184" t="s">
        <v>136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896</v>
      </c>
      <c r="H396" s="186">
        <v>5.265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145</v>
      </c>
      <c r="AV396" s="11" t="s">
        <v>145</v>
      </c>
      <c r="AW396" s="11" t="s">
        <v>36</v>
      </c>
      <c r="AX396" s="11" t="s">
        <v>72</v>
      </c>
      <c r="AY396" s="184" t="s">
        <v>136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897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145</v>
      </c>
      <c r="AV397" s="13" t="s">
        <v>77</v>
      </c>
      <c r="AW397" s="13" t="s">
        <v>36</v>
      </c>
      <c r="AX397" s="13" t="s">
        <v>72</v>
      </c>
      <c r="AY397" s="200" t="s">
        <v>136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898</v>
      </c>
      <c r="H398" s="186">
        <v>4.326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145</v>
      </c>
      <c r="AV398" s="11" t="s">
        <v>145</v>
      </c>
      <c r="AW398" s="11" t="s">
        <v>36</v>
      </c>
      <c r="AX398" s="11" t="s">
        <v>72</v>
      </c>
      <c r="AY398" s="184" t="s">
        <v>136</v>
      </c>
    </row>
    <row r="399" spans="2:51" s="11" customFormat="1" ht="13.5">
      <c r="B399" s="182"/>
      <c r="D399" s="183" t="s">
        <v>147</v>
      </c>
      <c r="E399" s="184" t="s">
        <v>5</v>
      </c>
      <c r="F399" s="185" t="s">
        <v>899</v>
      </c>
      <c r="H399" s="186">
        <v>2.363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147</v>
      </c>
      <c r="AU399" s="184" t="s">
        <v>145</v>
      </c>
      <c r="AV399" s="11" t="s">
        <v>145</v>
      </c>
      <c r="AW399" s="11" t="s">
        <v>36</v>
      </c>
      <c r="AX399" s="11" t="s">
        <v>72</v>
      </c>
      <c r="AY399" s="184" t="s">
        <v>136</v>
      </c>
    </row>
    <row r="400" spans="2:51" s="13" customFormat="1" ht="13.5">
      <c r="B400" s="199"/>
      <c r="D400" s="183" t="s">
        <v>147</v>
      </c>
      <c r="E400" s="200" t="s">
        <v>5</v>
      </c>
      <c r="F400" s="201" t="s">
        <v>900</v>
      </c>
      <c r="H400" s="200" t="s">
        <v>5</v>
      </c>
      <c r="I400" s="202"/>
      <c r="L400" s="199"/>
      <c r="M400" s="203"/>
      <c r="N400" s="204"/>
      <c r="O400" s="204"/>
      <c r="P400" s="204"/>
      <c r="Q400" s="204"/>
      <c r="R400" s="204"/>
      <c r="S400" s="204"/>
      <c r="T400" s="205"/>
      <c r="AT400" s="200" t="s">
        <v>147</v>
      </c>
      <c r="AU400" s="200" t="s">
        <v>145</v>
      </c>
      <c r="AV400" s="13" t="s">
        <v>77</v>
      </c>
      <c r="AW400" s="13" t="s">
        <v>36</v>
      </c>
      <c r="AX400" s="13" t="s">
        <v>72</v>
      </c>
      <c r="AY400" s="200" t="s">
        <v>136</v>
      </c>
    </row>
    <row r="401" spans="2:51" s="11" customFormat="1" ht="13.5">
      <c r="B401" s="182"/>
      <c r="D401" s="183" t="s">
        <v>147</v>
      </c>
      <c r="E401" s="184" t="s">
        <v>5</v>
      </c>
      <c r="F401" s="185" t="s">
        <v>901</v>
      </c>
      <c r="H401" s="186">
        <v>15.028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84" t="s">
        <v>147</v>
      </c>
      <c r="AU401" s="184" t="s">
        <v>145</v>
      </c>
      <c r="AV401" s="11" t="s">
        <v>145</v>
      </c>
      <c r="AW401" s="11" t="s">
        <v>36</v>
      </c>
      <c r="AX401" s="11" t="s">
        <v>72</v>
      </c>
      <c r="AY401" s="184" t="s">
        <v>136</v>
      </c>
    </row>
    <row r="402" spans="2:51" s="13" customFormat="1" ht="13.5">
      <c r="B402" s="199"/>
      <c r="D402" s="183" t="s">
        <v>147</v>
      </c>
      <c r="E402" s="200" t="s">
        <v>5</v>
      </c>
      <c r="F402" s="201" t="s">
        <v>902</v>
      </c>
      <c r="H402" s="200" t="s">
        <v>5</v>
      </c>
      <c r="I402" s="202"/>
      <c r="L402" s="199"/>
      <c r="M402" s="203"/>
      <c r="N402" s="204"/>
      <c r="O402" s="204"/>
      <c r="P402" s="204"/>
      <c r="Q402" s="204"/>
      <c r="R402" s="204"/>
      <c r="S402" s="204"/>
      <c r="T402" s="205"/>
      <c r="AT402" s="200" t="s">
        <v>147</v>
      </c>
      <c r="AU402" s="200" t="s">
        <v>145</v>
      </c>
      <c r="AV402" s="13" t="s">
        <v>77</v>
      </c>
      <c r="AW402" s="13" t="s">
        <v>36</v>
      </c>
      <c r="AX402" s="13" t="s">
        <v>72</v>
      </c>
      <c r="AY402" s="200" t="s">
        <v>136</v>
      </c>
    </row>
    <row r="403" spans="2:51" s="11" customFormat="1" ht="13.5">
      <c r="B403" s="182"/>
      <c r="D403" s="183" t="s">
        <v>147</v>
      </c>
      <c r="E403" s="184" t="s">
        <v>5</v>
      </c>
      <c r="F403" s="185" t="s">
        <v>903</v>
      </c>
      <c r="H403" s="186">
        <v>32.5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147</v>
      </c>
      <c r="AU403" s="184" t="s">
        <v>145</v>
      </c>
      <c r="AV403" s="11" t="s">
        <v>145</v>
      </c>
      <c r="AW403" s="11" t="s">
        <v>36</v>
      </c>
      <c r="AX403" s="11" t="s">
        <v>72</v>
      </c>
      <c r="AY403" s="184" t="s">
        <v>136</v>
      </c>
    </row>
    <row r="404" spans="2:51" s="12" customFormat="1" ht="13.5">
      <c r="B404" s="191"/>
      <c r="D404" s="183" t="s">
        <v>147</v>
      </c>
      <c r="E404" s="192" t="s">
        <v>5</v>
      </c>
      <c r="F404" s="193" t="s">
        <v>157</v>
      </c>
      <c r="H404" s="194">
        <v>74.316</v>
      </c>
      <c r="I404" s="195"/>
      <c r="L404" s="191"/>
      <c r="M404" s="196"/>
      <c r="N404" s="197"/>
      <c r="O404" s="197"/>
      <c r="P404" s="197"/>
      <c r="Q404" s="197"/>
      <c r="R404" s="197"/>
      <c r="S404" s="197"/>
      <c r="T404" s="198"/>
      <c r="AT404" s="192" t="s">
        <v>147</v>
      </c>
      <c r="AU404" s="192" t="s">
        <v>145</v>
      </c>
      <c r="AV404" s="12" t="s">
        <v>144</v>
      </c>
      <c r="AW404" s="12" t="s">
        <v>36</v>
      </c>
      <c r="AX404" s="12" t="s">
        <v>77</v>
      </c>
      <c r="AY404" s="192" t="s">
        <v>136</v>
      </c>
    </row>
    <row r="405" spans="2:65" s="1" customFormat="1" ht="16.5" customHeight="1">
      <c r="B405" s="169"/>
      <c r="C405" s="170" t="s">
        <v>904</v>
      </c>
      <c r="D405" s="170" t="s">
        <v>139</v>
      </c>
      <c r="E405" s="171" t="s">
        <v>905</v>
      </c>
      <c r="F405" s="172" t="s">
        <v>906</v>
      </c>
      <c r="G405" s="173" t="s">
        <v>142</v>
      </c>
      <c r="H405" s="174">
        <v>47.558</v>
      </c>
      <c r="I405" s="175"/>
      <c r="J405" s="176">
        <f>ROUND(I405*H405,2)</f>
        <v>0</v>
      </c>
      <c r="K405" s="172" t="s">
        <v>143</v>
      </c>
      <c r="L405" s="40"/>
      <c r="M405" s="177" t="s">
        <v>5</v>
      </c>
      <c r="N405" s="178" t="s">
        <v>44</v>
      </c>
      <c r="O405" s="41"/>
      <c r="P405" s="179">
        <f>O405*H405</f>
        <v>0</v>
      </c>
      <c r="Q405" s="179">
        <v>0.001</v>
      </c>
      <c r="R405" s="179">
        <f>Q405*H405</f>
        <v>0.047558</v>
      </c>
      <c r="S405" s="179">
        <v>0.00031</v>
      </c>
      <c r="T405" s="180">
        <f>S405*H405</f>
        <v>0.01474298</v>
      </c>
      <c r="AR405" s="23" t="s">
        <v>216</v>
      </c>
      <c r="AT405" s="23" t="s">
        <v>139</v>
      </c>
      <c r="AU405" s="23" t="s">
        <v>145</v>
      </c>
      <c r="AY405" s="23" t="s">
        <v>136</v>
      </c>
      <c r="BE405" s="181">
        <f>IF(N405="základní",J405,0)</f>
        <v>0</v>
      </c>
      <c r="BF405" s="181">
        <f>IF(N405="snížená",J405,0)</f>
        <v>0</v>
      </c>
      <c r="BG405" s="181">
        <f>IF(N405="zákl. přenesená",J405,0)</f>
        <v>0</v>
      </c>
      <c r="BH405" s="181">
        <f>IF(N405="sníž. přenesená",J405,0)</f>
        <v>0</v>
      </c>
      <c r="BI405" s="181">
        <f>IF(N405="nulová",J405,0)</f>
        <v>0</v>
      </c>
      <c r="BJ405" s="23" t="s">
        <v>145</v>
      </c>
      <c r="BK405" s="181">
        <f>ROUND(I405*H405,2)</f>
        <v>0</v>
      </c>
      <c r="BL405" s="23" t="s">
        <v>216</v>
      </c>
      <c r="BM405" s="23" t="s">
        <v>907</v>
      </c>
    </row>
    <row r="406" spans="2:51" s="13" customFormat="1" ht="13.5">
      <c r="B406" s="199"/>
      <c r="D406" s="183" t="s">
        <v>147</v>
      </c>
      <c r="E406" s="200" t="s">
        <v>5</v>
      </c>
      <c r="F406" s="201" t="s">
        <v>908</v>
      </c>
      <c r="H406" s="200" t="s">
        <v>5</v>
      </c>
      <c r="I406" s="202"/>
      <c r="L406" s="199"/>
      <c r="M406" s="203"/>
      <c r="N406" s="204"/>
      <c r="O406" s="204"/>
      <c r="P406" s="204"/>
      <c r="Q406" s="204"/>
      <c r="R406" s="204"/>
      <c r="S406" s="204"/>
      <c r="T406" s="205"/>
      <c r="AT406" s="200" t="s">
        <v>147</v>
      </c>
      <c r="AU406" s="200" t="s">
        <v>145</v>
      </c>
      <c r="AV406" s="13" t="s">
        <v>77</v>
      </c>
      <c r="AW406" s="13" t="s">
        <v>36</v>
      </c>
      <c r="AX406" s="13" t="s">
        <v>72</v>
      </c>
      <c r="AY406" s="200" t="s">
        <v>136</v>
      </c>
    </row>
    <row r="407" spans="2:51" s="11" customFormat="1" ht="13.5">
      <c r="B407" s="182"/>
      <c r="D407" s="183" t="s">
        <v>147</v>
      </c>
      <c r="E407" s="184" t="s">
        <v>5</v>
      </c>
      <c r="F407" s="185" t="s">
        <v>909</v>
      </c>
      <c r="H407" s="186">
        <v>1.65</v>
      </c>
      <c r="I407" s="187"/>
      <c r="L407" s="182"/>
      <c r="M407" s="188"/>
      <c r="N407" s="189"/>
      <c r="O407" s="189"/>
      <c r="P407" s="189"/>
      <c r="Q407" s="189"/>
      <c r="R407" s="189"/>
      <c r="S407" s="189"/>
      <c r="T407" s="190"/>
      <c r="AT407" s="184" t="s">
        <v>147</v>
      </c>
      <c r="AU407" s="184" t="s">
        <v>145</v>
      </c>
      <c r="AV407" s="11" t="s">
        <v>145</v>
      </c>
      <c r="AW407" s="11" t="s">
        <v>36</v>
      </c>
      <c r="AX407" s="11" t="s">
        <v>72</v>
      </c>
      <c r="AY407" s="184" t="s">
        <v>136</v>
      </c>
    </row>
    <row r="408" spans="2:51" s="11" customFormat="1" ht="13.5">
      <c r="B408" s="182"/>
      <c r="D408" s="183" t="s">
        <v>147</v>
      </c>
      <c r="E408" s="184" t="s">
        <v>5</v>
      </c>
      <c r="F408" s="185" t="s">
        <v>180</v>
      </c>
      <c r="H408" s="186">
        <v>4.498</v>
      </c>
      <c r="I408" s="187"/>
      <c r="L408" s="182"/>
      <c r="M408" s="188"/>
      <c r="N408" s="189"/>
      <c r="O408" s="189"/>
      <c r="P408" s="189"/>
      <c r="Q408" s="189"/>
      <c r="R408" s="189"/>
      <c r="S408" s="189"/>
      <c r="T408" s="190"/>
      <c r="AT408" s="184" t="s">
        <v>147</v>
      </c>
      <c r="AU408" s="184" t="s">
        <v>145</v>
      </c>
      <c r="AV408" s="11" t="s">
        <v>145</v>
      </c>
      <c r="AW408" s="11" t="s">
        <v>36</v>
      </c>
      <c r="AX408" s="11" t="s">
        <v>72</v>
      </c>
      <c r="AY408" s="184" t="s">
        <v>136</v>
      </c>
    </row>
    <row r="409" spans="2:51" s="13" customFormat="1" ht="13.5">
      <c r="B409" s="199"/>
      <c r="D409" s="183" t="s">
        <v>147</v>
      </c>
      <c r="E409" s="200" t="s">
        <v>5</v>
      </c>
      <c r="F409" s="201" t="s">
        <v>902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145</v>
      </c>
      <c r="AV409" s="13" t="s">
        <v>77</v>
      </c>
      <c r="AW409" s="13" t="s">
        <v>36</v>
      </c>
      <c r="AX409" s="13" t="s">
        <v>72</v>
      </c>
      <c r="AY409" s="200" t="s">
        <v>136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895</v>
      </c>
      <c r="H410" s="186">
        <v>8.91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145</v>
      </c>
      <c r="AV410" s="11" t="s">
        <v>145</v>
      </c>
      <c r="AW410" s="11" t="s">
        <v>36</v>
      </c>
      <c r="AX410" s="11" t="s">
        <v>72</v>
      </c>
      <c r="AY410" s="184" t="s">
        <v>136</v>
      </c>
    </row>
    <row r="411" spans="2:51" s="11" customFormat="1" ht="13.5">
      <c r="B411" s="182"/>
      <c r="D411" s="183" t="s">
        <v>147</v>
      </c>
      <c r="E411" s="184" t="s">
        <v>5</v>
      </c>
      <c r="F411" s="185" t="s">
        <v>903</v>
      </c>
      <c r="H411" s="186">
        <v>32.5</v>
      </c>
      <c r="I411" s="187"/>
      <c r="L411" s="182"/>
      <c r="M411" s="188"/>
      <c r="N411" s="189"/>
      <c r="O411" s="189"/>
      <c r="P411" s="189"/>
      <c r="Q411" s="189"/>
      <c r="R411" s="189"/>
      <c r="S411" s="189"/>
      <c r="T411" s="190"/>
      <c r="AT411" s="184" t="s">
        <v>147</v>
      </c>
      <c r="AU411" s="184" t="s">
        <v>145</v>
      </c>
      <c r="AV411" s="11" t="s">
        <v>145</v>
      </c>
      <c r="AW411" s="11" t="s">
        <v>36</v>
      </c>
      <c r="AX411" s="11" t="s">
        <v>72</v>
      </c>
      <c r="AY411" s="184" t="s">
        <v>136</v>
      </c>
    </row>
    <row r="412" spans="2:51" s="12" customFormat="1" ht="13.5">
      <c r="B412" s="191"/>
      <c r="D412" s="183" t="s">
        <v>147</v>
      </c>
      <c r="E412" s="192" t="s">
        <v>5</v>
      </c>
      <c r="F412" s="193" t="s">
        <v>157</v>
      </c>
      <c r="H412" s="194">
        <v>47.558</v>
      </c>
      <c r="I412" s="195"/>
      <c r="L412" s="191"/>
      <c r="M412" s="196"/>
      <c r="N412" s="197"/>
      <c r="O412" s="197"/>
      <c r="P412" s="197"/>
      <c r="Q412" s="197"/>
      <c r="R412" s="197"/>
      <c r="S412" s="197"/>
      <c r="T412" s="198"/>
      <c r="AT412" s="192" t="s">
        <v>147</v>
      </c>
      <c r="AU412" s="192" t="s">
        <v>145</v>
      </c>
      <c r="AV412" s="12" t="s">
        <v>144</v>
      </c>
      <c r="AW412" s="12" t="s">
        <v>36</v>
      </c>
      <c r="AX412" s="12" t="s">
        <v>77</v>
      </c>
      <c r="AY412" s="192" t="s">
        <v>136</v>
      </c>
    </row>
    <row r="413" spans="2:65" s="1" customFormat="1" ht="25.5" customHeight="1">
      <c r="B413" s="169"/>
      <c r="C413" s="170" t="s">
        <v>910</v>
      </c>
      <c r="D413" s="170" t="s">
        <v>139</v>
      </c>
      <c r="E413" s="171" t="s">
        <v>911</v>
      </c>
      <c r="F413" s="172" t="s">
        <v>912</v>
      </c>
      <c r="G413" s="173" t="s">
        <v>142</v>
      </c>
      <c r="H413" s="174">
        <v>74.316</v>
      </c>
      <c r="I413" s="175"/>
      <c r="J413" s="176">
        <f>ROUND(I413*H413,2)</f>
        <v>0</v>
      </c>
      <c r="K413" s="172" t="s">
        <v>143</v>
      </c>
      <c r="L413" s="40"/>
      <c r="M413" s="177" t="s">
        <v>5</v>
      </c>
      <c r="N413" s="178" t="s">
        <v>44</v>
      </c>
      <c r="O413" s="41"/>
      <c r="P413" s="179">
        <f>O413*H413</f>
        <v>0</v>
      </c>
      <c r="Q413" s="179">
        <v>0.00021</v>
      </c>
      <c r="R413" s="179">
        <f>Q413*H413</f>
        <v>0.015606360000000001</v>
      </c>
      <c r="S413" s="179">
        <v>0</v>
      </c>
      <c r="T413" s="180">
        <f>S413*H413</f>
        <v>0</v>
      </c>
      <c r="AR413" s="23" t="s">
        <v>216</v>
      </c>
      <c r="AT413" s="23" t="s">
        <v>139</v>
      </c>
      <c r="AU413" s="23" t="s">
        <v>145</v>
      </c>
      <c r="AY413" s="23" t="s">
        <v>136</v>
      </c>
      <c r="BE413" s="181">
        <f>IF(N413="základní",J413,0)</f>
        <v>0</v>
      </c>
      <c r="BF413" s="181">
        <f>IF(N413="snížená",J413,0)</f>
        <v>0</v>
      </c>
      <c r="BG413" s="181">
        <f>IF(N413="zákl. přenesená",J413,0)</f>
        <v>0</v>
      </c>
      <c r="BH413" s="181">
        <f>IF(N413="sníž. přenesená",J413,0)</f>
        <v>0</v>
      </c>
      <c r="BI413" s="181">
        <f>IF(N413="nulová",J413,0)</f>
        <v>0</v>
      </c>
      <c r="BJ413" s="23" t="s">
        <v>145</v>
      </c>
      <c r="BK413" s="181">
        <f>ROUND(I413*H413,2)</f>
        <v>0</v>
      </c>
      <c r="BL413" s="23" t="s">
        <v>216</v>
      </c>
      <c r="BM413" s="23" t="s">
        <v>913</v>
      </c>
    </row>
    <row r="414" spans="2:65" s="1" customFormat="1" ht="16.5" customHeight="1">
      <c r="B414" s="169"/>
      <c r="C414" s="170" t="s">
        <v>914</v>
      </c>
      <c r="D414" s="170" t="s">
        <v>139</v>
      </c>
      <c r="E414" s="171" t="s">
        <v>915</v>
      </c>
      <c r="F414" s="172" t="s">
        <v>916</v>
      </c>
      <c r="G414" s="173" t="s">
        <v>142</v>
      </c>
      <c r="H414" s="174">
        <v>74.316</v>
      </c>
      <c r="I414" s="175"/>
      <c r="J414" s="176">
        <f>ROUND(I414*H414,2)</f>
        <v>0</v>
      </c>
      <c r="K414" s="172" t="s">
        <v>143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0.00016</v>
      </c>
      <c r="R414" s="179">
        <f>Q414*H414</f>
        <v>0.011890560000000001</v>
      </c>
      <c r="S414" s="179">
        <v>0</v>
      </c>
      <c r="T414" s="180">
        <f>S414*H414</f>
        <v>0</v>
      </c>
      <c r="AR414" s="23" t="s">
        <v>216</v>
      </c>
      <c r="AT414" s="23" t="s">
        <v>139</v>
      </c>
      <c r="AU414" s="23" t="s">
        <v>145</v>
      </c>
      <c r="AY414" s="23" t="s">
        <v>136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145</v>
      </c>
      <c r="BK414" s="181">
        <f>ROUND(I414*H414,2)</f>
        <v>0</v>
      </c>
      <c r="BL414" s="23" t="s">
        <v>216</v>
      </c>
      <c r="BM414" s="23" t="s">
        <v>917</v>
      </c>
    </row>
    <row r="415" spans="2:63" s="10" customFormat="1" ht="37.35" customHeight="1">
      <c r="B415" s="156"/>
      <c r="D415" s="157" t="s">
        <v>71</v>
      </c>
      <c r="E415" s="158" t="s">
        <v>918</v>
      </c>
      <c r="F415" s="158" t="s">
        <v>919</v>
      </c>
      <c r="I415" s="159"/>
      <c r="J415" s="160">
        <f>BK415</f>
        <v>0</v>
      </c>
      <c r="L415" s="156"/>
      <c r="M415" s="161"/>
      <c r="N415" s="162"/>
      <c r="O415" s="162"/>
      <c r="P415" s="163">
        <f>SUM(P416:P442)</f>
        <v>0</v>
      </c>
      <c r="Q415" s="162"/>
      <c r="R415" s="163">
        <f>SUM(R416:R442)</f>
        <v>0</v>
      </c>
      <c r="S415" s="162"/>
      <c r="T415" s="164">
        <f>SUM(T416:T442)</f>
        <v>0</v>
      </c>
      <c r="AR415" s="157" t="s">
        <v>144</v>
      </c>
      <c r="AT415" s="165" t="s">
        <v>71</v>
      </c>
      <c r="AU415" s="165" t="s">
        <v>72</v>
      </c>
      <c r="AY415" s="157" t="s">
        <v>136</v>
      </c>
      <c r="BK415" s="166">
        <f>SUM(BK416:BK442)</f>
        <v>0</v>
      </c>
    </row>
    <row r="416" spans="2:65" s="1" customFormat="1" ht="25.5" customHeight="1">
      <c r="B416" s="169"/>
      <c r="C416" s="170" t="s">
        <v>920</v>
      </c>
      <c r="D416" s="170" t="s">
        <v>139</v>
      </c>
      <c r="E416" s="171" t="s">
        <v>921</v>
      </c>
      <c r="F416" s="172" t="s">
        <v>922</v>
      </c>
      <c r="G416" s="173" t="s">
        <v>923</v>
      </c>
      <c r="H416" s="174">
        <v>58</v>
      </c>
      <c r="I416" s="175"/>
      <c r="J416" s="176">
        <f>ROUND(I416*H416,2)</f>
        <v>0</v>
      </c>
      <c r="K416" s="172" t="s">
        <v>143</v>
      </c>
      <c r="L416" s="40"/>
      <c r="M416" s="177" t="s">
        <v>5</v>
      </c>
      <c r="N416" s="178" t="s">
        <v>44</v>
      </c>
      <c r="O416" s="41"/>
      <c r="P416" s="179">
        <f>O416*H416</f>
        <v>0</v>
      </c>
      <c r="Q416" s="179">
        <v>0</v>
      </c>
      <c r="R416" s="179">
        <f>Q416*H416</f>
        <v>0</v>
      </c>
      <c r="S416" s="179">
        <v>0</v>
      </c>
      <c r="T416" s="180">
        <f>S416*H416</f>
        <v>0</v>
      </c>
      <c r="AR416" s="23" t="s">
        <v>924</v>
      </c>
      <c r="AT416" s="23" t="s">
        <v>139</v>
      </c>
      <c r="AU416" s="23" t="s">
        <v>77</v>
      </c>
      <c r="AY416" s="23" t="s">
        <v>136</v>
      </c>
      <c r="BE416" s="181">
        <f>IF(N416="základní",J416,0)</f>
        <v>0</v>
      </c>
      <c r="BF416" s="181">
        <f>IF(N416="snížená",J416,0)</f>
        <v>0</v>
      </c>
      <c r="BG416" s="181">
        <f>IF(N416="zákl. přenesená",J416,0)</f>
        <v>0</v>
      </c>
      <c r="BH416" s="181">
        <f>IF(N416="sníž. přenesená",J416,0)</f>
        <v>0</v>
      </c>
      <c r="BI416" s="181">
        <f>IF(N416="nulová",J416,0)</f>
        <v>0</v>
      </c>
      <c r="BJ416" s="23" t="s">
        <v>145</v>
      </c>
      <c r="BK416" s="181">
        <f>ROUND(I416*H416,2)</f>
        <v>0</v>
      </c>
      <c r="BL416" s="23" t="s">
        <v>924</v>
      </c>
      <c r="BM416" s="23" t="s">
        <v>925</v>
      </c>
    </row>
    <row r="417" spans="2:51" s="13" customFormat="1" ht="13.5">
      <c r="B417" s="199"/>
      <c r="D417" s="183" t="s">
        <v>147</v>
      </c>
      <c r="E417" s="200" t="s">
        <v>5</v>
      </c>
      <c r="F417" s="201" t="s">
        <v>926</v>
      </c>
      <c r="H417" s="200" t="s">
        <v>5</v>
      </c>
      <c r="I417" s="202"/>
      <c r="L417" s="199"/>
      <c r="M417" s="203"/>
      <c r="N417" s="204"/>
      <c r="O417" s="204"/>
      <c r="P417" s="204"/>
      <c r="Q417" s="204"/>
      <c r="R417" s="204"/>
      <c r="S417" s="204"/>
      <c r="T417" s="205"/>
      <c r="AT417" s="200" t="s">
        <v>147</v>
      </c>
      <c r="AU417" s="200" t="s">
        <v>77</v>
      </c>
      <c r="AV417" s="13" t="s">
        <v>77</v>
      </c>
      <c r="AW417" s="13" t="s">
        <v>36</v>
      </c>
      <c r="AX417" s="13" t="s">
        <v>72</v>
      </c>
      <c r="AY417" s="200" t="s">
        <v>136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927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77</v>
      </c>
      <c r="AV418" s="13" t="s">
        <v>77</v>
      </c>
      <c r="AW418" s="13" t="s">
        <v>36</v>
      </c>
      <c r="AX418" s="13" t="s">
        <v>72</v>
      </c>
      <c r="AY418" s="200" t="s">
        <v>136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216</v>
      </c>
      <c r="H419" s="186">
        <v>16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77</v>
      </c>
      <c r="AV419" s="11" t="s">
        <v>145</v>
      </c>
      <c r="AW419" s="11" t="s">
        <v>36</v>
      </c>
      <c r="AX419" s="11" t="s">
        <v>72</v>
      </c>
      <c r="AY419" s="184" t="s">
        <v>136</v>
      </c>
    </row>
    <row r="420" spans="2:51" s="13" customFormat="1" ht="13.5">
      <c r="B420" s="199"/>
      <c r="D420" s="183" t="s">
        <v>147</v>
      </c>
      <c r="E420" s="200" t="s">
        <v>5</v>
      </c>
      <c r="F420" s="201" t="s">
        <v>928</v>
      </c>
      <c r="H420" s="200" t="s">
        <v>5</v>
      </c>
      <c r="I420" s="202"/>
      <c r="L420" s="199"/>
      <c r="M420" s="203"/>
      <c r="N420" s="204"/>
      <c r="O420" s="204"/>
      <c r="P420" s="204"/>
      <c r="Q420" s="204"/>
      <c r="R420" s="204"/>
      <c r="S420" s="204"/>
      <c r="T420" s="205"/>
      <c r="AT420" s="200" t="s">
        <v>147</v>
      </c>
      <c r="AU420" s="200" t="s">
        <v>77</v>
      </c>
      <c r="AV420" s="13" t="s">
        <v>77</v>
      </c>
      <c r="AW420" s="13" t="s">
        <v>36</v>
      </c>
      <c r="AX420" s="13" t="s">
        <v>72</v>
      </c>
      <c r="AY420" s="200" t="s">
        <v>136</v>
      </c>
    </row>
    <row r="421" spans="2:51" s="11" customFormat="1" ht="13.5">
      <c r="B421" s="182"/>
      <c r="D421" s="183" t="s">
        <v>147</v>
      </c>
      <c r="E421" s="184" t="s">
        <v>5</v>
      </c>
      <c r="F421" s="185" t="s">
        <v>216</v>
      </c>
      <c r="H421" s="186">
        <v>16</v>
      </c>
      <c r="I421" s="187"/>
      <c r="L421" s="182"/>
      <c r="M421" s="188"/>
      <c r="N421" s="189"/>
      <c r="O421" s="189"/>
      <c r="P421" s="189"/>
      <c r="Q421" s="189"/>
      <c r="R421" s="189"/>
      <c r="S421" s="189"/>
      <c r="T421" s="190"/>
      <c r="AT421" s="184" t="s">
        <v>147</v>
      </c>
      <c r="AU421" s="184" t="s">
        <v>77</v>
      </c>
      <c r="AV421" s="11" t="s">
        <v>145</v>
      </c>
      <c r="AW421" s="11" t="s">
        <v>36</v>
      </c>
      <c r="AX421" s="11" t="s">
        <v>72</v>
      </c>
      <c r="AY421" s="184" t="s">
        <v>136</v>
      </c>
    </row>
    <row r="422" spans="2:51" s="13" customFormat="1" ht="27">
      <c r="B422" s="199"/>
      <c r="D422" s="183" t="s">
        <v>147</v>
      </c>
      <c r="E422" s="200" t="s">
        <v>5</v>
      </c>
      <c r="F422" s="201" t="s">
        <v>929</v>
      </c>
      <c r="H422" s="200" t="s">
        <v>5</v>
      </c>
      <c r="I422" s="202"/>
      <c r="L422" s="199"/>
      <c r="M422" s="203"/>
      <c r="N422" s="204"/>
      <c r="O422" s="204"/>
      <c r="P422" s="204"/>
      <c r="Q422" s="204"/>
      <c r="R422" s="204"/>
      <c r="S422" s="204"/>
      <c r="T422" s="205"/>
      <c r="AT422" s="200" t="s">
        <v>147</v>
      </c>
      <c r="AU422" s="200" t="s">
        <v>77</v>
      </c>
      <c r="AV422" s="13" t="s">
        <v>77</v>
      </c>
      <c r="AW422" s="13" t="s">
        <v>36</v>
      </c>
      <c r="AX422" s="13" t="s">
        <v>72</v>
      </c>
      <c r="AY422" s="200" t="s">
        <v>136</v>
      </c>
    </row>
    <row r="423" spans="2:51" s="11" customFormat="1" ht="13.5">
      <c r="B423" s="182"/>
      <c r="D423" s="183" t="s">
        <v>147</v>
      </c>
      <c r="E423" s="184" t="s">
        <v>5</v>
      </c>
      <c r="F423" s="185" t="s">
        <v>145</v>
      </c>
      <c r="H423" s="186">
        <v>2</v>
      </c>
      <c r="I423" s="187"/>
      <c r="L423" s="182"/>
      <c r="M423" s="188"/>
      <c r="N423" s="189"/>
      <c r="O423" s="189"/>
      <c r="P423" s="189"/>
      <c r="Q423" s="189"/>
      <c r="R423" s="189"/>
      <c r="S423" s="189"/>
      <c r="T423" s="190"/>
      <c r="AT423" s="184" t="s">
        <v>147</v>
      </c>
      <c r="AU423" s="184" t="s">
        <v>77</v>
      </c>
      <c r="AV423" s="11" t="s">
        <v>145</v>
      </c>
      <c r="AW423" s="11" t="s">
        <v>36</v>
      </c>
      <c r="AX423" s="11" t="s">
        <v>72</v>
      </c>
      <c r="AY423" s="184" t="s">
        <v>136</v>
      </c>
    </row>
    <row r="424" spans="2:51" s="13" customFormat="1" ht="13.5">
      <c r="B424" s="199"/>
      <c r="D424" s="183" t="s">
        <v>147</v>
      </c>
      <c r="E424" s="200" t="s">
        <v>5</v>
      </c>
      <c r="F424" s="201" t="s">
        <v>930</v>
      </c>
      <c r="H424" s="200" t="s">
        <v>5</v>
      </c>
      <c r="I424" s="202"/>
      <c r="L424" s="199"/>
      <c r="M424" s="203"/>
      <c r="N424" s="204"/>
      <c r="O424" s="204"/>
      <c r="P424" s="204"/>
      <c r="Q424" s="204"/>
      <c r="R424" s="204"/>
      <c r="S424" s="204"/>
      <c r="T424" s="205"/>
      <c r="AT424" s="200" t="s">
        <v>147</v>
      </c>
      <c r="AU424" s="200" t="s">
        <v>77</v>
      </c>
      <c r="AV424" s="13" t="s">
        <v>77</v>
      </c>
      <c r="AW424" s="13" t="s">
        <v>36</v>
      </c>
      <c r="AX424" s="13" t="s">
        <v>72</v>
      </c>
      <c r="AY424" s="200" t="s">
        <v>136</v>
      </c>
    </row>
    <row r="425" spans="2:51" s="11" customFormat="1" ht="13.5">
      <c r="B425" s="182"/>
      <c r="D425" s="183" t="s">
        <v>147</v>
      </c>
      <c r="E425" s="184" t="s">
        <v>5</v>
      </c>
      <c r="F425" s="185" t="s">
        <v>175</v>
      </c>
      <c r="H425" s="186">
        <v>8</v>
      </c>
      <c r="I425" s="187"/>
      <c r="L425" s="182"/>
      <c r="M425" s="188"/>
      <c r="N425" s="189"/>
      <c r="O425" s="189"/>
      <c r="P425" s="189"/>
      <c r="Q425" s="189"/>
      <c r="R425" s="189"/>
      <c r="S425" s="189"/>
      <c r="T425" s="190"/>
      <c r="AT425" s="184" t="s">
        <v>147</v>
      </c>
      <c r="AU425" s="184" t="s">
        <v>77</v>
      </c>
      <c r="AV425" s="11" t="s">
        <v>145</v>
      </c>
      <c r="AW425" s="11" t="s">
        <v>36</v>
      </c>
      <c r="AX425" s="11" t="s">
        <v>72</v>
      </c>
      <c r="AY425" s="184" t="s">
        <v>136</v>
      </c>
    </row>
    <row r="426" spans="2:51" s="13" customFormat="1" ht="13.5">
      <c r="B426" s="199"/>
      <c r="D426" s="183" t="s">
        <v>147</v>
      </c>
      <c r="E426" s="200" t="s">
        <v>5</v>
      </c>
      <c r="F426" s="201" t="s">
        <v>931</v>
      </c>
      <c r="H426" s="200" t="s">
        <v>5</v>
      </c>
      <c r="I426" s="202"/>
      <c r="L426" s="199"/>
      <c r="M426" s="203"/>
      <c r="N426" s="204"/>
      <c r="O426" s="204"/>
      <c r="P426" s="204"/>
      <c r="Q426" s="204"/>
      <c r="R426" s="204"/>
      <c r="S426" s="204"/>
      <c r="T426" s="205"/>
      <c r="AT426" s="200" t="s">
        <v>147</v>
      </c>
      <c r="AU426" s="200" t="s">
        <v>77</v>
      </c>
      <c r="AV426" s="13" t="s">
        <v>77</v>
      </c>
      <c r="AW426" s="13" t="s">
        <v>36</v>
      </c>
      <c r="AX426" s="13" t="s">
        <v>72</v>
      </c>
      <c r="AY426" s="200" t="s">
        <v>136</v>
      </c>
    </row>
    <row r="427" spans="2:51" s="11" customFormat="1" ht="13.5">
      <c r="B427" s="182"/>
      <c r="D427" s="183" t="s">
        <v>147</v>
      </c>
      <c r="E427" s="184" t="s">
        <v>5</v>
      </c>
      <c r="F427" s="185" t="s">
        <v>175</v>
      </c>
      <c r="H427" s="186">
        <v>8</v>
      </c>
      <c r="I427" s="187"/>
      <c r="L427" s="182"/>
      <c r="M427" s="188"/>
      <c r="N427" s="189"/>
      <c r="O427" s="189"/>
      <c r="P427" s="189"/>
      <c r="Q427" s="189"/>
      <c r="R427" s="189"/>
      <c r="S427" s="189"/>
      <c r="T427" s="190"/>
      <c r="AT427" s="184" t="s">
        <v>147</v>
      </c>
      <c r="AU427" s="184" t="s">
        <v>77</v>
      </c>
      <c r="AV427" s="11" t="s">
        <v>145</v>
      </c>
      <c r="AW427" s="11" t="s">
        <v>36</v>
      </c>
      <c r="AX427" s="11" t="s">
        <v>72</v>
      </c>
      <c r="AY427" s="184" t="s">
        <v>136</v>
      </c>
    </row>
    <row r="428" spans="2:51" s="13" customFormat="1" ht="13.5">
      <c r="B428" s="199"/>
      <c r="D428" s="183" t="s">
        <v>147</v>
      </c>
      <c r="E428" s="200" t="s">
        <v>5</v>
      </c>
      <c r="F428" s="201" t="s">
        <v>932</v>
      </c>
      <c r="H428" s="200" t="s">
        <v>5</v>
      </c>
      <c r="I428" s="202"/>
      <c r="L428" s="199"/>
      <c r="M428" s="203"/>
      <c r="N428" s="204"/>
      <c r="O428" s="204"/>
      <c r="P428" s="204"/>
      <c r="Q428" s="204"/>
      <c r="R428" s="204"/>
      <c r="S428" s="204"/>
      <c r="T428" s="205"/>
      <c r="AT428" s="200" t="s">
        <v>147</v>
      </c>
      <c r="AU428" s="200" t="s">
        <v>77</v>
      </c>
      <c r="AV428" s="13" t="s">
        <v>77</v>
      </c>
      <c r="AW428" s="13" t="s">
        <v>36</v>
      </c>
      <c r="AX428" s="13" t="s">
        <v>72</v>
      </c>
      <c r="AY428" s="200" t="s">
        <v>136</v>
      </c>
    </row>
    <row r="429" spans="2:51" s="11" customFormat="1" ht="13.5">
      <c r="B429" s="182"/>
      <c r="D429" s="183" t="s">
        <v>147</v>
      </c>
      <c r="E429" s="184" t="s">
        <v>5</v>
      </c>
      <c r="F429" s="185" t="s">
        <v>175</v>
      </c>
      <c r="H429" s="186">
        <v>8</v>
      </c>
      <c r="I429" s="187"/>
      <c r="L429" s="182"/>
      <c r="M429" s="188"/>
      <c r="N429" s="189"/>
      <c r="O429" s="189"/>
      <c r="P429" s="189"/>
      <c r="Q429" s="189"/>
      <c r="R429" s="189"/>
      <c r="S429" s="189"/>
      <c r="T429" s="190"/>
      <c r="AT429" s="184" t="s">
        <v>147</v>
      </c>
      <c r="AU429" s="184" t="s">
        <v>77</v>
      </c>
      <c r="AV429" s="11" t="s">
        <v>145</v>
      </c>
      <c r="AW429" s="11" t="s">
        <v>36</v>
      </c>
      <c r="AX429" s="11" t="s">
        <v>72</v>
      </c>
      <c r="AY429" s="184" t="s">
        <v>136</v>
      </c>
    </row>
    <row r="430" spans="2:51" s="12" customFormat="1" ht="13.5">
      <c r="B430" s="191"/>
      <c r="D430" s="183" t="s">
        <v>147</v>
      </c>
      <c r="E430" s="192" t="s">
        <v>5</v>
      </c>
      <c r="F430" s="193" t="s">
        <v>157</v>
      </c>
      <c r="H430" s="194">
        <v>58</v>
      </c>
      <c r="I430" s="195"/>
      <c r="L430" s="191"/>
      <c r="M430" s="196"/>
      <c r="N430" s="197"/>
      <c r="O430" s="197"/>
      <c r="P430" s="197"/>
      <c r="Q430" s="197"/>
      <c r="R430" s="197"/>
      <c r="S430" s="197"/>
      <c r="T430" s="198"/>
      <c r="AT430" s="192" t="s">
        <v>147</v>
      </c>
      <c r="AU430" s="192" t="s">
        <v>77</v>
      </c>
      <c r="AV430" s="12" t="s">
        <v>144</v>
      </c>
      <c r="AW430" s="12" t="s">
        <v>36</v>
      </c>
      <c r="AX430" s="12" t="s">
        <v>77</v>
      </c>
      <c r="AY430" s="192" t="s">
        <v>136</v>
      </c>
    </row>
    <row r="431" spans="2:65" s="1" customFormat="1" ht="25.5" customHeight="1">
      <c r="B431" s="169"/>
      <c r="C431" s="170" t="s">
        <v>933</v>
      </c>
      <c r="D431" s="170" t="s">
        <v>139</v>
      </c>
      <c r="E431" s="171" t="s">
        <v>934</v>
      </c>
      <c r="F431" s="172" t="s">
        <v>935</v>
      </c>
      <c r="G431" s="173" t="s">
        <v>923</v>
      </c>
      <c r="H431" s="174">
        <v>16</v>
      </c>
      <c r="I431" s="175"/>
      <c r="J431" s="176">
        <f>ROUND(I431*H431,2)</f>
        <v>0</v>
      </c>
      <c r="K431" s="172" t="s">
        <v>143</v>
      </c>
      <c r="L431" s="40"/>
      <c r="M431" s="177" t="s">
        <v>5</v>
      </c>
      <c r="N431" s="178" t="s">
        <v>44</v>
      </c>
      <c r="O431" s="41"/>
      <c r="P431" s="179">
        <f>O431*H431</f>
        <v>0</v>
      </c>
      <c r="Q431" s="179">
        <v>0</v>
      </c>
      <c r="R431" s="179">
        <f>Q431*H431</f>
        <v>0</v>
      </c>
      <c r="S431" s="179">
        <v>0</v>
      </c>
      <c r="T431" s="180">
        <f>S431*H431</f>
        <v>0</v>
      </c>
      <c r="AR431" s="23" t="s">
        <v>924</v>
      </c>
      <c r="AT431" s="23" t="s">
        <v>139</v>
      </c>
      <c r="AU431" s="23" t="s">
        <v>77</v>
      </c>
      <c r="AY431" s="23" t="s">
        <v>136</v>
      </c>
      <c r="BE431" s="181">
        <f>IF(N431="základní",J431,0)</f>
        <v>0</v>
      </c>
      <c r="BF431" s="181">
        <f>IF(N431="snížená",J431,0)</f>
        <v>0</v>
      </c>
      <c r="BG431" s="181">
        <f>IF(N431="zákl. přenesená",J431,0)</f>
        <v>0</v>
      </c>
      <c r="BH431" s="181">
        <f>IF(N431="sníž. přenesená",J431,0)</f>
        <v>0</v>
      </c>
      <c r="BI431" s="181">
        <f>IF(N431="nulová",J431,0)</f>
        <v>0</v>
      </c>
      <c r="BJ431" s="23" t="s">
        <v>145</v>
      </c>
      <c r="BK431" s="181">
        <f>ROUND(I431*H431,2)</f>
        <v>0</v>
      </c>
      <c r="BL431" s="23" t="s">
        <v>924</v>
      </c>
      <c r="BM431" s="23" t="s">
        <v>936</v>
      </c>
    </row>
    <row r="432" spans="2:51" s="13" customFormat="1" ht="27">
      <c r="B432" s="199"/>
      <c r="D432" s="183" t="s">
        <v>147</v>
      </c>
      <c r="E432" s="200" t="s">
        <v>5</v>
      </c>
      <c r="F432" s="201" t="s">
        <v>937</v>
      </c>
      <c r="H432" s="200" t="s">
        <v>5</v>
      </c>
      <c r="I432" s="202"/>
      <c r="L432" s="199"/>
      <c r="M432" s="203"/>
      <c r="N432" s="204"/>
      <c r="O432" s="204"/>
      <c r="P432" s="204"/>
      <c r="Q432" s="204"/>
      <c r="R432" s="204"/>
      <c r="S432" s="204"/>
      <c r="T432" s="205"/>
      <c r="AT432" s="200" t="s">
        <v>147</v>
      </c>
      <c r="AU432" s="200" t="s">
        <v>77</v>
      </c>
      <c r="AV432" s="13" t="s">
        <v>77</v>
      </c>
      <c r="AW432" s="13" t="s">
        <v>36</v>
      </c>
      <c r="AX432" s="13" t="s">
        <v>72</v>
      </c>
      <c r="AY432" s="200" t="s">
        <v>136</v>
      </c>
    </row>
    <row r="433" spans="2:51" s="11" customFormat="1" ht="13.5">
      <c r="B433" s="182"/>
      <c r="D433" s="183" t="s">
        <v>147</v>
      </c>
      <c r="E433" s="184" t="s">
        <v>5</v>
      </c>
      <c r="F433" s="185" t="s">
        <v>175</v>
      </c>
      <c r="H433" s="186">
        <v>8</v>
      </c>
      <c r="I433" s="187"/>
      <c r="L433" s="182"/>
      <c r="M433" s="188"/>
      <c r="N433" s="189"/>
      <c r="O433" s="189"/>
      <c r="P433" s="189"/>
      <c r="Q433" s="189"/>
      <c r="R433" s="189"/>
      <c r="S433" s="189"/>
      <c r="T433" s="190"/>
      <c r="AT433" s="184" t="s">
        <v>147</v>
      </c>
      <c r="AU433" s="184" t="s">
        <v>77</v>
      </c>
      <c r="AV433" s="11" t="s">
        <v>145</v>
      </c>
      <c r="AW433" s="11" t="s">
        <v>36</v>
      </c>
      <c r="AX433" s="11" t="s">
        <v>72</v>
      </c>
      <c r="AY433" s="184" t="s">
        <v>136</v>
      </c>
    </row>
    <row r="434" spans="2:51" s="13" customFormat="1" ht="13.5">
      <c r="B434" s="199"/>
      <c r="D434" s="183" t="s">
        <v>147</v>
      </c>
      <c r="E434" s="200" t="s">
        <v>5</v>
      </c>
      <c r="F434" s="201" t="s">
        <v>938</v>
      </c>
      <c r="H434" s="200" t="s">
        <v>5</v>
      </c>
      <c r="I434" s="202"/>
      <c r="L434" s="199"/>
      <c r="M434" s="203"/>
      <c r="N434" s="204"/>
      <c r="O434" s="204"/>
      <c r="P434" s="204"/>
      <c r="Q434" s="204"/>
      <c r="R434" s="204"/>
      <c r="S434" s="204"/>
      <c r="T434" s="205"/>
      <c r="AT434" s="200" t="s">
        <v>147</v>
      </c>
      <c r="AU434" s="200" t="s">
        <v>77</v>
      </c>
      <c r="AV434" s="13" t="s">
        <v>77</v>
      </c>
      <c r="AW434" s="13" t="s">
        <v>36</v>
      </c>
      <c r="AX434" s="13" t="s">
        <v>72</v>
      </c>
      <c r="AY434" s="200" t="s">
        <v>136</v>
      </c>
    </row>
    <row r="435" spans="2:51" s="11" customFormat="1" ht="13.5">
      <c r="B435" s="182"/>
      <c r="D435" s="183" t="s">
        <v>147</v>
      </c>
      <c r="E435" s="184" t="s">
        <v>5</v>
      </c>
      <c r="F435" s="185" t="s">
        <v>175</v>
      </c>
      <c r="H435" s="186">
        <v>8</v>
      </c>
      <c r="I435" s="187"/>
      <c r="L435" s="182"/>
      <c r="M435" s="188"/>
      <c r="N435" s="189"/>
      <c r="O435" s="189"/>
      <c r="P435" s="189"/>
      <c r="Q435" s="189"/>
      <c r="R435" s="189"/>
      <c r="S435" s="189"/>
      <c r="T435" s="190"/>
      <c r="AT435" s="184" t="s">
        <v>147</v>
      </c>
      <c r="AU435" s="184" t="s">
        <v>77</v>
      </c>
      <c r="AV435" s="11" t="s">
        <v>145</v>
      </c>
      <c r="AW435" s="11" t="s">
        <v>36</v>
      </c>
      <c r="AX435" s="11" t="s">
        <v>72</v>
      </c>
      <c r="AY435" s="184" t="s">
        <v>136</v>
      </c>
    </row>
    <row r="436" spans="2:51" s="12" customFormat="1" ht="13.5">
      <c r="B436" s="191"/>
      <c r="D436" s="183" t="s">
        <v>147</v>
      </c>
      <c r="E436" s="192" t="s">
        <v>5</v>
      </c>
      <c r="F436" s="193" t="s">
        <v>157</v>
      </c>
      <c r="H436" s="194">
        <v>16</v>
      </c>
      <c r="I436" s="195"/>
      <c r="L436" s="191"/>
      <c r="M436" s="196"/>
      <c r="N436" s="197"/>
      <c r="O436" s="197"/>
      <c r="P436" s="197"/>
      <c r="Q436" s="197"/>
      <c r="R436" s="197"/>
      <c r="S436" s="197"/>
      <c r="T436" s="198"/>
      <c r="AT436" s="192" t="s">
        <v>147</v>
      </c>
      <c r="AU436" s="192" t="s">
        <v>77</v>
      </c>
      <c r="AV436" s="12" t="s">
        <v>144</v>
      </c>
      <c r="AW436" s="12" t="s">
        <v>36</v>
      </c>
      <c r="AX436" s="12" t="s">
        <v>77</v>
      </c>
      <c r="AY436" s="192" t="s">
        <v>136</v>
      </c>
    </row>
    <row r="437" spans="2:65" s="1" customFormat="1" ht="25.5" customHeight="1">
      <c r="B437" s="169"/>
      <c r="C437" s="170" t="s">
        <v>939</v>
      </c>
      <c r="D437" s="170" t="s">
        <v>139</v>
      </c>
      <c r="E437" s="171" t="s">
        <v>940</v>
      </c>
      <c r="F437" s="172" t="s">
        <v>941</v>
      </c>
      <c r="G437" s="173" t="s">
        <v>923</v>
      </c>
      <c r="H437" s="174">
        <v>4</v>
      </c>
      <c r="I437" s="175"/>
      <c r="J437" s="176">
        <f>ROUND(I437*H437,2)</f>
        <v>0</v>
      </c>
      <c r="K437" s="172" t="s">
        <v>143</v>
      </c>
      <c r="L437" s="40"/>
      <c r="M437" s="177" t="s">
        <v>5</v>
      </c>
      <c r="N437" s="178" t="s">
        <v>44</v>
      </c>
      <c r="O437" s="41"/>
      <c r="P437" s="179">
        <f>O437*H437</f>
        <v>0</v>
      </c>
      <c r="Q437" s="179">
        <v>0</v>
      </c>
      <c r="R437" s="179">
        <f>Q437*H437</f>
        <v>0</v>
      </c>
      <c r="S437" s="179">
        <v>0</v>
      </c>
      <c r="T437" s="180">
        <f>S437*H437</f>
        <v>0</v>
      </c>
      <c r="AR437" s="23" t="s">
        <v>924</v>
      </c>
      <c r="AT437" s="23" t="s">
        <v>139</v>
      </c>
      <c r="AU437" s="23" t="s">
        <v>77</v>
      </c>
      <c r="AY437" s="23" t="s">
        <v>136</v>
      </c>
      <c r="BE437" s="181">
        <f>IF(N437="základní",J437,0)</f>
        <v>0</v>
      </c>
      <c r="BF437" s="181">
        <f>IF(N437="snížená",J437,0)</f>
        <v>0</v>
      </c>
      <c r="BG437" s="181">
        <f>IF(N437="zákl. přenesená",J437,0)</f>
        <v>0</v>
      </c>
      <c r="BH437" s="181">
        <f>IF(N437="sníž. přenesená",J437,0)</f>
        <v>0</v>
      </c>
      <c r="BI437" s="181">
        <f>IF(N437="nulová",J437,0)</f>
        <v>0</v>
      </c>
      <c r="BJ437" s="23" t="s">
        <v>145</v>
      </c>
      <c r="BK437" s="181">
        <f>ROUND(I437*H437,2)</f>
        <v>0</v>
      </c>
      <c r="BL437" s="23" t="s">
        <v>924</v>
      </c>
      <c r="BM437" s="23" t="s">
        <v>942</v>
      </c>
    </row>
    <row r="438" spans="2:51" s="13" customFormat="1" ht="13.5">
      <c r="B438" s="199"/>
      <c r="D438" s="183" t="s">
        <v>147</v>
      </c>
      <c r="E438" s="200" t="s">
        <v>5</v>
      </c>
      <c r="F438" s="201" t="s">
        <v>943</v>
      </c>
      <c r="H438" s="200" t="s">
        <v>5</v>
      </c>
      <c r="I438" s="202"/>
      <c r="L438" s="199"/>
      <c r="M438" s="203"/>
      <c r="N438" s="204"/>
      <c r="O438" s="204"/>
      <c r="P438" s="204"/>
      <c r="Q438" s="204"/>
      <c r="R438" s="204"/>
      <c r="S438" s="204"/>
      <c r="T438" s="205"/>
      <c r="AT438" s="200" t="s">
        <v>147</v>
      </c>
      <c r="AU438" s="200" t="s">
        <v>77</v>
      </c>
      <c r="AV438" s="13" t="s">
        <v>77</v>
      </c>
      <c r="AW438" s="13" t="s">
        <v>36</v>
      </c>
      <c r="AX438" s="13" t="s">
        <v>72</v>
      </c>
      <c r="AY438" s="200" t="s">
        <v>136</v>
      </c>
    </row>
    <row r="439" spans="2:51" s="11" customFormat="1" ht="13.5">
      <c r="B439" s="182"/>
      <c r="D439" s="183" t="s">
        <v>147</v>
      </c>
      <c r="E439" s="184" t="s">
        <v>5</v>
      </c>
      <c r="F439" s="185" t="s">
        <v>144</v>
      </c>
      <c r="H439" s="186">
        <v>4</v>
      </c>
      <c r="I439" s="187"/>
      <c r="L439" s="182"/>
      <c r="M439" s="188"/>
      <c r="N439" s="189"/>
      <c r="O439" s="189"/>
      <c r="P439" s="189"/>
      <c r="Q439" s="189"/>
      <c r="R439" s="189"/>
      <c r="S439" s="189"/>
      <c r="T439" s="190"/>
      <c r="AT439" s="184" t="s">
        <v>147</v>
      </c>
      <c r="AU439" s="184" t="s">
        <v>77</v>
      </c>
      <c r="AV439" s="11" t="s">
        <v>145</v>
      </c>
      <c r="AW439" s="11" t="s">
        <v>36</v>
      </c>
      <c r="AX439" s="11" t="s">
        <v>77</v>
      </c>
      <c r="AY439" s="184" t="s">
        <v>136</v>
      </c>
    </row>
    <row r="440" spans="2:65" s="1" customFormat="1" ht="25.5" customHeight="1">
      <c r="B440" s="169"/>
      <c r="C440" s="170" t="s">
        <v>944</v>
      </c>
      <c r="D440" s="170" t="s">
        <v>139</v>
      </c>
      <c r="E440" s="171" t="s">
        <v>945</v>
      </c>
      <c r="F440" s="172" t="s">
        <v>946</v>
      </c>
      <c r="G440" s="173" t="s">
        <v>923</v>
      </c>
      <c r="H440" s="174">
        <v>4</v>
      </c>
      <c r="I440" s="175"/>
      <c r="J440" s="176">
        <f>ROUND(I440*H440,2)</f>
        <v>0</v>
      </c>
      <c r="K440" s="172" t="s">
        <v>143</v>
      </c>
      <c r="L440" s="40"/>
      <c r="M440" s="177" t="s">
        <v>5</v>
      </c>
      <c r="N440" s="178" t="s">
        <v>44</v>
      </c>
      <c r="O440" s="41"/>
      <c r="P440" s="179">
        <f>O440*H440</f>
        <v>0</v>
      </c>
      <c r="Q440" s="179">
        <v>0</v>
      </c>
      <c r="R440" s="179">
        <f>Q440*H440</f>
        <v>0</v>
      </c>
      <c r="S440" s="179">
        <v>0</v>
      </c>
      <c r="T440" s="180">
        <f>S440*H440</f>
        <v>0</v>
      </c>
      <c r="AR440" s="23" t="s">
        <v>924</v>
      </c>
      <c r="AT440" s="23" t="s">
        <v>139</v>
      </c>
      <c r="AU440" s="23" t="s">
        <v>77</v>
      </c>
      <c r="AY440" s="23" t="s">
        <v>136</v>
      </c>
      <c r="BE440" s="181">
        <f>IF(N440="základní",J440,0)</f>
        <v>0</v>
      </c>
      <c r="BF440" s="181">
        <f>IF(N440="snížená",J440,0)</f>
        <v>0</v>
      </c>
      <c r="BG440" s="181">
        <f>IF(N440="zákl. přenesená",J440,0)</f>
        <v>0</v>
      </c>
      <c r="BH440" s="181">
        <f>IF(N440="sníž. přenesená",J440,0)</f>
        <v>0</v>
      </c>
      <c r="BI440" s="181">
        <f>IF(N440="nulová",J440,0)</f>
        <v>0</v>
      </c>
      <c r="BJ440" s="23" t="s">
        <v>145</v>
      </c>
      <c r="BK440" s="181">
        <f>ROUND(I440*H440,2)</f>
        <v>0</v>
      </c>
      <c r="BL440" s="23" t="s">
        <v>924</v>
      </c>
      <c r="BM440" s="23" t="s">
        <v>947</v>
      </c>
    </row>
    <row r="441" spans="2:51" s="13" customFormat="1" ht="13.5">
      <c r="B441" s="199"/>
      <c r="D441" s="183" t="s">
        <v>147</v>
      </c>
      <c r="E441" s="200" t="s">
        <v>5</v>
      </c>
      <c r="F441" s="201" t="s">
        <v>948</v>
      </c>
      <c r="H441" s="200" t="s">
        <v>5</v>
      </c>
      <c r="I441" s="202"/>
      <c r="L441" s="199"/>
      <c r="M441" s="203"/>
      <c r="N441" s="204"/>
      <c r="O441" s="204"/>
      <c r="P441" s="204"/>
      <c r="Q441" s="204"/>
      <c r="R441" s="204"/>
      <c r="S441" s="204"/>
      <c r="T441" s="205"/>
      <c r="AT441" s="200" t="s">
        <v>147</v>
      </c>
      <c r="AU441" s="200" t="s">
        <v>77</v>
      </c>
      <c r="AV441" s="13" t="s">
        <v>77</v>
      </c>
      <c r="AW441" s="13" t="s">
        <v>36</v>
      </c>
      <c r="AX441" s="13" t="s">
        <v>72</v>
      </c>
      <c r="AY441" s="200" t="s">
        <v>136</v>
      </c>
    </row>
    <row r="442" spans="2:51" s="11" customFormat="1" ht="13.5">
      <c r="B442" s="182"/>
      <c r="D442" s="183" t="s">
        <v>147</v>
      </c>
      <c r="E442" s="184" t="s">
        <v>5</v>
      </c>
      <c r="F442" s="185" t="s">
        <v>144</v>
      </c>
      <c r="H442" s="186">
        <v>4</v>
      </c>
      <c r="I442" s="187"/>
      <c r="L442" s="182"/>
      <c r="M442" s="188"/>
      <c r="N442" s="189"/>
      <c r="O442" s="189"/>
      <c r="P442" s="189"/>
      <c r="Q442" s="189"/>
      <c r="R442" s="189"/>
      <c r="S442" s="189"/>
      <c r="T442" s="190"/>
      <c r="AT442" s="184" t="s">
        <v>147</v>
      </c>
      <c r="AU442" s="184" t="s">
        <v>77</v>
      </c>
      <c r="AV442" s="11" t="s">
        <v>145</v>
      </c>
      <c r="AW442" s="11" t="s">
        <v>36</v>
      </c>
      <c r="AX442" s="11" t="s">
        <v>77</v>
      </c>
      <c r="AY442" s="184" t="s">
        <v>136</v>
      </c>
    </row>
    <row r="443" spans="2:63" s="10" customFormat="1" ht="37.35" customHeight="1">
      <c r="B443" s="156"/>
      <c r="D443" s="157" t="s">
        <v>71</v>
      </c>
      <c r="E443" s="158" t="s">
        <v>949</v>
      </c>
      <c r="F443" s="158" t="s">
        <v>950</v>
      </c>
      <c r="I443" s="159"/>
      <c r="J443" s="160">
        <f>BK443</f>
        <v>0</v>
      </c>
      <c r="L443" s="156"/>
      <c r="M443" s="161"/>
      <c r="N443" s="162"/>
      <c r="O443" s="162"/>
      <c r="P443" s="163">
        <f>P444+P446</f>
        <v>0</v>
      </c>
      <c r="Q443" s="162"/>
      <c r="R443" s="163">
        <f>R444+R446</f>
        <v>0</v>
      </c>
      <c r="S443" s="162"/>
      <c r="T443" s="164">
        <f>T444+T446</f>
        <v>0</v>
      </c>
      <c r="AR443" s="157" t="s">
        <v>164</v>
      </c>
      <c r="AT443" s="165" t="s">
        <v>71</v>
      </c>
      <c r="AU443" s="165" t="s">
        <v>72</v>
      </c>
      <c r="AY443" s="157" t="s">
        <v>136</v>
      </c>
      <c r="BK443" s="166">
        <f>BK444+BK446</f>
        <v>0</v>
      </c>
    </row>
    <row r="444" spans="2:63" s="10" customFormat="1" ht="19.9" customHeight="1">
      <c r="B444" s="156"/>
      <c r="D444" s="157" t="s">
        <v>71</v>
      </c>
      <c r="E444" s="167" t="s">
        <v>951</v>
      </c>
      <c r="F444" s="167" t="s">
        <v>952</v>
      </c>
      <c r="I444" s="159"/>
      <c r="J444" s="168">
        <f>BK444</f>
        <v>0</v>
      </c>
      <c r="L444" s="156"/>
      <c r="M444" s="161"/>
      <c r="N444" s="162"/>
      <c r="O444" s="162"/>
      <c r="P444" s="163">
        <f>P445</f>
        <v>0</v>
      </c>
      <c r="Q444" s="162"/>
      <c r="R444" s="163">
        <f>R445</f>
        <v>0</v>
      </c>
      <c r="S444" s="162"/>
      <c r="T444" s="164">
        <f>T445</f>
        <v>0</v>
      </c>
      <c r="AR444" s="157" t="s">
        <v>164</v>
      </c>
      <c r="AT444" s="165" t="s">
        <v>71</v>
      </c>
      <c r="AU444" s="165" t="s">
        <v>77</v>
      </c>
      <c r="AY444" s="157" t="s">
        <v>136</v>
      </c>
      <c r="BK444" s="166">
        <f>BK445</f>
        <v>0</v>
      </c>
    </row>
    <row r="445" spans="2:65" s="1" customFormat="1" ht="16.5" customHeight="1">
      <c r="B445" s="169"/>
      <c r="C445" s="170" t="s">
        <v>953</v>
      </c>
      <c r="D445" s="170" t="s">
        <v>139</v>
      </c>
      <c r="E445" s="171" t="s">
        <v>954</v>
      </c>
      <c r="F445" s="172" t="s">
        <v>952</v>
      </c>
      <c r="G445" s="173" t="s">
        <v>410</v>
      </c>
      <c r="H445" s="174">
        <v>1</v>
      </c>
      <c r="I445" s="175"/>
      <c r="J445" s="176">
        <f>ROUND(I445*H445,2)</f>
        <v>0</v>
      </c>
      <c r="K445" s="172" t="s">
        <v>143</v>
      </c>
      <c r="L445" s="40"/>
      <c r="M445" s="177" t="s">
        <v>5</v>
      </c>
      <c r="N445" s="178" t="s">
        <v>44</v>
      </c>
      <c r="O445" s="41"/>
      <c r="P445" s="179">
        <f>O445*H445</f>
        <v>0</v>
      </c>
      <c r="Q445" s="179">
        <v>0</v>
      </c>
      <c r="R445" s="179">
        <f>Q445*H445</f>
        <v>0</v>
      </c>
      <c r="S445" s="179">
        <v>0</v>
      </c>
      <c r="T445" s="180">
        <f>S445*H445</f>
        <v>0</v>
      </c>
      <c r="AR445" s="23" t="s">
        <v>955</v>
      </c>
      <c r="AT445" s="23" t="s">
        <v>139</v>
      </c>
      <c r="AU445" s="23" t="s">
        <v>145</v>
      </c>
      <c r="AY445" s="23" t="s">
        <v>136</v>
      </c>
      <c r="BE445" s="181">
        <f>IF(N445="základní",J445,0)</f>
        <v>0</v>
      </c>
      <c r="BF445" s="181">
        <f>IF(N445="snížená",J445,0)</f>
        <v>0</v>
      </c>
      <c r="BG445" s="181">
        <f>IF(N445="zákl. přenesená",J445,0)</f>
        <v>0</v>
      </c>
      <c r="BH445" s="181">
        <f>IF(N445="sníž. přenesená",J445,0)</f>
        <v>0</v>
      </c>
      <c r="BI445" s="181">
        <f>IF(N445="nulová",J445,0)</f>
        <v>0</v>
      </c>
      <c r="BJ445" s="23" t="s">
        <v>145</v>
      </c>
      <c r="BK445" s="181">
        <f>ROUND(I445*H445,2)</f>
        <v>0</v>
      </c>
      <c r="BL445" s="23" t="s">
        <v>955</v>
      </c>
      <c r="BM445" s="23" t="s">
        <v>956</v>
      </c>
    </row>
    <row r="446" spans="2:63" s="10" customFormat="1" ht="29.85" customHeight="1">
      <c r="B446" s="156"/>
      <c r="D446" s="157" t="s">
        <v>71</v>
      </c>
      <c r="E446" s="167" t="s">
        <v>957</v>
      </c>
      <c r="F446" s="167" t="s">
        <v>958</v>
      </c>
      <c r="I446" s="159"/>
      <c r="J446" s="168">
        <f>BK446</f>
        <v>0</v>
      </c>
      <c r="L446" s="156"/>
      <c r="M446" s="161"/>
      <c r="N446" s="162"/>
      <c r="O446" s="162"/>
      <c r="P446" s="163">
        <f>P447</f>
        <v>0</v>
      </c>
      <c r="Q446" s="162"/>
      <c r="R446" s="163">
        <f>R447</f>
        <v>0</v>
      </c>
      <c r="S446" s="162"/>
      <c r="T446" s="164">
        <f>T447</f>
        <v>0</v>
      </c>
      <c r="AR446" s="157" t="s">
        <v>164</v>
      </c>
      <c r="AT446" s="165" t="s">
        <v>71</v>
      </c>
      <c r="AU446" s="165" t="s">
        <v>77</v>
      </c>
      <c r="AY446" s="157" t="s">
        <v>136</v>
      </c>
      <c r="BK446" s="166">
        <f>BK447</f>
        <v>0</v>
      </c>
    </row>
    <row r="447" spans="2:65" s="1" customFormat="1" ht="16.5" customHeight="1">
      <c r="B447" s="169"/>
      <c r="C447" s="170" t="s">
        <v>959</v>
      </c>
      <c r="D447" s="170" t="s">
        <v>139</v>
      </c>
      <c r="E447" s="171" t="s">
        <v>960</v>
      </c>
      <c r="F447" s="172" t="s">
        <v>958</v>
      </c>
      <c r="G447" s="173" t="s">
        <v>410</v>
      </c>
      <c r="H447" s="174">
        <v>1</v>
      </c>
      <c r="I447" s="175"/>
      <c r="J447" s="176">
        <f>ROUND(I447*H447,2)</f>
        <v>0</v>
      </c>
      <c r="K447" s="172" t="s">
        <v>143</v>
      </c>
      <c r="L447" s="40"/>
      <c r="M447" s="177" t="s">
        <v>5</v>
      </c>
      <c r="N447" s="216" t="s">
        <v>44</v>
      </c>
      <c r="O447" s="217"/>
      <c r="P447" s="218">
        <f>O447*H447</f>
        <v>0</v>
      </c>
      <c r="Q447" s="218">
        <v>0</v>
      </c>
      <c r="R447" s="218">
        <f>Q447*H447</f>
        <v>0</v>
      </c>
      <c r="S447" s="218">
        <v>0</v>
      </c>
      <c r="T447" s="219">
        <f>S447*H447</f>
        <v>0</v>
      </c>
      <c r="AR447" s="23" t="s">
        <v>955</v>
      </c>
      <c r="AT447" s="23" t="s">
        <v>139</v>
      </c>
      <c r="AU447" s="23" t="s">
        <v>145</v>
      </c>
      <c r="AY447" s="23" t="s">
        <v>136</v>
      </c>
      <c r="BE447" s="181">
        <f>IF(N447="základní",J447,0)</f>
        <v>0</v>
      </c>
      <c r="BF447" s="181">
        <f>IF(N447="snížená",J447,0)</f>
        <v>0</v>
      </c>
      <c r="BG447" s="181">
        <f>IF(N447="zákl. přenesená",J447,0)</f>
        <v>0</v>
      </c>
      <c r="BH447" s="181">
        <f>IF(N447="sníž. přenesená",J447,0)</f>
        <v>0</v>
      </c>
      <c r="BI447" s="181">
        <f>IF(N447="nulová",J447,0)</f>
        <v>0</v>
      </c>
      <c r="BJ447" s="23" t="s">
        <v>145</v>
      </c>
      <c r="BK447" s="181">
        <f>ROUND(I447*H447,2)</f>
        <v>0</v>
      </c>
      <c r="BL447" s="23" t="s">
        <v>955</v>
      </c>
      <c r="BM447" s="23" t="s">
        <v>961</v>
      </c>
    </row>
    <row r="448" spans="2:12" s="1" customFormat="1" ht="6.95" customHeight="1">
      <c r="B448" s="55"/>
      <c r="C448" s="56"/>
      <c r="D448" s="56"/>
      <c r="E448" s="56"/>
      <c r="F448" s="56"/>
      <c r="G448" s="56"/>
      <c r="H448" s="56"/>
      <c r="I448" s="122"/>
      <c r="J448" s="56"/>
      <c r="K448" s="56"/>
      <c r="L448" s="40"/>
    </row>
  </sheetData>
  <autoFilter ref="C101:K447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962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963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964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965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966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967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968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969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970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971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972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973</v>
      </c>
      <c r="F17" s="349" t="s">
        <v>974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975</v>
      </c>
      <c r="F18" s="349" t="s">
        <v>976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977</v>
      </c>
      <c r="F19" s="349" t="s">
        <v>978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979</v>
      </c>
      <c r="F20" s="349" t="s">
        <v>980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981</v>
      </c>
      <c r="F21" s="349" t="s">
        <v>982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983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984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985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986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987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988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989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990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991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121</v>
      </c>
      <c r="F34" s="229"/>
      <c r="G34" s="349" t="s">
        <v>992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993</v>
      </c>
      <c r="F35" s="229"/>
      <c r="G35" s="349" t="s">
        <v>994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995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122</v>
      </c>
      <c r="F37" s="229"/>
      <c r="G37" s="349" t="s">
        <v>996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123</v>
      </c>
      <c r="F38" s="229"/>
      <c r="G38" s="349" t="s">
        <v>997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124</v>
      </c>
      <c r="F39" s="229"/>
      <c r="G39" s="349" t="s">
        <v>998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999</v>
      </c>
      <c r="F40" s="229"/>
      <c r="G40" s="349" t="s">
        <v>1000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1001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1002</v>
      </c>
      <c r="F42" s="229"/>
      <c r="G42" s="349" t="s">
        <v>1003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126</v>
      </c>
      <c r="F43" s="229"/>
      <c r="G43" s="349" t="s">
        <v>1004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1005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1006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1007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1008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1009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1010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1011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1012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1013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1014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1015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1016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1017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1018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1019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1020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1021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1022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1023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1024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1025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85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1026</v>
      </c>
      <c r="D74" s="245"/>
      <c r="E74" s="245"/>
      <c r="F74" s="245" t="s">
        <v>1027</v>
      </c>
      <c r="G74" s="246"/>
      <c r="H74" s="245" t="s">
        <v>122</v>
      </c>
      <c r="I74" s="245" t="s">
        <v>57</v>
      </c>
      <c r="J74" s="245" t="s">
        <v>1028</v>
      </c>
      <c r="K74" s="244"/>
    </row>
    <row r="75" spans="2:11" ht="17.25" customHeight="1">
      <c r="B75" s="243"/>
      <c r="C75" s="247" t="s">
        <v>1029</v>
      </c>
      <c r="D75" s="247"/>
      <c r="E75" s="247"/>
      <c r="F75" s="248" t="s">
        <v>1030</v>
      </c>
      <c r="G75" s="249"/>
      <c r="H75" s="247"/>
      <c r="I75" s="247"/>
      <c r="J75" s="247" t="s">
        <v>1031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1032</v>
      </c>
      <c r="G77" s="251"/>
      <c r="H77" s="233" t="s">
        <v>1033</v>
      </c>
      <c r="I77" s="233" t="s">
        <v>1034</v>
      </c>
      <c r="J77" s="233">
        <v>20</v>
      </c>
      <c r="K77" s="244"/>
    </row>
    <row r="78" spans="2:11" ht="15" customHeight="1">
      <c r="B78" s="243"/>
      <c r="C78" s="233" t="s">
        <v>1035</v>
      </c>
      <c r="D78" s="233"/>
      <c r="E78" s="233"/>
      <c r="F78" s="252" t="s">
        <v>1032</v>
      </c>
      <c r="G78" s="251"/>
      <c r="H78" s="233" t="s">
        <v>1036</v>
      </c>
      <c r="I78" s="233" t="s">
        <v>1034</v>
      </c>
      <c r="J78" s="233">
        <v>120</v>
      </c>
      <c r="K78" s="244"/>
    </row>
    <row r="79" spans="2:11" ht="15" customHeight="1">
      <c r="B79" s="253"/>
      <c r="C79" s="233" t="s">
        <v>1037</v>
      </c>
      <c r="D79" s="233"/>
      <c r="E79" s="233"/>
      <c r="F79" s="252" t="s">
        <v>1038</v>
      </c>
      <c r="G79" s="251"/>
      <c r="H79" s="233" t="s">
        <v>1039</v>
      </c>
      <c r="I79" s="233" t="s">
        <v>1034</v>
      </c>
      <c r="J79" s="233">
        <v>50</v>
      </c>
      <c r="K79" s="244"/>
    </row>
    <row r="80" spans="2:11" ht="15" customHeight="1">
      <c r="B80" s="253"/>
      <c r="C80" s="233" t="s">
        <v>1040</v>
      </c>
      <c r="D80" s="233"/>
      <c r="E80" s="233"/>
      <c r="F80" s="252" t="s">
        <v>1032</v>
      </c>
      <c r="G80" s="251"/>
      <c r="H80" s="233" t="s">
        <v>1041</v>
      </c>
      <c r="I80" s="233" t="s">
        <v>1042</v>
      </c>
      <c r="J80" s="233"/>
      <c r="K80" s="244"/>
    </row>
    <row r="81" spans="2:11" ht="15" customHeight="1">
      <c r="B81" s="253"/>
      <c r="C81" s="254" t="s">
        <v>1043</v>
      </c>
      <c r="D81" s="254"/>
      <c r="E81" s="254"/>
      <c r="F81" s="255" t="s">
        <v>1038</v>
      </c>
      <c r="G81" s="254"/>
      <c r="H81" s="254" t="s">
        <v>1044</v>
      </c>
      <c r="I81" s="254" t="s">
        <v>1034</v>
      </c>
      <c r="J81" s="254">
        <v>15</v>
      </c>
      <c r="K81" s="244"/>
    </row>
    <row r="82" spans="2:11" ht="15" customHeight="1">
      <c r="B82" s="253"/>
      <c r="C82" s="254" t="s">
        <v>1045</v>
      </c>
      <c r="D82" s="254"/>
      <c r="E82" s="254"/>
      <c r="F82" s="255" t="s">
        <v>1038</v>
      </c>
      <c r="G82" s="254"/>
      <c r="H82" s="254" t="s">
        <v>1046</v>
      </c>
      <c r="I82" s="254" t="s">
        <v>1034</v>
      </c>
      <c r="J82" s="254">
        <v>15</v>
      </c>
      <c r="K82" s="244"/>
    </row>
    <row r="83" spans="2:11" ht="15" customHeight="1">
      <c r="B83" s="253"/>
      <c r="C83" s="254" t="s">
        <v>1047</v>
      </c>
      <c r="D83" s="254"/>
      <c r="E83" s="254"/>
      <c r="F83" s="255" t="s">
        <v>1038</v>
      </c>
      <c r="G83" s="254"/>
      <c r="H83" s="254" t="s">
        <v>1048</v>
      </c>
      <c r="I83" s="254" t="s">
        <v>1034</v>
      </c>
      <c r="J83" s="254">
        <v>20</v>
      </c>
      <c r="K83" s="244"/>
    </row>
    <row r="84" spans="2:11" ht="15" customHeight="1">
      <c r="B84" s="253"/>
      <c r="C84" s="254" t="s">
        <v>1049</v>
      </c>
      <c r="D84" s="254"/>
      <c r="E84" s="254"/>
      <c r="F84" s="255" t="s">
        <v>1038</v>
      </c>
      <c r="G84" s="254"/>
      <c r="H84" s="254" t="s">
        <v>1050</v>
      </c>
      <c r="I84" s="254" t="s">
        <v>1034</v>
      </c>
      <c r="J84" s="254">
        <v>20</v>
      </c>
      <c r="K84" s="244"/>
    </row>
    <row r="85" spans="2:11" ht="15" customHeight="1">
      <c r="B85" s="253"/>
      <c r="C85" s="233" t="s">
        <v>1051</v>
      </c>
      <c r="D85" s="233"/>
      <c r="E85" s="233"/>
      <c r="F85" s="252" t="s">
        <v>1038</v>
      </c>
      <c r="G85" s="251"/>
      <c r="H85" s="233" t="s">
        <v>1052</v>
      </c>
      <c r="I85" s="233" t="s">
        <v>1034</v>
      </c>
      <c r="J85" s="233">
        <v>50</v>
      </c>
      <c r="K85" s="244"/>
    </row>
    <row r="86" spans="2:11" ht="15" customHeight="1">
      <c r="B86" s="253"/>
      <c r="C86" s="233" t="s">
        <v>1053</v>
      </c>
      <c r="D86" s="233"/>
      <c r="E86" s="233"/>
      <c r="F86" s="252" t="s">
        <v>1038</v>
      </c>
      <c r="G86" s="251"/>
      <c r="H86" s="233" t="s">
        <v>1054</v>
      </c>
      <c r="I86" s="233" t="s">
        <v>1034</v>
      </c>
      <c r="J86" s="233">
        <v>20</v>
      </c>
      <c r="K86" s="244"/>
    </row>
    <row r="87" spans="2:11" ht="15" customHeight="1">
      <c r="B87" s="253"/>
      <c r="C87" s="233" t="s">
        <v>1055</v>
      </c>
      <c r="D87" s="233"/>
      <c r="E87" s="233"/>
      <c r="F87" s="252" t="s">
        <v>1038</v>
      </c>
      <c r="G87" s="251"/>
      <c r="H87" s="233" t="s">
        <v>1056</v>
      </c>
      <c r="I87" s="233" t="s">
        <v>1034</v>
      </c>
      <c r="J87" s="233">
        <v>20</v>
      </c>
      <c r="K87" s="244"/>
    </row>
    <row r="88" spans="2:11" ht="15" customHeight="1">
      <c r="B88" s="253"/>
      <c r="C88" s="233" t="s">
        <v>1057</v>
      </c>
      <c r="D88" s="233"/>
      <c r="E88" s="233"/>
      <c r="F88" s="252" t="s">
        <v>1038</v>
      </c>
      <c r="G88" s="251"/>
      <c r="H88" s="233" t="s">
        <v>1058</v>
      </c>
      <c r="I88" s="233" t="s">
        <v>1034</v>
      </c>
      <c r="J88" s="233">
        <v>50</v>
      </c>
      <c r="K88" s="244"/>
    </row>
    <row r="89" spans="2:11" ht="15" customHeight="1">
      <c r="B89" s="253"/>
      <c r="C89" s="233" t="s">
        <v>1059</v>
      </c>
      <c r="D89" s="233"/>
      <c r="E89" s="233"/>
      <c r="F89" s="252" t="s">
        <v>1038</v>
      </c>
      <c r="G89" s="251"/>
      <c r="H89" s="233" t="s">
        <v>1059</v>
      </c>
      <c r="I89" s="233" t="s">
        <v>1034</v>
      </c>
      <c r="J89" s="233">
        <v>50</v>
      </c>
      <c r="K89" s="244"/>
    </row>
    <row r="90" spans="2:11" ht="15" customHeight="1">
      <c r="B90" s="253"/>
      <c r="C90" s="233" t="s">
        <v>127</v>
      </c>
      <c r="D90" s="233"/>
      <c r="E90" s="233"/>
      <c r="F90" s="252" t="s">
        <v>1038</v>
      </c>
      <c r="G90" s="251"/>
      <c r="H90" s="233" t="s">
        <v>1060</v>
      </c>
      <c r="I90" s="233" t="s">
        <v>1034</v>
      </c>
      <c r="J90" s="233">
        <v>255</v>
      </c>
      <c r="K90" s="244"/>
    </row>
    <row r="91" spans="2:11" ht="15" customHeight="1">
      <c r="B91" s="253"/>
      <c r="C91" s="233" t="s">
        <v>1061</v>
      </c>
      <c r="D91" s="233"/>
      <c r="E91" s="233"/>
      <c r="F91" s="252" t="s">
        <v>1032</v>
      </c>
      <c r="G91" s="251"/>
      <c r="H91" s="233" t="s">
        <v>1062</v>
      </c>
      <c r="I91" s="233" t="s">
        <v>1063</v>
      </c>
      <c r="J91" s="233"/>
      <c r="K91" s="244"/>
    </row>
    <row r="92" spans="2:11" ht="15" customHeight="1">
      <c r="B92" s="253"/>
      <c r="C92" s="233" t="s">
        <v>1064</v>
      </c>
      <c r="D92" s="233"/>
      <c r="E92" s="233"/>
      <c r="F92" s="252" t="s">
        <v>1032</v>
      </c>
      <c r="G92" s="251"/>
      <c r="H92" s="233" t="s">
        <v>1065</v>
      </c>
      <c r="I92" s="233" t="s">
        <v>1066</v>
      </c>
      <c r="J92" s="233"/>
      <c r="K92" s="244"/>
    </row>
    <row r="93" spans="2:11" ht="15" customHeight="1">
      <c r="B93" s="253"/>
      <c r="C93" s="233" t="s">
        <v>1067</v>
      </c>
      <c r="D93" s="233"/>
      <c r="E93" s="233"/>
      <c r="F93" s="252" t="s">
        <v>1032</v>
      </c>
      <c r="G93" s="251"/>
      <c r="H93" s="233" t="s">
        <v>1067</v>
      </c>
      <c r="I93" s="233" t="s">
        <v>1066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1032</v>
      </c>
      <c r="G94" s="251"/>
      <c r="H94" s="233" t="s">
        <v>1068</v>
      </c>
      <c r="I94" s="233" t="s">
        <v>1066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1032</v>
      </c>
      <c r="G95" s="251"/>
      <c r="H95" s="233" t="s">
        <v>1069</v>
      </c>
      <c r="I95" s="233" t="s">
        <v>1066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1070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1026</v>
      </c>
      <c r="D101" s="245"/>
      <c r="E101" s="245"/>
      <c r="F101" s="245" t="s">
        <v>1027</v>
      </c>
      <c r="G101" s="246"/>
      <c r="H101" s="245" t="s">
        <v>122</v>
      </c>
      <c r="I101" s="245" t="s">
        <v>57</v>
      </c>
      <c r="J101" s="245" t="s">
        <v>1028</v>
      </c>
      <c r="K101" s="244"/>
    </row>
    <row r="102" spans="2:11" ht="17.25" customHeight="1">
      <c r="B102" s="243"/>
      <c r="C102" s="247" t="s">
        <v>1029</v>
      </c>
      <c r="D102" s="247"/>
      <c r="E102" s="247"/>
      <c r="F102" s="248" t="s">
        <v>1030</v>
      </c>
      <c r="G102" s="249"/>
      <c r="H102" s="247"/>
      <c r="I102" s="247"/>
      <c r="J102" s="247" t="s">
        <v>1031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1032</v>
      </c>
      <c r="G104" s="261"/>
      <c r="H104" s="233" t="s">
        <v>1071</v>
      </c>
      <c r="I104" s="233" t="s">
        <v>1034</v>
      </c>
      <c r="J104" s="233">
        <v>20</v>
      </c>
      <c r="K104" s="244"/>
    </row>
    <row r="105" spans="2:11" ht="15" customHeight="1">
      <c r="B105" s="243"/>
      <c r="C105" s="233" t="s">
        <v>1035</v>
      </c>
      <c r="D105" s="233"/>
      <c r="E105" s="233"/>
      <c r="F105" s="252" t="s">
        <v>1032</v>
      </c>
      <c r="G105" s="233"/>
      <c r="H105" s="233" t="s">
        <v>1071</v>
      </c>
      <c r="I105" s="233" t="s">
        <v>1034</v>
      </c>
      <c r="J105" s="233">
        <v>120</v>
      </c>
      <c r="K105" s="244"/>
    </row>
    <row r="106" spans="2:11" ht="15" customHeight="1">
      <c r="B106" s="253"/>
      <c r="C106" s="233" t="s">
        <v>1037</v>
      </c>
      <c r="D106" s="233"/>
      <c r="E106" s="233"/>
      <c r="F106" s="252" t="s">
        <v>1038</v>
      </c>
      <c r="G106" s="233"/>
      <c r="H106" s="233" t="s">
        <v>1071</v>
      </c>
      <c r="I106" s="233" t="s">
        <v>1034</v>
      </c>
      <c r="J106" s="233">
        <v>50</v>
      </c>
      <c r="K106" s="244"/>
    </row>
    <row r="107" spans="2:11" ht="15" customHeight="1">
      <c r="B107" s="253"/>
      <c r="C107" s="233" t="s">
        <v>1040</v>
      </c>
      <c r="D107" s="233"/>
      <c r="E107" s="233"/>
      <c r="F107" s="252" t="s">
        <v>1032</v>
      </c>
      <c r="G107" s="233"/>
      <c r="H107" s="233" t="s">
        <v>1071</v>
      </c>
      <c r="I107" s="233" t="s">
        <v>1042</v>
      </c>
      <c r="J107" s="233"/>
      <c r="K107" s="244"/>
    </row>
    <row r="108" spans="2:11" ht="15" customHeight="1">
      <c r="B108" s="253"/>
      <c r="C108" s="233" t="s">
        <v>1051</v>
      </c>
      <c r="D108" s="233"/>
      <c r="E108" s="233"/>
      <c r="F108" s="252" t="s">
        <v>1038</v>
      </c>
      <c r="G108" s="233"/>
      <c r="H108" s="233" t="s">
        <v>1071</v>
      </c>
      <c r="I108" s="233" t="s">
        <v>1034</v>
      </c>
      <c r="J108" s="233">
        <v>50</v>
      </c>
      <c r="K108" s="244"/>
    </row>
    <row r="109" spans="2:11" ht="15" customHeight="1">
      <c r="B109" s="253"/>
      <c r="C109" s="233" t="s">
        <v>1059</v>
      </c>
      <c r="D109" s="233"/>
      <c r="E109" s="233"/>
      <c r="F109" s="252" t="s">
        <v>1038</v>
      </c>
      <c r="G109" s="233"/>
      <c r="H109" s="233" t="s">
        <v>1071</v>
      </c>
      <c r="I109" s="233" t="s">
        <v>1034</v>
      </c>
      <c r="J109" s="233">
        <v>50</v>
      </c>
      <c r="K109" s="244"/>
    </row>
    <row r="110" spans="2:11" ht="15" customHeight="1">
      <c r="B110" s="253"/>
      <c r="C110" s="233" t="s">
        <v>1057</v>
      </c>
      <c r="D110" s="233"/>
      <c r="E110" s="233"/>
      <c r="F110" s="252" t="s">
        <v>1038</v>
      </c>
      <c r="G110" s="233"/>
      <c r="H110" s="233" t="s">
        <v>1071</v>
      </c>
      <c r="I110" s="233" t="s">
        <v>1034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1032</v>
      </c>
      <c r="G111" s="233"/>
      <c r="H111" s="233" t="s">
        <v>1072</v>
      </c>
      <c r="I111" s="233" t="s">
        <v>1034</v>
      </c>
      <c r="J111" s="233">
        <v>20</v>
      </c>
      <c r="K111" s="244"/>
    </row>
    <row r="112" spans="2:11" ht="15" customHeight="1">
      <c r="B112" s="253"/>
      <c r="C112" s="233" t="s">
        <v>1073</v>
      </c>
      <c r="D112" s="233"/>
      <c r="E112" s="233"/>
      <c r="F112" s="252" t="s">
        <v>1032</v>
      </c>
      <c r="G112" s="233"/>
      <c r="H112" s="233" t="s">
        <v>1074</v>
      </c>
      <c r="I112" s="233" t="s">
        <v>1034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1032</v>
      </c>
      <c r="G113" s="233"/>
      <c r="H113" s="233" t="s">
        <v>1075</v>
      </c>
      <c r="I113" s="233" t="s">
        <v>1066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1032</v>
      </c>
      <c r="G114" s="233"/>
      <c r="H114" s="233" t="s">
        <v>1076</v>
      </c>
      <c r="I114" s="233" t="s">
        <v>1066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1032</v>
      </c>
      <c r="G115" s="233"/>
      <c r="H115" s="233" t="s">
        <v>1077</v>
      </c>
      <c r="I115" s="233" t="s">
        <v>1078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1079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1026</v>
      </c>
      <c r="D121" s="245"/>
      <c r="E121" s="245"/>
      <c r="F121" s="245" t="s">
        <v>1027</v>
      </c>
      <c r="G121" s="246"/>
      <c r="H121" s="245" t="s">
        <v>122</v>
      </c>
      <c r="I121" s="245" t="s">
        <v>57</v>
      </c>
      <c r="J121" s="245" t="s">
        <v>1028</v>
      </c>
      <c r="K121" s="271"/>
    </row>
    <row r="122" spans="2:11" ht="17.25" customHeight="1">
      <c r="B122" s="270"/>
      <c r="C122" s="247" t="s">
        <v>1029</v>
      </c>
      <c r="D122" s="247"/>
      <c r="E122" s="247"/>
      <c r="F122" s="248" t="s">
        <v>1030</v>
      </c>
      <c r="G122" s="249"/>
      <c r="H122" s="247"/>
      <c r="I122" s="247"/>
      <c r="J122" s="247" t="s">
        <v>1031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1035</v>
      </c>
      <c r="D124" s="250"/>
      <c r="E124" s="250"/>
      <c r="F124" s="252" t="s">
        <v>1032</v>
      </c>
      <c r="G124" s="233"/>
      <c r="H124" s="233" t="s">
        <v>1071</v>
      </c>
      <c r="I124" s="233" t="s">
        <v>1034</v>
      </c>
      <c r="J124" s="233">
        <v>120</v>
      </c>
      <c r="K124" s="274"/>
    </row>
    <row r="125" spans="2:11" ht="15" customHeight="1">
      <c r="B125" s="272"/>
      <c r="C125" s="233" t="s">
        <v>1080</v>
      </c>
      <c r="D125" s="233"/>
      <c r="E125" s="233"/>
      <c r="F125" s="252" t="s">
        <v>1032</v>
      </c>
      <c r="G125" s="233"/>
      <c r="H125" s="233" t="s">
        <v>1081</v>
      </c>
      <c r="I125" s="233" t="s">
        <v>1034</v>
      </c>
      <c r="J125" s="233" t="s">
        <v>1082</v>
      </c>
      <c r="K125" s="274"/>
    </row>
    <row r="126" spans="2:11" ht="15" customHeight="1">
      <c r="B126" s="272"/>
      <c r="C126" s="233" t="s">
        <v>981</v>
      </c>
      <c r="D126" s="233"/>
      <c r="E126" s="233"/>
      <c r="F126" s="252" t="s">
        <v>1032</v>
      </c>
      <c r="G126" s="233"/>
      <c r="H126" s="233" t="s">
        <v>1083</v>
      </c>
      <c r="I126" s="233" t="s">
        <v>1034</v>
      </c>
      <c r="J126" s="233" t="s">
        <v>1082</v>
      </c>
      <c r="K126" s="274"/>
    </row>
    <row r="127" spans="2:11" ht="15" customHeight="1">
      <c r="B127" s="272"/>
      <c r="C127" s="233" t="s">
        <v>1043</v>
      </c>
      <c r="D127" s="233"/>
      <c r="E127" s="233"/>
      <c r="F127" s="252" t="s">
        <v>1038</v>
      </c>
      <c r="G127" s="233"/>
      <c r="H127" s="233" t="s">
        <v>1044</v>
      </c>
      <c r="I127" s="233" t="s">
        <v>1034</v>
      </c>
      <c r="J127" s="233">
        <v>15</v>
      </c>
      <c r="K127" s="274"/>
    </row>
    <row r="128" spans="2:11" ht="15" customHeight="1">
      <c r="B128" s="272"/>
      <c r="C128" s="254" t="s">
        <v>1045</v>
      </c>
      <c r="D128" s="254"/>
      <c r="E128" s="254"/>
      <c r="F128" s="255" t="s">
        <v>1038</v>
      </c>
      <c r="G128" s="254"/>
      <c r="H128" s="254" t="s">
        <v>1046</v>
      </c>
      <c r="I128" s="254" t="s">
        <v>1034</v>
      </c>
      <c r="J128" s="254">
        <v>15</v>
      </c>
      <c r="K128" s="274"/>
    </row>
    <row r="129" spans="2:11" ht="15" customHeight="1">
      <c r="B129" s="272"/>
      <c r="C129" s="254" t="s">
        <v>1047</v>
      </c>
      <c r="D129" s="254"/>
      <c r="E129" s="254"/>
      <c r="F129" s="255" t="s">
        <v>1038</v>
      </c>
      <c r="G129" s="254"/>
      <c r="H129" s="254" t="s">
        <v>1048</v>
      </c>
      <c r="I129" s="254" t="s">
        <v>1034</v>
      </c>
      <c r="J129" s="254">
        <v>20</v>
      </c>
      <c r="K129" s="274"/>
    </row>
    <row r="130" spans="2:11" ht="15" customHeight="1">
      <c r="B130" s="272"/>
      <c r="C130" s="254" t="s">
        <v>1049</v>
      </c>
      <c r="D130" s="254"/>
      <c r="E130" s="254"/>
      <c r="F130" s="255" t="s">
        <v>1038</v>
      </c>
      <c r="G130" s="254"/>
      <c r="H130" s="254" t="s">
        <v>1050</v>
      </c>
      <c r="I130" s="254" t="s">
        <v>1034</v>
      </c>
      <c r="J130" s="254">
        <v>20</v>
      </c>
      <c r="K130" s="274"/>
    </row>
    <row r="131" spans="2:11" ht="15" customHeight="1">
      <c r="B131" s="272"/>
      <c r="C131" s="233" t="s">
        <v>1037</v>
      </c>
      <c r="D131" s="233"/>
      <c r="E131" s="233"/>
      <c r="F131" s="252" t="s">
        <v>1038</v>
      </c>
      <c r="G131" s="233"/>
      <c r="H131" s="233" t="s">
        <v>1071</v>
      </c>
      <c r="I131" s="233" t="s">
        <v>1034</v>
      </c>
      <c r="J131" s="233">
        <v>50</v>
      </c>
      <c r="K131" s="274"/>
    </row>
    <row r="132" spans="2:11" ht="15" customHeight="1">
      <c r="B132" s="272"/>
      <c r="C132" s="233" t="s">
        <v>1051</v>
      </c>
      <c r="D132" s="233"/>
      <c r="E132" s="233"/>
      <c r="F132" s="252" t="s">
        <v>1038</v>
      </c>
      <c r="G132" s="233"/>
      <c r="H132" s="233" t="s">
        <v>1071</v>
      </c>
      <c r="I132" s="233" t="s">
        <v>1034</v>
      </c>
      <c r="J132" s="233">
        <v>50</v>
      </c>
      <c r="K132" s="274"/>
    </row>
    <row r="133" spans="2:11" ht="15" customHeight="1">
      <c r="B133" s="272"/>
      <c r="C133" s="233" t="s">
        <v>1057</v>
      </c>
      <c r="D133" s="233"/>
      <c r="E133" s="233"/>
      <c r="F133" s="252" t="s">
        <v>1038</v>
      </c>
      <c r="G133" s="233"/>
      <c r="H133" s="233" t="s">
        <v>1071</v>
      </c>
      <c r="I133" s="233" t="s">
        <v>1034</v>
      </c>
      <c r="J133" s="233">
        <v>50</v>
      </c>
      <c r="K133" s="274"/>
    </row>
    <row r="134" spans="2:11" ht="15" customHeight="1">
      <c r="B134" s="272"/>
      <c r="C134" s="233" t="s">
        <v>1059</v>
      </c>
      <c r="D134" s="233"/>
      <c r="E134" s="233"/>
      <c r="F134" s="252" t="s">
        <v>1038</v>
      </c>
      <c r="G134" s="233"/>
      <c r="H134" s="233" t="s">
        <v>1071</v>
      </c>
      <c r="I134" s="233" t="s">
        <v>1034</v>
      </c>
      <c r="J134" s="233">
        <v>50</v>
      </c>
      <c r="K134" s="274"/>
    </row>
    <row r="135" spans="2:11" ht="15" customHeight="1">
      <c r="B135" s="272"/>
      <c r="C135" s="233" t="s">
        <v>127</v>
      </c>
      <c r="D135" s="233"/>
      <c r="E135" s="233"/>
      <c r="F135" s="252" t="s">
        <v>1038</v>
      </c>
      <c r="G135" s="233"/>
      <c r="H135" s="233" t="s">
        <v>1084</v>
      </c>
      <c r="I135" s="233" t="s">
        <v>1034</v>
      </c>
      <c r="J135" s="233">
        <v>255</v>
      </c>
      <c r="K135" s="274"/>
    </row>
    <row r="136" spans="2:11" ht="15" customHeight="1">
      <c r="B136" s="272"/>
      <c r="C136" s="233" t="s">
        <v>1061</v>
      </c>
      <c r="D136" s="233"/>
      <c r="E136" s="233"/>
      <c r="F136" s="252" t="s">
        <v>1032</v>
      </c>
      <c r="G136" s="233"/>
      <c r="H136" s="233" t="s">
        <v>1085</v>
      </c>
      <c r="I136" s="233" t="s">
        <v>1063</v>
      </c>
      <c r="J136" s="233"/>
      <c r="K136" s="274"/>
    </row>
    <row r="137" spans="2:11" ht="15" customHeight="1">
      <c r="B137" s="272"/>
      <c r="C137" s="233" t="s">
        <v>1064</v>
      </c>
      <c r="D137" s="233"/>
      <c r="E137" s="233"/>
      <c r="F137" s="252" t="s">
        <v>1032</v>
      </c>
      <c r="G137" s="233"/>
      <c r="H137" s="233" t="s">
        <v>1086</v>
      </c>
      <c r="I137" s="233" t="s">
        <v>1066</v>
      </c>
      <c r="J137" s="233"/>
      <c r="K137" s="274"/>
    </row>
    <row r="138" spans="2:11" ht="15" customHeight="1">
      <c r="B138" s="272"/>
      <c r="C138" s="233" t="s">
        <v>1067</v>
      </c>
      <c r="D138" s="233"/>
      <c r="E138" s="233"/>
      <c r="F138" s="252" t="s">
        <v>1032</v>
      </c>
      <c r="G138" s="233"/>
      <c r="H138" s="233" t="s">
        <v>1067</v>
      </c>
      <c r="I138" s="233" t="s">
        <v>1066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1032</v>
      </c>
      <c r="G139" s="233"/>
      <c r="H139" s="233" t="s">
        <v>1087</v>
      </c>
      <c r="I139" s="233" t="s">
        <v>1066</v>
      </c>
      <c r="J139" s="233"/>
      <c r="K139" s="274"/>
    </row>
    <row r="140" spans="2:11" ht="15" customHeight="1">
      <c r="B140" s="272"/>
      <c r="C140" s="233" t="s">
        <v>1088</v>
      </c>
      <c r="D140" s="233"/>
      <c r="E140" s="233"/>
      <c r="F140" s="252" t="s">
        <v>1032</v>
      </c>
      <c r="G140" s="233"/>
      <c r="H140" s="233" t="s">
        <v>1089</v>
      </c>
      <c r="I140" s="233" t="s">
        <v>1066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1090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1026</v>
      </c>
      <c r="D146" s="245"/>
      <c r="E146" s="245"/>
      <c r="F146" s="245" t="s">
        <v>1027</v>
      </c>
      <c r="G146" s="246"/>
      <c r="H146" s="245" t="s">
        <v>122</v>
      </c>
      <c r="I146" s="245" t="s">
        <v>57</v>
      </c>
      <c r="J146" s="245" t="s">
        <v>1028</v>
      </c>
      <c r="K146" s="244"/>
    </row>
    <row r="147" spans="2:11" ht="17.25" customHeight="1">
      <c r="B147" s="243"/>
      <c r="C147" s="247" t="s">
        <v>1029</v>
      </c>
      <c r="D147" s="247"/>
      <c r="E147" s="247"/>
      <c r="F147" s="248" t="s">
        <v>1030</v>
      </c>
      <c r="G147" s="249"/>
      <c r="H147" s="247"/>
      <c r="I147" s="247"/>
      <c r="J147" s="247" t="s">
        <v>1031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1035</v>
      </c>
      <c r="D149" s="233"/>
      <c r="E149" s="233"/>
      <c r="F149" s="279" t="s">
        <v>1032</v>
      </c>
      <c r="G149" s="233"/>
      <c r="H149" s="278" t="s">
        <v>1071</v>
      </c>
      <c r="I149" s="278" t="s">
        <v>1034</v>
      </c>
      <c r="J149" s="278">
        <v>120</v>
      </c>
      <c r="K149" s="274"/>
    </row>
    <row r="150" spans="2:11" ht="15" customHeight="1">
      <c r="B150" s="253"/>
      <c r="C150" s="278" t="s">
        <v>1080</v>
      </c>
      <c r="D150" s="233"/>
      <c r="E150" s="233"/>
      <c r="F150" s="279" t="s">
        <v>1032</v>
      </c>
      <c r="G150" s="233"/>
      <c r="H150" s="278" t="s">
        <v>1091</v>
      </c>
      <c r="I150" s="278" t="s">
        <v>1034</v>
      </c>
      <c r="J150" s="278" t="s">
        <v>1082</v>
      </c>
      <c r="K150" s="274"/>
    </row>
    <row r="151" spans="2:11" ht="15" customHeight="1">
      <c r="B151" s="253"/>
      <c r="C151" s="278" t="s">
        <v>981</v>
      </c>
      <c r="D151" s="233"/>
      <c r="E151" s="233"/>
      <c r="F151" s="279" t="s">
        <v>1032</v>
      </c>
      <c r="G151" s="233"/>
      <c r="H151" s="278" t="s">
        <v>1092</v>
      </c>
      <c r="I151" s="278" t="s">
        <v>1034</v>
      </c>
      <c r="J151" s="278" t="s">
        <v>1082</v>
      </c>
      <c r="K151" s="274"/>
    </row>
    <row r="152" spans="2:11" ht="15" customHeight="1">
      <c r="B152" s="253"/>
      <c r="C152" s="278" t="s">
        <v>1037</v>
      </c>
      <c r="D152" s="233"/>
      <c r="E152" s="233"/>
      <c r="F152" s="279" t="s">
        <v>1038</v>
      </c>
      <c r="G152" s="233"/>
      <c r="H152" s="278" t="s">
        <v>1071</v>
      </c>
      <c r="I152" s="278" t="s">
        <v>1034</v>
      </c>
      <c r="J152" s="278">
        <v>50</v>
      </c>
      <c r="K152" s="274"/>
    </row>
    <row r="153" spans="2:11" ht="15" customHeight="1">
      <c r="B153" s="253"/>
      <c r="C153" s="278" t="s">
        <v>1040</v>
      </c>
      <c r="D153" s="233"/>
      <c r="E153" s="233"/>
      <c r="F153" s="279" t="s">
        <v>1032</v>
      </c>
      <c r="G153" s="233"/>
      <c r="H153" s="278" t="s">
        <v>1071</v>
      </c>
      <c r="I153" s="278" t="s">
        <v>1042</v>
      </c>
      <c r="J153" s="278"/>
      <c r="K153" s="274"/>
    </row>
    <row r="154" spans="2:11" ht="15" customHeight="1">
      <c r="B154" s="253"/>
      <c r="C154" s="278" t="s">
        <v>1051</v>
      </c>
      <c r="D154" s="233"/>
      <c r="E154" s="233"/>
      <c r="F154" s="279" t="s">
        <v>1038</v>
      </c>
      <c r="G154" s="233"/>
      <c r="H154" s="278" t="s">
        <v>1071</v>
      </c>
      <c r="I154" s="278" t="s">
        <v>1034</v>
      </c>
      <c r="J154" s="278">
        <v>50</v>
      </c>
      <c r="K154" s="274"/>
    </row>
    <row r="155" spans="2:11" ht="15" customHeight="1">
      <c r="B155" s="253"/>
      <c r="C155" s="278" t="s">
        <v>1059</v>
      </c>
      <c r="D155" s="233"/>
      <c r="E155" s="233"/>
      <c r="F155" s="279" t="s">
        <v>1038</v>
      </c>
      <c r="G155" s="233"/>
      <c r="H155" s="278" t="s">
        <v>1071</v>
      </c>
      <c r="I155" s="278" t="s">
        <v>1034</v>
      </c>
      <c r="J155" s="278">
        <v>50</v>
      </c>
      <c r="K155" s="274"/>
    </row>
    <row r="156" spans="2:11" ht="15" customHeight="1">
      <c r="B156" s="253"/>
      <c r="C156" s="278" t="s">
        <v>1057</v>
      </c>
      <c r="D156" s="233"/>
      <c r="E156" s="233"/>
      <c r="F156" s="279" t="s">
        <v>1038</v>
      </c>
      <c r="G156" s="233"/>
      <c r="H156" s="278" t="s">
        <v>1071</v>
      </c>
      <c r="I156" s="278" t="s">
        <v>1034</v>
      </c>
      <c r="J156" s="278">
        <v>50</v>
      </c>
      <c r="K156" s="274"/>
    </row>
    <row r="157" spans="2:11" ht="15" customHeight="1">
      <c r="B157" s="253"/>
      <c r="C157" s="278" t="s">
        <v>90</v>
      </c>
      <c r="D157" s="233"/>
      <c r="E157" s="233"/>
      <c r="F157" s="279" t="s">
        <v>1032</v>
      </c>
      <c r="G157" s="233"/>
      <c r="H157" s="278" t="s">
        <v>1093</v>
      </c>
      <c r="I157" s="278" t="s">
        <v>1034</v>
      </c>
      <c r="J157" s="278" t="s">
        <v>1094</v>
      </c>
      <c r="K157" s="274"/>
    </row>
    <row r="158" spans="2:11" ht="15" customHeight="1">
      <c r="B158" s="253"/>
      <c r="C158" s="278" t="s">
        <v>1095</v>
      </c>
      <c r="D158" s="233"/>
      <c r="E158" s="233"/>
      <c r="F158" s="279" t="s">
        <v>1032</v>
      </c>
      <c r="G158" s="233"/>
      <c r="H158" s="278" t="s">
        <v>1096</v>
      </c>
      <c r="I158" s="278" t="s">
        <v>1066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1097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1026</v>
      </c>
      <c r="D164" s="245"/>
      <c r="E164" s="245"/>
      <c r="F164" s="245" t="s">
        <v>1027</v>
      </c>
      <c r="G164" s="282"/>
      <c r="H164" s="283" t="s">
        <v>122</v>
      </c>
      <c r="I164" s="283" t="s">
        <v>57</v>
      </c>
      <c r="J164" s="245" t="s">
        <v>1028</v>
      </c>
      <c r="K164" s="225"/>
    </row>
    <row r="165" spans="2:11" ht="17.25" customHeight="1">
      <c r="B165" s="226"/>
      <c r="C165" s="247" t="s">
        <v>1029</v>
      </c>
      <c r="D165" s="247"/>
      <c r="E165" s="247"/>
      <c r="F165" s="248" t="s">
        <v>1030</v>
      </c>
      <c r="G165" s="284"/>
      <c r="H165" s="285"/>
      <c r="I165" s="285"/>
      <c r="J165" s="247" t="s">
        <v>1031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1035</v>
      </c>
      <c r="D167" s="233"/>
      <c r="E167" s="233"/>
      <c r="F167" s="252" t="s">
        <v>1032</v>
      </c>
      <c r="G167" s="233"/>
      <c r="H167" s="233" t="s">
        <v>1071</v>
      </c>
      <c r="I167" s="233" t="s">
        <v>1034</v>
      </c>
      <c r="J167" s="233">
        <v>120</v>
      </c>
      <c r="K167" s="274"/>
    </row>
    <row r="168" spans="2:11" ht="15" customHeight="1">
      <c r="B168" s="253"/>
      <c r="C168" s="233" t="s">
        <v>1080</v>
      </c>
      <c r="D168" s="233"/>
      <c r="E168" s="233"/>
      <c r="F168" s="252" t="s">
        <v>1032</v>
      </c>
      <c r="G168" s="233"/>
      <c r="H168" s="233" t="s">
        <v>1081</v>
      </c>
      <c r="I168" s="233" t="s">
        <v>1034</v>
      </c>
      <c r="J168" s="233" t="s">
        <v>1082</v>
      </c>
      <c r="K168" s="274"/>
    </row>
    <row r="169" spans="2:11" ht="15" customHeight="1">
      <c r="B169" s="253"/>
      <c r="C169" s="233" t="s">
        <v>981</v>
      </c>
      <c r="D169" s="233"/>
      <c r="E169" s="233"/>
      <c r="F169" s="252" t="s">
        <v>1032</v>
      </c>
      <c r="G169" s="233"/>
      <c r="H169" s="233" t="s">
        <v>1098</v>
      </c>
      <c r="I169" s="233" t="s">
        <v>1034</v>
      </c>
      <c r="J169" s="233" t="s">
        <v>1082</v>
      </c>
      <c r="K169" s="274"/>
    </row>
    <row r="170" spans="2:11" ht="15" customHeight="1">
      <c r="B170" s="253"/>
      <c r="C170" s="233" t="s">
        <v>1037</v>
      </c>
      <c r="D170" s="233"/>
      <c r="E170" s="233"/>
      <c r="F170" s="252" t="s">
        <v>1038</v>
      </c>
      <c r="G170" s="233"/>
      <c r="H170" s="233" t="s">
        <v>1098</v>
      </c>
      <c r="I170" s="233" t="s">
        <v>1034</v>
      </c>
      <c r="J170" s="233">
        <v>50</v>
      </c>
      <c r="K170" s="274"/>
    </row>
    <row r="171" spans="2:11" ht="15" customHeight="1">
      <c r="B171" s="253"/>
      <c r="C171" s="233" t="s">
        <v>1040</v>
      </c>
      <c r="D171" s="233"/>
      <c r="E171" s="233"/>
      <c r="F171" s="252" t="s">
        <v>1032</v>
      </c>
      <c r="G171" s="233"/>
      <c r="H171" s="233" t="s">
        <v>1098</v>
      </c>
      <c r="I171" s="233" t="s">
        <v>1042</v>
      </c>
      <c r="J171" s="233"/>
      <c r="K171" s="274"/>
    </row>
    <row r="172" spans="2:11" ht="15" customHeight="1">
      <c r="B172" s="253"/>
      <c r="C172" s="233" t="s">
        <v>1051</v>
      </c>
      <c r="D172" s="233"/>
      <c r="E172" s="233"/>
      <c r="F172" s="252" t="s">
        <v>1038</v>
      </c>
      <c r="G172" s="233"/>
      <c r="H172" s="233" t="s">
        <v>1098</v>
      </c>
      <c r="I172" s="233" t="s">
        <v>1034</v>
      </c>
      <c r="J172" s="233">
        <v>50</v>
      </c>
      <c r="K172" s="274"/>
    </row>
    <row r="173" spans="2:11" ht="15" customHeight="1">
      <c r="B173" s="253"/>
      <c r="C173" s="233" t="s">
        <v>1059</v>
      </c>
      <c r="D173" s="233"/>
      <c r="E173" s="233"/>
      <c r="F173" s="252" t="s">
        <v>1038</v>
      </c>
      <c r="G173" s="233"/>
      <c r="H173" s="233" t="s">
        <v>1098</v>
      </c>
      <c r="I173" s="233" t="s">
        <v>1034</v>
      </c>
      <c r="J173" s="233">
        <v>50</v>
      </c>
      <c r="K173" s="274"/>
    </row>
    <row r="174" spans="2:11" ht="15" customHeight="1">
      <c r="B174" s="253"/>
      <c r="C174" s="233" t="s">
        <v>1057</v>
      </c>
      <c r="D174" s="233"/>
      <c r="E174" s="233"/>
      <c r="F174" s="252" t="s">
        <v>1038</v>
      </c>
      <c r="G174" s="233"/>
      <c r="H174" s="233" t="s">
        <v>1098</v>
      </c>
      <c r="I174" s="233" t="s">
        <v>1034</v>
      </c>
      <c r="J174" s="233">
        <v>50</v>
      </c>
      <c r="K174" s="274"/>
    </row>
    <row r="175" spans="2:11" ht="15" customHeight="1">
      <c r="B175" s="253"/>
      <c r="C175" s="233" t="s">
        <v>121</v>
      </c>
      <c r="D175" s="233"/>
      <c r="E175" s="233"/>
      <c r="F175" s="252" t="s">
        <v>1032</v>
      </c>
      <c r="G175" s="233"/>
      <c r="H175" s="233" t="s">
        <v>1099</v>
      </c>
      <c r="I175" s="233" t="s">
        <v>1100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1032</v>
      </c>
      <c r="G176" s="233"/>
      <c r="H176" s="233" t="s">
        <v>1101</v>
      </c>
      <c r="I176" s="233" t="s">
        <v>1102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1032</v>
      </c>
      <c r="G177" s="233"/>
      <c r="H177" s="233" t="s">
        <v>1103</v>
      </c>
      <c r="I177" s="233" t="s">
        <v>1034</v>
      </c>
      <c r="J177" s="233">
        <v>20</v>
      </c>
      <c r="K177" s="274"/>
    </row>
    <row r="178" spans="2:11" ht="15" customHeight="1">
      <c r="B178" s="253"/>
      <c r="C178" s="233" t="s">
        <v>122</v>
      </c>
      <c r="D178" s="233"/>
      <c r="E178" s="233"/>
      <c r="F178" s="252" t="s">
        <v>1032</v>
      </c>
      <c r="G178" s="233"/>
      <c r="H178" s="233" t="s">
        <v>1104</v>
      </c>
      <c r="I178" s="233" t="s">
        <v>1034</v>
      </c>
      <c r="J178" s="233">
        <v>255</v>
      </c>
      <c r="K178" s="274"/>
    </row>
    <row r="179" spans="2:11" ht="15" customHeight="1">
      <c r="B179" s="253"/>
      <c r="C179" s="233" t="s">
        <v>123</v>
      </c>
      <c r="D179" s="233"/>
      <c r="E179" s="233"/>
      <c r="F179" s="252" t="s">
        <v>1032</v>
      </c>
      <c r="G179" s="233"/>
      <c r="H179" s="233" t="s">
        <v>997</v>
      </c>
      <c r="I179" s="233" t="s">
        <v>1034</v>
      </c>
      <c r="J179" s="233">
        <v>10</v>
      </c>
      <c r="K179" s="274"/>
    </row>
    <row r="180" spans="2:11" ht="15" customHeight="1">
      <c r="B180" s="253"/>
      <c r="C180" s="233" t="s">
        <v>124</v>
      </c>
      <c r="D180" s="233"/>
      <c r="E180" s="233"/>
      <c r="F180" s="252" t="s">
        <v>1032</v>
      </c>
      <c r="G180" s="233"/>
      <c r="H180" s="233" t="s">
        <v>1105</v>
      </c>
      <c r="I180" s="233" t="s">
        <v>1066</v>
      </c>
      <c r="J180" s="233"/>
      <c r="K180" s="274"/>
    </row>
    <row r="181" spans="2:11" ht="15" customHeight="1">
      <c r="B181" s="253"/>
      <c r="C181" s="233" t="s">
        <v>1106</v>
      </c>
      <c r="D181" s="233"/>
      <c r="E181" s="233"/>
      <c r="F181" s="252" t="s">
        <v>1032</v>
      </c>
      <c r="G181" s="233"/>
      <c r="H181" s="233" t="s">
        <v>1107</v>
      </c>
      <c r="I181" s="233" t="s">
        <v>1066</v>
      </c>
      <c r="J181" s="233"/>
      <c r="K181" s="274"/>
    </row>
    <row r="182" spans="2:11" ht="15" customHeight="1">
      <c r="B182" s="253"/>
      <c r="C182" s="233" t="s">
        <v>1095</v>
      </c>
      <c r="D182" s="233"/>
      <c r="E182" s="233"/>
      <c r="F182" s="252" t="s">
        <v>1032</v>
      </c>
      <c r="G182" s="233"/>
      <c r="H182" s="233" t="s">
        <v>1108</v>
      </c>
      <c r="I182" s="233" t="s">
        <v>1066</v>
      </c>
      <c r="J182" s="233"/>
      <c r="K182" s="274"/>
    </row>
    <row r="183" spans="2:11" ht="15" customHeight="1">
      <c r="B183" s="253"/>
      <c r="C183" s="233" t="s">
        <v>126</v>
      </c>
      <c r="D183" s="233"/>
      <c r="E183" s="233"/>
      <c r="F183" s="252" t="s">
        <v>1038</v>
      </c>
      <c r="G183" s="233"/>
      <c r="H183" s="233" t="s">
        <v>1109</v>
      </c>
      <c r="I183" s="233" t="s">
        <v>1034</v>
      </c>
      <c r="J183" s="233">
        <v>50</v>
      </c>
      <c r="K183" s="274"/>
    </row>
    <row r="184" spans="2:11" ht="15" customHeight="1">
      <c r="B184" s="253"/>
      <c r="C184" s="233" t="s">
        <v>1110</v>
      </c>
      <c r="D184" s="233"/>
      <c r="E184" s="233"/>
      <c r="F184" s="252" t="s">
        <v>1038</v>
      </c>
      <c r="G184" s="233"/>
      <c r="H184" s="233" t="s">
        <v>1111</v>
      </c>
      <c r="I184" s="233" t="s">
        <v>1112</v>
      </c>
      <c r="J184" s="233"/>
      <c r="K184" s="274"/>
    </row>
    <row r="185" spans="2:11" ht="15" customHeight="1">
      <c r="B185" s="253"/>
      <c r="C185" s="233" t="s">
        <v>1113</v>
      </c>
      <c r="D185" s="233"/>
      <c r="E185" s="233"/>
      <c r="F185" s="252" t="s">
        <v>1038</v>
      </c>
      <c r="G185" s="233"/>
      <c r="H185" s="233" t="s">
        <v>1114</v>
      </c>
      <c r="I185" s="233" t="s">
        <v>1112</v>
      </c>
      <c r="J185" s="233"/>
      <c r="K185" s="274"/>
    </row>
    <row r="186" spans="2:11" ht="15" customHeight="1">
      <c r="B186" s="253"/>
      <c r="C186" s="233" t="s">
        <v>1115</v>
      </c>
      <c r="D186" s="233"/>
      <c r="E186" s="233"/>
      <c r="F186" s="252" t="s">
        <v>1038</v>
      </c>
      <c r="G186" s="233"/>
      <c r="H186" s="233" t="s">
        <v>1116</v>
      </c>
      <c r="I186" s="233" t="s">
        <v>1112</v>
      </c>
      <c r="J186" s="233"/>
      <c r="K186" s="274"/>
    </row>
    <row r="187" spans="2:11" ht="15" customHeight="1">
      <c r="B187" s="253"/>
      <c r="C187" s="286" t="s">
        <v>1117</v>
      </c>
      <c r="D187" s="233"/>
      <c r="E187" s="233"/>
      <c r="F187" s="252" t="s">
        <v>1038</v>
      </c>
      <c r="G187" s="233"/>
      <c r="H187" s="233" t="s">
        <v>1118</v>
      </c>
      <c r="I187" s="233" t="s">
        <v>1119</v>
      </c>
      <c r="J187" s="287" t="s">
        <v>1120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1032</v>
      </c>
      <c r="G188" s="233"/>
      <c r="H188" s="229" t="s">
        <v>1121</v>
      </c>
      <c r="I188" s="233" t="s">
        <v>1122</v>
      </c>
      <c r="J188" s="233"/>
      <c r="K188" s="274"/>
    </row>
    <row r="189" spans="2:11" ht="15" customHeight="1">
      <c r="B189" s="253"/>
      <c r="C189" s="238" t="s">
        <v>1123</v>
      </c>
      <c r="D189" s="233"/>
      <c r="E189" s="233"/>
      <c r="F189" s="252" t="s">
        <v>1032</v>
      </c>
      <c r="G189" s="233"/>
      <c r="H189" s="233" t="s">
        <v>1124</v>
      </c>
      <c r="I189" s="233" t="s">
        <v>1066</v>
      </c>
      <c r="J189" s="233"/>
      <c r="K189" s="274"/>
    </row>
    <row r="190" spans="2:11" ht="15" customHeight="1">
      <c r="B190" s="253"/>
      <c r="C190" s="238" t="s">
        <v>1125</v>
      </c>
      <c r="D190" s="233"/>
      <c r="E190" s="233"/>
      <c r="F190" s="252" t="s">
        <v>1032</v>
      </c>
      <c r="G190" s="233"/>
      <c r="H190" s="233" t="s">
        <v>1126</v>
      </c>
      <c r="I190" s="233" t="s">
        <v>1066</v>
      </c>
      <c r="J190" s="233"/>
      <c r="K190" s="274"/>
    </row>
    <row r="191" spans="2:11" ht="15" customHeight="1">
      <c r="B191" s="253"/>
      <c r="C191" s="238" t="s">
        <v>1127</v>
      </c>
      <c r="D191" s="233"/>
      <c r="E191" s="233"/>
      <c r="F191" s="252" t="s">
        <v>1038</v>
      </c>
      <c r="G191" s="233"/>
      <c r="H191" s="233" t="s">
        <v>1128</v>
      </c>
      <c r="I191" s="233" t="s">
        <v>1066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1129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1130</v>
      </c>
      <c r="D198" s="289"/>
      <c r="E198" s="289"/>
      <c r="F198" s="289" t="s">
        <v>1131</v>
      </c>
      <c r="G198" s="290"/>
      <c r="H198" s="346" t="s">
        <v>1132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1122</v>
      </c>
      <c r="D200" s="233"/>
      <c r="E200" s="233"/>
      <c r="F200" s="252" t="s">
        <v>43</v>
      </c>
      <c r="G200" s="233"/>
      <c r="H200" s="345" t="s">
        <v>1133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1134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1135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1136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1137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1078</v>
      </c>
      <c r="D206" s="233"/>
      <c r="E206" s="233"/>
      <c r="F206" s="252" t="s">
        <v>79</v>
      </c>
      <c r="G206" s="233"/>
      <c r="H206" s="345" t="s">
        <v>1138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975</v>
      </c>
      <c r="G207" s="233"/>
      <c r="H207" s="345" t="s">
        <v>976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973</v>
      </c>
      <c r="G208" s="233"/>
      <c r="H208" s="345" t="s">
        <v>1139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977</v>
      </c>
      <c r="G209" s="238"/>
      <c r="H209" s="344" t="s">
        <v>978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979</v>
      </c>
      <c r="G210" s="238"/>
      <c r="H210" s="344" t="s">
        <v>1140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1102</v>
      </c>
      <c r="D212" s="259"/>
      <c r="E212" s="259"/>
      <c r="F212" s="252">
        <v>1</v>
      </c>
      <c r="G212" s="238"/>
      <c r="H212" s="344" t="s">
        <v>1141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1142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1143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1144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2019-09-05T07:21:43Z</dcterms:created>
  <dcterms:modified xsi:type="dcterms:W3CDTF">2019-11-08T10:48:36Z</dcterms:modified>
  <cp:category/>
  <cp:version/>
  <cp:contentType/>
  <cp:contentStatus/>
</cp:coreProperties>
</file>