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edlejší rozpočtové..." sheetId="2" r:id="rId2"/>
    <sheet name="001 - SO 101 KOMUNIKACE" sheetId="3" r:id="rId3"/>
    <sheet name="002 - SO 301 ODVODNĚNÍ KO..." sheetId="4" r:id="rId4"/>
    <sheet name="003 - SO 401 VEŘEJNÉ OSVĚ..." sheetId="5" r:id="rId5"/>
  </sheets>
  <definedNames>
    <definedName name="_xlnm.Print_Area" localSheetId="0">'Rekapitulace stavby'!$D$4:$AO$76,'Rekapitulace stavby'!$C$82:$AQ$106</definedName>
    <definedName name="_xlnm._FilterDatabase" localSheetId="1" hidden="1">'000 - vedlejší rozpočtové...'!$C$127:$K$160</definedName>
    <definedName name="_xlnm.Print_Area" localSheetId="1">'000 - vedlejší rozpočtové...'!$C$4:$J$76,'000 - vedlejší rozpočtové...'!$C$82:$J$109,'000 - vedlejší rozpočtové...'!$C$115:$K$160</definedName>
    <definedName name="_xlnm._FilterDatabase" localSheetId="2" hidden="1">'001 - SO 101 KOMUNIKACE'!$C$136:$K$480</definedName>
    <definedName name="_xlnm.Print_Area" localSheetId="2">'001 - SO 101 KOMUNIKACE'!$C$4:$J$76,'001 - SO 101 KOMUNIKACE'!$C$82:$J$118,'001 - SO 101 KOMUNIKACE'!$C$124:$K$480</definedName>
    <definedName name="_xlnm._FilterDatabase" localSheetId="3" hidden="1">'002 - SO 301 ODVODNĚNÍ KO...'!$C$133:$K$236</definedName>
    <definedName name="_xlnm.Print_Area" localSheetId="3">'002 - SO 301 ODVODNĚNÍ KO...'!$C$4:$J$76,'002 - SO 301 ODVODNĚNÍ KO...'!$C$82:$J$115,'002 - SO 301 ODVODNĚNÍ KO...'!$C$121:$K$236</definedName>
    <definedName name="_xlnm._FilterDatabase" localSheetId="4" hidden="1">'003 - SO 401 VEŘEJNÉ OSVĚ...'!$C$134:$K$271</definedName>
    <definedName name="_xlnm.Print_Area" localSheetId="4">'003 - SO 401 VEŘEJNÉ OSVĚ...'!$C$4:$J$76,'003 - SO 401 VEŘEJNÉ OSVĚ...'!$C$82:$J$116,'003 - SO 401 VEŘEJNÉ OSVĚ...'!$C$122:$K$271</definedName>
    <definedName name="_xlnm.Print_Titles" localSheetId="0">'Rekapitulace stavby'!$92:$92</definedName>
    <definedName name="_xlnm.Print_Titles" localSheetId="1">'000 - vedlejší rozpočtové...'!$127:$127</definedName>
    <definedName name="_xlnm.Print_Titles" localSheetId="2">'001 - SO 101 KOMUNIKACE'!$136:$136</definedName>
    <definedName name="_xlnm.Print_Titles" localSheetId="3">'002 - SO 301 ODVODNĚNÍ KO...'!$133:$133</definedName>
    <definedName name="_xlnm.Print_Titles" localSheetId="4">'003 - SO 401 VEŘEJNÉ OSVĚ...'!$134:$134</definedName>
  </definedNames>
  <calcPr fullCalcOnLoad="1"/>
</workbook>
</file>

<file path=xl/sharedStrings.xml><?xml version="1.0" encoding="utf-8"?>
<sst xmlns="http://schemas.openxmlformats.org/spreadsheetml/2006/main" count="7671" uniqueCount="1257">
  <si>
    <t>Export Komplet</t>
  </si>
  <si>
    <t/>
  </si>
  <si>
    <t>2.0</t>
  </si>
  <si>
    <t>ZAMOK</t>
  </si>
  <si>
    <t>False</t>
  </si>
  <si>
    <t>{74951dc6-00ad-431f-9be3-8bd7668c328a}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</si>
  <si>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</si>
  <si>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</si>
  <si>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</si>
  <si>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</si>
  <si>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</si>
  <si>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</si>
  <si>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</si>
  <si>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</si>
  <si>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20191012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</si>
  <si>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</si>
  <si>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</si>
  <si>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Parkoviště na p.p.č. 433/33, k.ú. Hrabůvka</t>
  </si>
  <si>
    <t>KSO:</t>
  </si>
  <si>
    <t>CC-CZ:</t>
  </si>
  <si>
    <t>Místo:</t>
  </si>
  <si>
    <t>ul. Mjr. Nováka</t>
  </si>
  <si>
    <t>Datum:</t>
  </si>
  <si>
    <t>12. 10. 2019</t>
  </si>
  <si>
    <t>Zadavatel:</t>
  </si>
  <si>
    <t>IČ:</t>
  </si>
  <si>
    <t>Městský obvod Ostrava – Jih</t>
  </si>
  <si>
    <t>DIČ:</t>
  </si>
  <si>
    <t>Uchazeč:</t>
  </si>
  <si>
    <t>Vyplň údaj</t>
  </si>
  <si>
    <t>Projektant:</t>
  </si>
  <si>
    <t>Roman Fildán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</si>
  <si>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</si>
  <si>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</si>
  <si>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</si>
  <si>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</si>
  <si>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</si>
  <si>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</si>
  <si>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</si>
  <si>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</si>
  <si>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</si>
  <si>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</si>
  <si>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</si>
  <si>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</si>
  <si>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</si>
  <si>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</si>
  <si>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</si>
  <si>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</si>
  <si>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</si>
  <si>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</si>
  <si>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</si>
  <si>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</si>
  <si>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</si>
  <si>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</si>
  <si>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</si>
  <si>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</si>
  <si>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</si>
  <si>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</si>
  <si>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</si>
  <si>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</si>
  <si>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</si>
  <si>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</si>
  <si>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</si>
  <si>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</si>
  <si>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</si>
  <si>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</si>
  <si>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</si>
  <si>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</si>
  <si>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</si>
  <si>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</si>
  <si>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</si>
  <si>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</si>
  <si>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</si>
  <si>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</si>
  <si>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</si>
  <si>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</si>
  <si>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</si>
  <si>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</si>
  <si>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</si>
  <si>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</si>
  <si>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</si>
  <si>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</si>
  <si>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</si>
  <si>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rozpočtové náklady</t>
  </si>
  <si>
    <t>STA</t>
  </si>
  <si>
    <t>1</t>
  </si>
  <si>
    <t>{ba2adba1-af97-4fa4-9b82-9861fdd05d65}</t>
  </si>
  <si>
    <t>2</t>
  </si>
  <si>
    <t>001</t>
  </si>
  <si>
    <t>SO 101 KOMUNIKACE</t>
  </si>
  <si>
    <t>{4ad9a2e4-c287-40db-b338-7fc20f5e7092}</t>
  </si>
  <si>
    <t>002</t>
  </si>
  <si>
    <t>SO 301 ODVODNĚNÍ KOMUNIKACE</t>
  </si>
  <si>
    <t>{417749e8-88a0-4387-bd76-8ad82d3b2e94}</t>
  </si>
  <si>
    <t>003</t>
  </si>
  <si>
    <t>SO 401 VEŘEJNÉ OSVĚTLENÍ</t>
  </si>
  <si>
    <t>{22fe37e9-f40b-4995-a127-2e94e9a1799a}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</si>
  <si>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</si>
  <si>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</si>
  <si>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</si>
  <si>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</si>
  <si>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</si>
  <si>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</si>
  <si>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</si>
  <si>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</si>
  <si>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</si>
  <si>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ploty</t>
  </si>
  <si>
    <t>m</t>
  </si>
  <si>
    <t>130</t>
  </si>
  <si>
    <t>KRYCÍ LIST SOUPISU PRACÍ</t>
  </si>
  <si>
    <t>Objekt:</t>
  </si>
  <si>
    <t>000 - vedlejší rozpočtové náklady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</si>
  <si>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</si>
  <si>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</si>
  <si>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</si>
  <si>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</si>
  <si>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</si>
  <si>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</si>
  <si>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</si>
  <si>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VRN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</si>
  <si>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</si>
  <si>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</si>
  <si>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</si>
  <si>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</si>
  <si>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</si>
  <si>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</si>
  <si>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</si>
  <si>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</si>
  <si>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</si>
  <si>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</si>
  <si>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</si>
  <si>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</si>
  <si>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</si>
  <si>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</si>
  <si>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</si>
  <si>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</si>
  <si>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</si>
  <si>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</si>
  <si>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</si>
  <si>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</si>
  <si>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</si>
  <si>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</si>
  <si>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</si>
  <si>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</si>
  <si>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5</t>
  </si>
  <si>
    <t>ROZPOCET</t>
  </si>
  <si>
    <t>M</t>
  </si>
  <si>
    <t>Vytýčení stávajících inženýrských sítí.</t>
  </si>
  <si>
    <t>kpl</t>
  </si>
  <si>
    <t>8</t>
  </si>
  <si>
    <t>4</t>
  </si>
  <si>
    <t>-199024603</t>
  </si>
  <si>
    <t>Administrativní činnost pro zajištění záborů pozemků, uzavírek komunikací a dopravních opatření</t>
  </si>
  <si>
    <t>1127024514</t>
  </si>
  <si>
    <t>3</t>
  </si>
  <si>
    <t>022</t>
  </si>
  <si>
    <t>aktualizace dokladových částí  projektové  dokumentace</t>
  </si>
  <si>
    <t>-1032654167</t>
  </si>
  <si>
    <t>Koordinační a kompletační činnost dodavatele</t>
  </si>
  <si>
    <t>2017247433</t>
  </si>
  <si>
    <t>004</t>
  </si>
  <si>
    <t>Náklady na veškeré energie související s realizací akce</t>
  </si>
  <si>
    <t>48145391</t>
  </si>
  <si>
    <t>6</t>
  </si>
  <si>
    <t>005</t>
  </si>
  <si>
    <t>Zábory cizích pozemků (veřejných i soukromých)</t>
  </si>
  <si>
    <t>-1771324344</t>
  </si>
  <si>
    <t>7</t>
  </si>
  <si>
    <t>006</t>
  </si>
  <si>
    <t>Geodetické zaměření realizovaných objektů</t>
  </si>
  <si>
    <t>517874357</t>
  </si>
  <si>
    <t>007</t>
  </si>
  <si>
    <t xml:space="preserve">Zpracování dokumentace skutečného provedení stavby včetně zpracování podkladů pro vklad novostavby do katastru nemovitostí </t>
  </si>
  <si>
    <t>-968884997</t>
  </si>
  <si>
    <t>9</t>
  </si>
  <si>
    <t>008</t>
  </si>
  <si>
    <t>Vyhotovení geometrických plánů pro vklad do KN</t>
  </si>
  <si>
    <t>34248318</t>
  </si>
  <si>
    <t>10</t>
  </si>
  <si>
    <t>009</t>
  </si>
  <si>
    <t>Statické zatěžovací zkoušky zhutnění</t>
  </si>
  <si>
    <t>kus</t>
  </si>
  <si>
    <t>-600330938</t>
  </si>
  <si>
    <t>VV</t>
  </si>
  <si>
    <t>pláň</t>
  </si>
  <si>
    <t>k-ce</t>
  </si>
  <si>
    <t>Součet</t>
  </si>
  <si>
    <t>11</t>
  </si>
  <si>
    <t>010</t>
  </si>
  <si>
    <t>Dočasné dopravní značení a čištění tohoto značení po dobu realizace akce</t>
  </si>
  <si>
    <t>1603613224</t>
  </si>
  <si>
    <t>12</t>
  </si>
  <si>
    <t>011</t>
  </si>
  <si>
    <t>Opatření k zajištění bezpečnosti účastníků realizace akce a veřejnosti (zejména zajištění staveniště, Náklady na zajištění bezpečnosti silničního provozu, Provizorní ohrazení výkopu, bezpečnostní tabulky)</t>
  </si>
  <si>
    <t>1005989238</t>
  </si>
  <si>
    <t>13</t>
  </si>
  <si>
    <t>012</t>
  </si>
  <si>
    <t>Informační tabule s údaji o stavbě (velikost cca 1,5 x 1 m – dle grafického návrhu investora) - 1ks</t>
  </si>
  <si>
    <t>-122118425</t>
  </si>
  <si>
    <t>14</t>
  </si>
  <si>
    <t>013</t>
  </si>
  <si>
    <t>zařízení staveniště zhotovitele - chemické WC+kancelář+sklady</t>
  </si>
  <si>
    <t>-1090211203</t>
  </si>
  <si>
    <t>014</t>
  </si>
  <si>
    <t>Náklady za vypouštění čerpané podzemní vody do veřejné kanalizace</t>
  </si>
  <si>
    <t>-759095859</t>
  </si>
  <si>
    <t>16</t>
  </si>
  <si>
    <t>016</t>
  </si>
  <si>
    <t>Čistění komunikací</t>
  </si>
  <si>
    <t>-1230415563</t>
  </si>
  <si>
    <t>17</t>
  </si>
  <si>
    <t>017</t>
  </si>
  <si>
    <t xml:space="preserve">Náklady na vytýčení stavby </t>
  </si>
  <si>
    <t>916151450</t>
  </si>
  <si>
    <t>18</t>
  </si>
  <si>
    <t>018</t>
  </si>
  <si>
    <t>Náklady na projektovou (dílenskou) dokumentaci zhotovitele</t>
  </si>
  <si>
    <t>640473917</t>
  </si>
  <si>
    <t>19</t>
  </si>
  <si>
    <t>019</t>
  </si>
  <si>
    <t>Pasportizace území před zahájením stavby  dle požadavku odboru dopravy</t>
  </si>
  <si>
    <t>1068916795</t>
  </si>
  <si>
    <t>20</t>
  </si>
  <si>
    <t>K</t>
  </si>
  <si>
    <t>119003227</t>
  </si>
  <si>
    <t>Pomocné konstrukce při zabezpečení výkopu svislé ocelové mobilní oplocení, výšky do 2,2 m panely vyplněné dráty zřízení</t>
  </si>
  <si>
    <t>-1436619252</t>
  </si>
  <si>
    <t>dle F2.b</t>
  </si>
  <si>
    <t>73+46+11</t>
  </si>
  <si>
    <t>119003228</t>
  </si>
  <si>
    <t>Pomocné konstrukce při zabezpečení výkopu svislé ocelové mobilní oplocení, výšky do 2,2 m panely vyplněné dráty odstranění</t>
  </si>
  <si>
    <t>1487722863</t>
  </si>
  <si>
    <t>22</t>
  </si>
  <si>
    <t>R001N</t>
  </si>
  <si>
    <t>náklady za pronájem mobilního oplocení po dobu 2 měsíců</t>
  </si>
  <si>
    <t>1578871136</t>
  </si>
  <si>
    <t>skrývka</t>
  </si>
  <si>
    <t>m2</t>
  </si>
  <si>
    <t>0,124</t>
  </si>
  <si>
    <t>trávník</t>
  </si>
  <si>
    <t>,2</t>
  </si>
  <si>
    <t>1100</t>
  </si>
  <si>
    <t>ornice</t>
  </si>
  <si>
    <t>m3</t>
  </si>
  <si>
    <t>248</t>
  </si>
  <si>
    <t>parking</t>
  </si>
  <si>
    <t>431,3</t>
  </si>
  <si>
    <t>slepci</t>
  </si>
  <si>
    <t>4,1</t>
  </si>
  <si>
    <t>asfalt</t>
  </si>
  <si>
    <t>672,2</t>
  </si>
  <si>
    <t>bo1530</t>
  </si>
  <si>
    <t>148,1</t>
  </si>
  <si>
    <t>001 - SO 101 KOMUNIKACE</t>
  </si>
  <si>
    <t>bo1025</t>
  </si>
  <si>
    <t>42,5</t>
  </si>
  <si>
    <t>odkop</t>
  </si>
  <si>
    <t>934,718</t>
  </si>
  <si>
    <t>drenáž</t>
  </si>
  <si>
    <t>151</t>
  </si>
  <si>
    <t>rýhy</t>
  </si>
  <si>
    <t>45,3</t>
  </si>
  <si>
    <t>odvoz</t>
  </si>
  <si>
    <t>1229,194</t>
  </si>
  <si>
    <t>lože</t>
  </si>
  <si>
    <t>2,265</t>
  </si>
  <si>
    <t>zásyp</t>
  </si>
  <si>
    <t>43,035</t>
  </si>
  <si>
    <t>voda</t>
  </si>
  <si>
    <t>17,783</t>
  </si>
  <si>
    <t>textilie2</t>
  </si>
  <si>
    <t>1103,5</t>
  </si>
  <si>
    <t>textilie</t>
  </si>
  <si>
    <t>349,414</t>
  </si>
  <si>
    <t>napojení</t>
  </si>
  <si>
    <t>chráničky</t>
  </si>
  <si>
    <t>23,7</t>
  </si>
  <si>
    <t>parking2</t>
  </si>
  <si>
    <t>16,2</t>
  </si>
  <si>
    <t>bp</t>
  </si>
  <si>
    <t>288,9</t>
  </si>
  <si>
    <t>pěší</t>
  </si>
  <si>
    <t>131</t>
  </si>
  <si>
    <t>stromy</t>
  </si>
  <si>
    <t>základy</t>
  </si>
  <si>
    <t>1,176</t>
  </si>
  <si>
    <t>bop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</si>
  <si>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</si>
  <si>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</si>
  <si>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</si>
  <si>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</si>
  <si>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</si>
  <si>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</si>
  <si>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</si>
  <si>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</si>
  <si>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</si>
  <si>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</si>
  <si>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Zemní práce</t>
  </si>
  <si>
    <t>111101101</t>
  </si>
  <si>
    <t>Odstranění travin a rákosu travin, při celkové ploše do 0,1 ha</t>
  </si>
  <si>
    <t>ha</t>
  </si>
  <si>
    <t>-699035660</t>
  </si>
  <si>
    <t>dle C3</t>
  </si>
  <si>
    <t>(asfalt+pěší+parking+slepci)*0,0001</t>
  </si>
  <si>
    <t>111151111</t>
  </si>
  <si>
    <t>Pokosení trávníku při souvislé ploše do 1000 m2 parterového v rovině nebo svahu do 1:5</t>
  </si>
  <si>
    <t>-1544092213</t>
  </si>
  <si>
    <t>trávník*3</t>
  </si>
  <si>
    <t>111212351</t>
  </si>
  <si>
    <t>Odstranění nevhodných dřevin průměru kmene do 100 mm výšky přes 1 m s odstraněním pařezu do 100 m2 v rovině nebo na svahu do 1:5</t>
  </si>
  <si>
    <t>1516804867</t>
  </si>
  <si>
    <t>dle D1.1.2.a</t>
  </si>
  <si>
    <t>4*4</t>
  </si>
  <si>
    <t>112101101</t>
  </si>
  <si>
    <t>Odstranění stromů s odřezáním kmene a s odvětvením listnatých, průměru kmene přes 100 do 300 mm</t>
  </si>
  <si>
    <t>-1116827876</t>
  </si>
  <si>
    <t>112201112</t>
  </si>
  <si>
    <t>Odstranění pařezu v rovině nebo na svahu do 1:5 o průměru pařezu na řezné ploše přes 200 do 300 mm</t>
  </si>
  <si>
    <t>-1252375888</t>
  </si>
  <si>
    <t>113106111</t>
  </si>
  <si>
    <t>Rozebrání dlažeb komunikací pro pěší s přemístěním hmot na skládku na vzdálenost do 3 m nebo s naložením na dopravní prostředek s ložem z kameniva nebo živice a s jakoukoliv výplní spár ručně z mozaiky</t>
  </si>
  <si>
    <t>-1835377197</t>
  </si>
  <si>
    <t>233</t>
  </si>
  <si>
    <t>113107232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</si>
  <si>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</si>
  <si>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876219038</t>
  </si>
  <si>
    <t>647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</si>
  <si>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</si>
  <si>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</si>
  <si>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1015557102</t>
  </si>
  <si>
    <t>dle E2.b - litý asfalt</t>
  </si>
  <si>
    <t>113152112</t>
  </si>
  <si>
    <t>Odstranění podkladů zpevněných ploch s přemístěním na skládku na vzdálenost do 20 m nebo s naložením na dopravní prostředek z kameniva drceného</t>
  </si>
  <si>
    <t>203477450</t>
  </si>
  <si>
    <t>dle E2.b</t>
  </si>
  <si>
    <t>pod dlážděnými plochami a asfaltem</t>
  </si>
  <si>
    <t>(647+233)*0,3</t>
  </si>
  <si>
    <t>113202111</t>
  </si>
  <si>
    <t>Vytrhání obrub s vybouráním lože, s přemístěním hmot na skládku na vzdálenost do 3 m nebo s naložením na dopravní prostředek z krajníků nebo obrubníků stojatých</t>
  </si>
  <si>
    <t>1825139898</t>
  </si>
  <si>
    <t>2*68+25+40+3,14*12*3+3,14*17</t>
  </si>
  <si>
    <t>120001101</t>
  </si>
  <si>
    <t>Příplatek k cenám vykopávek za ztížení vykopávky v blízkosti podzemního vedení nebo výbušnin v horninách jakékoliv třídy</t>
  </si>
  <si>
    <t>816524501</t>
  </si>
  <si>
    <t>dle C2</t>
  </si>
  <si>
    <t>veolia, cetin, čez</t>
  </si>
  <si>
    <t>0,71*2*(9+10)</t>
  </si>
  <si>
    <t>121101102</t>
  </si>
  <si>
    <t>Sejmutí ornice nebo lesní půdy s vodorovným přemístěním na hromady v místě upotřebení nebo na dočasné či trvalé skládky se složením, na vzdálenost přes 50 do 100 m</t>
  </si>
  <si>
    <t>2011062468</t>
  </si>
  <si>
    <t>skrývka*10000*0,2</t>
  </si>
  <si>
    <t>122201102</t>
  </si>
  <si>
    <t>Odkopávky a prokopávky nezapažené s přehozením výkopku na vzdálenost do 3 m nebo s naložením na dopravní prostředek v hornině tř. 3 přes 100 do 1 000 m3</t>
  </si>
  <si>
    <t>1648319241</t>
  </si>
  <si>
    <t>dle D1.1.1, D1.1.2.a</t>
  </si>
  <si>
    <t>parking*0,67</t>
  </si>
  <si>
    <t>(pěší+slepci)*0,54</t>
  </si>
  <si>
    <t>asfalt*0,71</t>
  </si>
  <si>
    <t>odkop pod obruby</t>
  </si>
  <si>
    <t>0,3*0,71*(bo1530+bo1025+bp+bop-33)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</si>
  <si>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</si>
  <si>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</si>
  <si>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-588186270</t>
  </si>
  <si>
    <t>132201101</t>
  </si>
  <si>
    <t>Hloubení zapažených i nezapažených rýh šířky do 600 mm s urovnáním dna do předepsaného profilu a spádu v hornině tř. 3 do 100 m3</t>
  </si>
  <si>
    <t>-275340130</t>
  </si>
  <si>
    <t>dle D1.1.2.a; D1.1.1; D1.1.2.c</t>
  </si>
  <si>
    <t>drenáž*0,5*0,6</t>
  </si>
  <si>
    <t>132201109</t>
  </si>
  <si>
    <t>Hloubení zapažených i nezapažených rýh šířky do 600 mm s urovnáním dna do předepsaného profilu a spádu v hornině tř. 3 Příplatek k cenám za lepivost horniny tř. 3</t>
  </si>
  <si>
    <t>-1273843294</t>
  </si>
  <si>
    <t>133201101</t>
  </si>
  <si>
    <t>Hloubení zapažených i nezapažených šachet  s případným nutným přemístěním výkopku ve výkopišti v hornině tř. 3 do 100 m3</t>
  </si>
  <si>
    <t>1670332525</t>
  </si>
  <si>
    <t>dle D1.1.1</t>
  </si>
  <si>
    <t>základy pro bránu</t>
  </si>
  <si>
    <t>3*0,7*0,7*0,8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</si>
  <si>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</si>
  <si>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</si>
  <si>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1990468900</t>
  </si>
  <si>
    <t>rýhy+základy</t>
  </si>
  <si>
    <t>162301401</t>
  </si>
  <si>
    <t>Vodorovné přemístění větví, kmenů nebo pařezů  s naložením, složením a dopravou do 5000 m větví stromů listnatých, průměru kmene přes 100 do 300 mm</t>
  </si>
  <si>
    <t>481724939</t>
  </si>
  <si>
    <t>162301411</t>
  </si>
  <si>
    <t>Vodorovné přemístění větví, kmenů nebo pařezů  s naložením, složením a dopravou do 5000 m kmenů stromů listnatých, průměru přes 100 do 300 mm</t>
  </si>
  <si>
    <t>1858848797</t>
  </si>
  <si>
    <t>162301421</t>
  </si>
  <si>
    <t>Vodorovné přemístění větví, kmenů nebo pařezů  s naložením, složením a dopravou do 5000 m pařezů kmenů, průměru přes 100 do 300 mm</t>
  </si>
  <si>
    <t>-232156758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</si>
  <si>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</si>
  <si>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</si>
  <si>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1691098824</t>
  </si>
  <si>
    <t>odkop+rýhy+ornice+základy</t>
  </si>
  <si>
    <t>23</t>
  </si>
  <si>
    <t>167101102</t>
  </si>
  <si>
    <t>Nakládání, skládání a překládání neulehlého výkopku nebo sypaniny nakládání, množství přes 100 m3, z hornin tř. 1 až 4</t>
  </si>
  <si>
    <t>1717568544</t>
  </si>
  <si>
    <t>24</t>
  </si>
  <si>
    <t>171201201</t>
  </si>
  <si>
    <t>Uložení sypaniny na skládky</t>
  </si>
  <si>
    <t>1130636933</t>
  </si>
  <si>
    <t>25</t>
  </si>
  <si>
    <t>171201211</t>
  </si>
  <si>
    <t>Uložení sypaniny poplatek za uložení sypaniny na skládce (skládkovné)</t>
  </si>
  <si>
    <t>t</t>
  </si>
  <si>
    <t>-1733688000</t>
  </si>
  <si>
    <t>1,7*odvoz</t>
  </si>
  <si>
    <t>26</t>
  </si>
  <si>
    <t>174101101</t>
  </si>
  <si>
    <t>Zásyp sypaninou z jakékoliv horniny s uložením výkopku ve vrstvách se zhutněním jam, šachet, rýh nebo kolem objektů v těchto vykopávkách</t>
  </si>
  <si>
    <t>-12252862</t>
  </si>
  <si>
    <t>rýhy-lože</t>
  </si>
  <si>
    <t>27</t>
  </si>
  <si>
    <t>583442000</t>
  </si>
  <si>
    <t>štěrkodrť frakce 0-63 třída C</t>
  </si>
  <si>
    <t>-530768743</t>
  </si>
  <si>
    <t>zásyp drenáže</t>
  </si>
  <si>
    <t>zásyp*1,9</t>
  </si>
  <si>
    <t>28</t>
  </si>
  <si>
    <t>181301102</t>
  </si>
  <si>
    <t>Rozprostření a urovnání ornice v rovině nebo ve svahu sklonu do 1:5 při souvislé ploše do 500 m2, tl. vrstvy přes 100 do 150 mm</t>
  </si>
  <si>
    <t>1460720399</t>
  </si>
  <si>
    <t>29</t>
  </si>
  <si>
    <t>25234001</t>
  </si>
  <si>
    <t>herbicid totální systémový neselektivní</t>
  </si>
  <si>
    <t>litr</t>
  </si>
  <si>
    <t>-1853031788</t>
  </si>
  <si>
    <t>(8*trávník)/10000</t>
  </si>
  <si>
    <t>30</t>
  </si>
  <si>
    <t>181411131</t>
  </si>
  <si>
    <t>Založení trávníku na půdě předem připravené plochy do 1000 m2 výsevem včetně utažení parkového v rovině nebo na svahu do 1:5</t>
  </si>
  <si>
    <t>1922437977</t>
  </si>
  <si>
    <t>31</t>
  </si>
  <si>
    <t>005724200</t>
  </si>
  <si>
    <t>osivo směs travní parková okrasná</t>
  </si>
  <si>
    <t>kg</t>
  </si>
  <si>
    <t>604435443</t>
  </si>
  <si>
    <t>trávník*0,03</t>
  </si>
  <si>
    <t>32</t>
  </si>
  <si>
    <t>181951102</t>
  </si>
  <si>
    <t>Úprava pláně vyrovnáním výškových rozdílů v hornině tř. 1 až 4 se zhutněním</t>
  </si>
  <si>
    <t>-1078732737</t>
  </si>
  <si>
    <t>dle D1.1.2.a, D1.1.1</t>
  </si>
  <si>
    <t>parking+pěší+slepci+asfalt</t>
  </si>
  <si>
    <t>33</t>
  </si>
  <si>
    <t>183101313</t>
  </si>
  <si>
    <t>Hloubení jamek pro vysazování rostlin v zemině tř.1 až 4 s výměnou půdy z 100% v rovině nebo na svahu do 1:5, objemu přes 0,02 do 0,05 m3</t>
  </si>
  <si>
    <t>-1144237686</t>
  </si>
  <si>
    <t>342</t>
  </si>
  <si>
    <t>34</t>
  </si>
  <si>
    <t>183101321</t>
  </si>
  <si>
    <t>Hloubení jamek pro vysazování rostlin v zemině tř.1 až 4 s výměnou půdy z 100% v rovině nebo na svahu do 1:5, objemu přes 0,40 do 1,00 m3</t>
  </si>
  <si>
    <t>130097785</t>
  </si>
  <si>
    <t>dle D1.1.2.a; D1.1.1</t>
  </si>
  <si>
    <t>2+7+2</t>
  </si>
  <si>
    <t>35</t>
  </si>
  <si>
    <t>183403114</t>
  </si>
  <si>
    <t>Obdělání půdy kultivátorováním v rovině nebo na svahu do 1:5</t>
  </si>
  <si>
    <t>-1953455122</t>
  </si>
  <si>
    <t>36</t>
  </si>
  <si>
    <t>183403153</t>
  </si>
  <si>
    <t>Obdělání půdy hrabáním v rovině nebo na svahu do 1:5</t>
  </si>
  <si>
    <t>1740400358</t>
  </si>
  <si>
    <t>37</t>
  </si>
  <si>
    <t>183403161</t>
  </si>
  <si>
    <t>Obdělání půdy válením v rovině nebo na svahu do 1:5</t>
  </si>
  <si>
    <t>1139713008</t>
  </si>
  <si>
    <t>38</t>
  </si>
  <si>
    <t>183552431</t>
  </si>
  <si>
    <t>Úprava zemědělské půdy - hnojení tekutými hnojivy na ploše jednotlivě se zapravením hnojiva do půdy do 5 ha, o sklonu do 5 st.</t>
  </si>
  <si>
    <t>-1268591</t>
  </si>
  <si>
    <t>trávník*0,0001</t>
  </si>
  <si>
    <t>39</t>
  </si>
  <si>
    <t>184102113</t>
  </si>
  <si>
    <t>Výsadba dřeviny s balem do předem vyhloubené jamky se zalitím v rovině nebo na svahu do 1:5, při průměru balu přes 300 do 400 mm</t>
  </si>
  <si>
    <t>-1890100424</t>
  </si>
  <si>
    <t>40</t>
  </si>
  <si>
    <t>R102</t>
  </si>
  <si>
    <t>ochrana kmene bedněním - zřízení</t>
  </si>
  <si>
    <t>1391789322</t>
  </si>
  <si>
    <t>0,5*4*2*6</t>
  </si>
  <si>
    <t>41</t>
  </si>
  <si>
    <t>R103</t>
  </si>
  <si>
    <t>ochrana kmene bedněním - odstranění</t>
  </si>
  <si>
    <t>1601562330</t>
  </si>
  <si>
    <t>42</t>
  </si>
  <si>
    <t>R801</t>
  </si>
  <si>
    <t>Zlatice prostřední (Forsythia x intermedia 'Maluch')  20-30cm, kontejner 2L</t>
  </si>
  <si>
    <t>1106781794</t>
  </si>
  <si>
    <t>43</t>
  </si>
  <si>
    <t>184102116</t>
  </si>
  <si>
    <t>Výsadba dřeviny s balem do předem vyhloubené jamky se zalitím  v rovině nebo na svahu do 1:5, při průměru balu přes 600 do 800 mm</t>
  </si>
  <si>
    <t>-956210477</t>
  </si>
  <si>
    <t>44</t>
  </si>
  <si>
    <t>184215133</t>
  </si>
  <si>
    <t>Ukotvení dřeviny kůly třemi kůly, délky přes 2 do 3 m</t>
  </si>
  <si>
    <t>2003523849</t>
  </si>
  <si>
    <t>45</t>
  </si>
  <si>
    <t>184215411</t>
  </si>
  <si>
    <t>Zhotovení závlahové mísy u solitérních dřevin v rovině nebo na svahu do 1:5, o průměru mísy do 0,5 m</t>
  </si>
  <si>
    <t>1322214201</t>
  </si>
  <si>
    <t>46</t>
  </si>
  <si>
    <t>184501131</t>
  </si>
  <si>
    <t>Zhotovení obalu kmene a spodních částí větví stromu z juty  ve dvou vrstvách v rovině nebo na svahu do 1:5</t>
  </si>
  <si>
    <t>1738422207</t>
  </si>
  <si>
    <t>2*stromy</t>
  </si>
  <si>
    <t>47</t>
  </si>
  <si>
    <t>184801121</t>
  </si>
  <si>
    <t>Ošetření vysazených dřevin  solitérních v rovině nebo na svahu do 1:5</t>
  </si>
  <si>
    <t>564547797</t>
  </si>
  <si>
    <t>48</t>
  </si>
  <si>
    <t>184801131</t>
  </si>
  <si>
    <t>Ošetření vysazených dřevin  ve skupinách v rovině nebo na svahu do 1:5</t>
  </si>
  <si>
    <t>-914708350</t>
  </si>
  <si>
    <t>49</t>
  </si>
  <si>
    <t>184802111</t>
  </si>
  <si>
    <t>Chemické odplevelení půdy před založením kultury, trávníku nebo zpevněných ploch o výměře jednotlivě přes 20 m2 v rovině nebo na svahu do 1:5 postřikem na široko</t>
  </si>
  <si>
    <t>598023609</t>
  </si>
  <si>
    <t>50</t>
  </si>
  <si>
    <t>R101</t>
  </si>
  <si>
    <t xml:space="preserve">Trávníkový substrát  </t>
  </si>
  <si>
    <t>-727468334</t>
  </si>
  <si>
    <t>(0,15*trávník)/2,5</t>
  </si>
  <si>
    <t>51</t>
  </si>
  <si>
    <t>020</t>
  </si>
  <si>
    <t>ochrana a úprava teplovodního kolektoru - reprofilace sanačními hmotami na bázi polymerbetonu, opatření 2x penetračním asfaltovým lakem + dvojnásobná izolace natavením hydroizolačními SBS asfaltovými pásy</t>
  </si>
  <si>
    <t>-1741025965</t>
  </si>
  <si>
    <t>dle C3; D1.1.1</t>
  </si>
  <si>
    <t>7*3</t>
  </si>
  <si>
    <t>52</t>
  </si>
  <si>
    <t>184911431</t>
  </si>
  <si>
    <t>Mulčování vysazených rostlin mulčovací kůrou, tl. přes 100 do 150 mm v rovině nebo na svahu do 1:5</t>
  </si>
  <si>
    <t>1811659745</t>
  </si>
  <si>
    <t>85,5</t>
  </si>
  <si>
    <t>53</t>
  </si>
  <si>
    <t>10391100</t>
  </si>
  <si>
    <t>kůra mulčovací VL</t>
  </si>
  <si>
    <t>1990683397</t>
  </si>
  <si>
    <t>85,5*0,15</t>
  </si>
  <si>
    <t>54</t>
  </si>
  <si>
    <t>R18or</t>
  </si>
  <si>
    <t>pořízení a dovoz chybějící ornice</t>
  </si>
  <si>
    <t>-1883993558</t>
  </si>
  <si>
    <t>trávník*0,15</t>
  </si>
  <si>
    <t>55</t>
  </si>
  <si>
    <t>185804312</t>
  </si>
  <si>
    <t>Zalití rostlin vodou  plochy záhonů jednotlivě přes 20 m2</t>
  </si>
  <si>
    <t>130833280</t>
  </si>
  <si>
    <t>0,015*(trávník+85,5)</t>
  </si>
  <si>
    <t>56</t>
  </si>
  <si>
    <t>R1801vs1</t>
  </si>
  <si>
    <t>Jedle korejská (Abies koreana) 200-225cm</t>
  </si>
  <si>
    <t>-763145728</t>
  </si>
  <si>
    <t>57</t>
  </si>
  <si>
    <t>R1801vs2</t>
  </si>
  <si>
    <t>Javor babyka (Acer campestre ´Elsrijk´) 14-16cm</t>
  </si>
  <si>
    <t>-2966132</t>
  </si>
  <si>
    <t>58</t>
  </si>
  <si>
    <t>R1801vs3</t>
  </si>
  <si>
    <t>Svída japonská (Cornus cousa) 800-100cm</t>
  </si>
  <si>
    <t>-255954107</t>
  </si>
  <si>
    <t>59</t>
  </si>
  <si>
    <t>185851121</t>
  </si>
  <si>
    <t>Dovoz vody pro zálivku rostlin na vzdálenost do 1000 m</t>
  </si>
  <si>
    <t>-1923437355</t>
  </si>
  <si>
    <t>60</t>
  </si>
  <si>
    <t>185851129</t>
  </si>
  <si>
    <t>Dovoz vody pro zálivku rostlin Příplatek k ceně za každých dalších i započatých 1000 m</t>
  </si>
  <si>
    <t>-1876548500</t>
  </si>
  <si>
    <t>9*voda</t>
  </si>
  <si>
    <t>61</t>
  </si>
  <si>
    <t>R8001</t>
  </si>
  <si>
    <t>Kůly frézované 3 m</t>
  </si>
  <si>
    <t>1277173305</t>
  </si>
  <si>
    <t>3*stromy</t>
  </si>
  <si>
    <t>62</t>
  </si>
  <si>
    <t>R8002</t>
  </si>
  <si>
    <t>Úvazky a spojovací materiál  (stromy dle TZ)</t>
  </si>
  <si>
    <t>1572190461</t>
  </si>
  <si>
    <t>63</t>
  </si>
  <si>
    <t>R8003</t>
  </si>
  <si>
    <t xml:space="preserve">Juta na bandáž kmene </t>
  </si>
  <si>
    <t>-1303942797</t>
  </si>
  <si>
    <t>stromy*2*1,2</t>
  </si>
  <si>
    <t>64</t>
  </si>
  <si>
    <t>R8004</t>
  </si>
  <si>
    <t>Chránička paty kmene       (stromy dle TZ)</t>
  </si>
  <si>
    <t>-1469324081</t>
  </si>
  <si>
    <t>Zakládání</t>
  </si>
  <si>
    <t>65</t>
  </si>
  <si>
    <t>212755214</t>
  </si>
  <si>
    <t>Trativody bez lože z drenážních trubek plastových flexibilních D 100 mm</t>
  </si>
  <si>
    <t>387419034</t>
  </si>
  <si>
    <t>dle D1.1.2.a; D1.1.2.c</t>
  </si>
  <si>
    <t>63+31+43+14</t>
  </si>
  <si>
    <t>66</t>
  </si>
  <si>
    <t>213141111</t>
  </si>
  <si>
    <t>Zřízení vrstvy z geotextilie filtrační, separační, odvodňovací, ochranné, výztužné nebo protierozní v rovině nebo ve sklonu do 1:5, šířky do 3 m</t>
  </si>
  <si>
    <t>-1250751891</t>
  </si>
  <si>
    <t>dle D1.1.1; D1.1.2.c</t>
  </si>
  <si>
    <t>parking+asfalt</t>
  </si>
  <si>
    <t>drenáž*3,14*0,1+drenáž*0,5*4</t>
  </si>
  <si>
    <t>67</t>
  </si>
  <si>
    <t>693110620RR</t>
  </si>
  <si>
    <t>netkaná geotextilie z PP 300g/m²; stat.protržení CBR min 2kN</t>
  </si>
  <si>
    <t>985441991</t>
  </si>
  <si>
    <t>Přepočteno koeficientem 1,2 (pro prořez a přesahy 20%)</t>
  </si>
  <si>
    <t>textilie+textilie2</t>
  </si>
  <si>
    <t>1452,914*1,2 'Přepočtené koeficientem množství</t>
  </si>
  <si>
    <t>68</t>
  </si>
  <si>
    <t>275313911</t>
  </si>
  <si>
    <t>Základy z betonu prostého patky a bloky z betonu kamenem neprokládaného tř. C 30/37</t>
  </si>
  <si>
    <t>911716502</t>
  </si>
  <si>
    <t>69</t>
  </si>
  <si>
    <t>275351121</t>
  </si>
  <si>
    <t>Bednění základů patek zřízení</t>
  </si>
  <si>
    <t>-897173342</t>
  </si>
  <si>
    <t>horní lemy</t>
  </si>
  <si>
    <t>0,7*0,7*3*0,3</t>
  </si>
  <si>
    <t>70</t>
  </si>
  <si>
    <t>275351122</t>
  </si>
  <si>
    <t>Bednění základů patek odstranění</t>
  </si>
  <si>
    <t>1126032296</t>
  </si>
  <si>
    <t>0,441</t>
  </si>
  <si>
    <t>Vodorovné konstrukce</t>
  </si>
  <si>
    <t>71</t>
  </si>
  <si>
    <t>451573111</t>
  </si>
  <si>
    <t>Lože pod potrubí, stoky a drobné objekty v otevřeném výkopu z písku a štěrkopísku do 63 mm</t>
  </si>
  <si>
    <t>789660486</t>
  </si>
  <si>
    <t>drenáž*0,05*0,3</t>
  </si>
  <si>
    <t>Komunikace pozemní</t>
  </si>
  <si>
    <t>72</t>
  </si>
  <si>
    <t>564851111</t>
  </si>
  <si>
    <t>Podklad ze štěrkodrti ŠD s rozprostřením a zhutněním, po zhutnění tl. 150 mm</t>
  </si>
  <si>
    <t>-1201557630</t>
  </si>
  <si>
    <t>2*asfalt+slepci+pěší</t>
  </si>
  <si>
    <t>73</t>
  </si>
  <si>
    <t>564871111</t>
  </si>
  <si>
    <t>Podklad ze štěrkodrti ŠD s rozprostřením a zhutněním, po zhutnění tl. 250 mm</t>
  </si>
  <si>
    <t>776053887</t>
  </si>
  <si>
    <t>74</t>
  </si>
  <si>
    <t>564871116</t>
  </si>
  <si>
    <t>Podklad ze štěrkodrti ŠD s rozprostřením a zhutněním, po zhutnění tl. 300 mm</t>
  </si>
  <si>
    <t>1635975463</t>
  </si>
  <si>
    <t>asfalt+parking+slepci+pěší</t>
  </si>
  <si>
    <t>sanace pod obruby</t>
  </si>
  <si>
    <t>0,3*(bo1530+bo1025)</t>
  </si>
  <si>
    <t>75</t>
  </si>
  <si>
    <t>565155121</t>
  </si>
  <si>
    <t>Asfaltový beton vrstva podkladní ACP 16 (obalované kamenivo střednězrnné - OKS)  s rozprostřením a zhutněním v pruhu šířky přes 3 m, po zhutnění tl. 70 mm</t>
  </si>
  <si>
    <t>-619357850</t>
  </si>
  <si>
    <t>76</t>
  </si>
  <si>
    <t>573111112</t>
  </si>
  <si>
    <t>Postřik infiltrační PI z asfaltu silničního s posypem kamenivem, v množství 1,00 kg/m2</t>
  </si>
  <si>
    <t>-1878974114</t>
  </si>
  <si>
    <t>77</t>
  </si>
  <si>
    <t>573211112</t>
  </si>
  <si>
    <t>Postřik spojovací PS bez posypu kamenivem z asfaltu silničního, v množství 0,70 kg/m2</t>
  </si>
  <si>
    <t>1904715563</t>
  </si>
  <si>
    <t>78</t>
  </si>
  <si>
    <t>577134121</t>
  </si>
  <si>
    <t>Asfaltový beton vrstva obrusná ACO 11 (ABS)  s rozprostřením a se zhutněním z nemodifikovaného asfaltu v pruhu šířky přes 3 m tř. I, po zhutnění tl. 40 mm</t>
  </si>
  <si>
    <t>865123002</t>
  </si>
  <si>
    <t>dle D1.1.1; D1.1.2.a</t>
  </si>
  <si>
    <t>79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</si>
  <si>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</si>
  <si>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</si>
  <si>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-1282225782</t>
  </si>
  <si>
    <t>80</t>
  </si>
  <si>
    <t>592452670RR</t>
  </si>
  <si>
    <t>dlažba pro nevidomé 20 x 10 x 6 cm červená</t>
  </si>
  <si>
    <t>1029048901</t>
  </si>
  <si>
    <t>Přepočteno koeficientem 1,05 (pro prořez 5%)</t>
  </si>
  <si>
    <t>4,1*1,05 'Přepočtené koeficientem množství</t>
  </si>
  <si>
    <t>81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</si>
  <si>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</si>
  <si>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</si>
  <si>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117192511</t>
  </si>
  <si>
    <t>82</t>
  </si>
  <si>
    <t>R0077</t>
  </si>
  <si>
    <t>dlažba zámková betonová šedá tl.60mm</t>
  </si>
  <si>
    <t>-2018243768</t>
  </si>
  <si>
    <t>131*1,05 'Přepočtené koeficientem množství</t>
  </si>
  <si>
    <t>83</t>
  </si>
  <si>
    <t>596211212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</si>
  <si>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</si>
  <si>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-615332765</t>
  </si>
  <si>
    <t>84</t>
  </si>
  <si>
    <t>59245213R</t>
  </si>
  <si>
    <t>dlažba zámková tl.80mm přírodní ostrohranná</t>
  </si>
  <si>
    <t>1052973865</t>
  </si>
  <si>
    <t>parking-parking2</t>
  </si>
  <si>
    <t>415,1*1,05 'Přepočtené koeficientem množství</t>
  </si>
  <si>
    <t>85</t>
  </si>
  <si>
    <t>59245203</t>
  </si>
  <si>
    <t>dlažba zámková tl.80mm červená ostrohranná</t>
  </si>
  <si>
    <t>-2115318588</t>
  </si>
  <si>
    <t>dle C4, D1.1.2.a, D1.1.1</t>
  </si>
  <si>
    <t>oddělení parkovacích stání</t>
  </si>
  <si>
    <t>0,1*5*18+0,1*4,5*16</t>
  </si>
  <si>
    <t>16,2*1,05 'Přepočtené koeficientem množství</t>
  </si>
  <si>
    <t>Trubní vedení</t>
  </si>
  <si>
    <t>86</t>
  </si>
  <si>
    <t>899331111</t>
  </si>
  <si>
    <t>Výšková úprava uličního vstupu nebo vpusti do 200 mm zvýšením poklopu</t>
  </si>
  <si>
    <t>748684020</t>
  </si>
  <si>
    <t>Ostatní konstrukce a práce, bourání</t>
  </si>
  <si>
    <t>87</t>
  </si>
  <si>
    <t>914111111</t>
  </si>
  <si>
    <t>Montáž svislé dopravní značky základní velikosti do 1 m2 objímkami na sloupky nebo konzoly</t>
  </si>
  <si>
    <t>-1806536502</t>
  </si>
  <si>
    <t>dle C4</t>
  </si>
  <si>
    <t>88</t>
  </si>
  <si>
    <t>404454040</t>
  </si>
  <si>
    <t>značka dopravní svislá nereflexní FeZn prolis, 500 x 700 mm</t>
  </si>
  <si>
    <t>-1012885035</t>
  </si>
  <si>
    <t>89</t>
  </si>
  <si>
    <t>404452250R</t>
  </si>
  <si>
    <t xml:space="preserve">sloupek Zn 60 - 350 vč. montáže  </t>
  </si>
  <si>
    <t>1095228506</t>
  </si>
  <si>
    <t>90</t>
  </si>
  <si>
    <t>404452400R</t>
  </si>
  <si>
    <t>patka hliníková HP 60 vč.montáže a základu</t>
  </si>
  <si>
    <t>171932278</t>
  </si>
  <si>
    <t>91</t>
  </si>
  <si>
    <t>404452530</t>
  </si>
  <si>
    <t>víčko plastové na sloupek 60</t>
  </si>
  <si>
    <t>-686942526</t>
  </si>
  <si>
    <t>92</t>
  </si>
  <si>
    <t>915131111</t>
  </si>
  <si>
    <t>Vodorovné dopravní značení stříkané barvou  přechody pro chodce, šipky, symboly bílé základní</t>
  </si>
  <si>
    <t>651855282</t>
  </si>
  <si>
    <t>V10f</t>
  </si>
  <si>
    <t>93</t>
  </si>
  <si>
    <t>R910</t>
  </si>
  <si>
    <t>vodorovné dopravní značení - žlutý nátěr</t>
  </si>
  <si>
    <t>312080012</t>
  </si>
  <si>
    <t>dle C4, D1.1.2.a</t>
  </si>
  <si>
    <t>3*4</t>
  </si>
  <si>
    <t>94</t>
  </si>
  <si>
    <t>915491211</t>
  </si>
  <si>
    <t>Osazení vodicího proužku z betonových prefabrikovaných desek tl. do 120 mm do lože z cementové malty tl. 20 mm, s vyplněním a zatřením spár cementovou maltou s podkladní vrstvou z betonu prostého tl. 50 až 100 mm šířka proužku 250 mm</t>
  </si>
  <si>
    <t>1865740170</t>
  </si>
  <si>
    <t>dle D1.1.2.a, D1.1.1, D1.1.2.c</t>
  </si>
  <si>
    <t>přídlažba</t>
  </si>
  <si>
    <t>11,4+19+6,3*2+12+19+3,7+32,9+47,3+5,5+43,3+4,8+16,5+9,3+43,5+6,3+1,8</t>
  </si>
  <si>
    <t>95</t>
  </si>
  <si>
    <t>592RR</t>
  </si>
  <si>
    <t>silniční přídlažba 8/25/50cm šedá</t>
  </si>
  <si>
    <t>-925605384</t>
  </si>
  <si>
    <t>bp*2</t>
  </si>
  <si>
    <t>577,8*1,05 'Přepočtené koeficientem množství</t>
  </si>
  <si>
    <t>96</t>
  </si>
  <si>
    <t>915611111</t>
  </si>
  <si>
    <t>Předznačení pro vodorovné značení  stříkané barvou nebo prováděné z nátěrových hmot liniové dělicí čáry, vodicí proužky</t>
  </si>
  <si>
    <t>534002303</t>
  </si>
  <si>
    <t>97</t>
  </si>
  <si>
    <t>915621111</t>
  </si>
  <si>
    <t>Předznačení pro vodorovné značení  stříkané barvou nebo prováděné z nátěrových hmot plošné šipky, symboly, nápisy</t>
  </si>
  <si>
    <t>-2139484893</t>
  </si>
  <si>
    <t>98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</si>
  <si>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</si>
  <si>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</si>
  <si>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-1577833785</t>
  </si>
  <si>
    <t>bo1025+bo1530+bop</t>
  </si>
  <si>
    <t>99</t>
  </si>
  <si>
    <t>59217030</t>
  </si>
  <si>
    <t>obrubník betonový silniční přechodový 100x15x15-25 cm</t>
  </si>
  <si>
    <t>-1359465211</t>
  </si>
  <si>
    <t>2*1,05 'Přepočtené koeficientem množství</t>
  </si>
  <si>
    <t>100</t>
  </si>
  <si>
    <t>592175030R</t>
  </si>
  <si>
    <t>obrubník betonový přírodní 100x15/12x30 cm</t>
  </si>
  <si>
    <t>1451504517</t>
  </si>
  <si>
    <t>3,7+38,2+47,8+17,3+43,1-bop</t>
  </si>
  <si>
    <t>148,1*1,05 'Přepočtené koeficientem množství</t>
  </si>
  <si>
    <t>101</t>
  </si>
  <si>
    <t>59217017</t>
  </si>
  <si>
    <t>obrubník betonový chodníkový 100x10x25 cm</t>
  </si>
  <si>
    <t>170265598</t>
  </si>
  <si>
    <t>dle D1.1.2.c; D1.1.2.a</t>
  </si>
  <si>
    <t>2,6+39,9</t>
  </si>
  <si>
    <t>42,5*1,05 'Přepočtené koeficientem množství</t>
  </si>
  <si>
    <t>102</t>
  </si>
  <si>
    <t>919731123R</t>
  </si>
  <si>
    <t>Zarovnání styčné plochy podkladu nebo krytu podél vybourané části komunikace nebo zpevněné plochy živičné tl. přes 100 do 200 mm</t>
  </si>
  <si>
    <t>-1855475116</t>
  </si>
  <si>
    <t>103</t>
  </si>
  <si>
    <t>919735113</t>
  </si>
  <si>
    <t>Řezání stávajícího živičného krytu nebo podkladu hloubky přes 100 do 150 mm</t>
  </si>
  <si>
    <t>-2141902486</t>
  </si>
  <si>
    <t>104</t>
  </si>
  <si>
    <t>938908411</t>
  </si>
  <si>
    <t>Čištění vozovek splachováním vodou povrchu podkladu nebo krytu živičného, betonového nebo dlážděného</t>
  </si>
  <si>
    <t>-1204391198</t>
  </si>
  <si>
    <t>pěší+parking+slepci+asfalt</t>
  </si>
  <si>
    <t>105</t>
  </si>
  <si>
    <t>R981</t>
  </si>
  <si>
    <t>vybourání uliční betonové vpusti vč.likvidace, utěsnění potrubí a odvozu</t>
  </si>
  <si>
    <t>899716008</t>
  </si>
  <si>
    <t>106</t>
  </si>
  <si>
    <t>40445420</t>
  </si>
  <si>
    <t>značka dopravní svislá nereflexní FeZn prolis 500x150mm</t>
  </si>
  <si>
    <t>1560328057</t>
  </si>
  <si>
    <t>107</t>
  </si>
  <si>
    <t>R901br</t>
  </si>
  <si>
    <t>samonosná teleskopická posuvná brána 2 dílná kompletní D+M vč. veškerého příslušenství a montáže, š. 5m</t>
  </si>
  <si>
    <t>-8251344</t>
  </si>
  <si>
    <t xml:space="preserve">kompletní dodávka a montáž brány, výplně, sloupků, pohonu, majáku, ovladače, propojovací kabeláže, čidel, pojezdů, sloupků, mechaniky, </t>
  </si>
  <si>
    <t>výrobní dokumentace, dopravné, oživení a vyzkoušení</t>
  </si>
  <si>
    <t>průjezdná š. brány = 5m, výška brány nad terénem 1,8m</t>
  </si>
  <si>
    <t>bez betonových základů, chrániček a výkopů</t>
  </si>
  <si>
    <t>997</t>
  </si>
  <si>
    <t>Přesun sutě</t>
  </si>
  <si>
    <t>108</t>
  </si>
  <si>
    <t>997002611</t>
  </si>
  <si>
    <t>Nakládání suti a vybouraných hmot na dopravní prostředek pro vodorovné přemístění</t>
  </si>
  <si>
    <t>-251068677</t>
  </si>
  <si>
    <t>109</t>
  </si>
  <si>
    <t>997006512</t>
  </si>
  <si>
    <t>Vodorovná doprava suti na skládku s naložením na dopravní prostředek a složením přes 100 m do 1 km</t>
  </si>
  <si>
    <t>-510300529</t>
  </si>
  <si>
    <t>110</t>
  </si>
  <si>
    <t>997006519</t>
  </si>
  <si>
    <t>Vodorovná doprava suti na skládku s naložením na dopravní prostředek a složením Příplatek k ceně za každý další i započatý 1 km</t>
  </si>
  <si>
    <t>1860135031</t>
  </si>
  <si>
    <t>1055,481*24 'Přepočtené koeficientem množství</t>
  </si>
  <si>
    <t>111</t>
  </si>
  <si>
    <t>997221815</t>
  </si>
  <si>
    <t>Poplatek za uložení stavebního odpadu na skládce (skládkovné) z prostého betonu zatříděného do Katalogu odpadů pod kódem 170 101</t>
  </si>
  <si>
    <t>-693015287</t>
  </si>
  <si>
    <t>404,375+75,321</t>
  </si>
  <si>
    <t>112</t>
  </si>
  <si>
    <t>997221845</t>
  </si>
  <si>
    <t>Poplatek za uložení stavebního odpadu na skládce (skládkovné) asfaltového bez obsahu dehtu</t>
  </si>
  <si>
    <t>323873486</t>
  </si>
  <si>
    <t>142,34</t>
  </si>
  <si>
    <t>113</t>
  </si>
  <si>
    <t>997221855</t>
  </si>
  <si>
    <t>Poplatek za uložení stavebního odpadu na skládce (skládkovné) zeminy a kameniva zatříděného do Katalogu odpadů pod kódem 170 504</t>
  </si>
  <si>
    <t>972381513</t>
  </si>
  <si>
    <t>343,2+24,772+65,473</t>
  </si>
  <si>
    <t>998</t>
  </si>
  <si>
    <t>Přesun hmot</t>
  </si>
  <si>
    <t>114</t>
  </si>
  <si>
    <t>998225111</t>
  </si>
  <si>
    <t>Přesun hmot pro komunikace s krytem z kameniva, monolitickým betonovým nebo živičným  dopravní vzdálenost do 200 m jakékoliv délky objektu</t>
  </si>
  <si>
    <t>-1374098423</t>
  </si>
  <si>
    <t>Práce a dodávky M</t>
  </si>
  <si>
    <t>46-M</t>
  </si>
  <si>
    <t>Zemní práce při extr.mont.pracích</t>
  </si>
  <si>
    <t>115</t>
  </si>
  <si>
    <t>460070753</t>
  </si>
  <si>
    <t>Hloubení nezapažených jam ručně pro ostatní konstrukce s přemístěním výkopku do vzdálenosti 3 m od okraje jámy nebo naložením na dopravní prostředek, včetně zásypu, zhutnění a urovnání povrchu ostatních konstrukcí, v hornině třídy 3</t>
  </si>
  <si>
    <t>147206578</t>
  </si>
  <si>
    <t>sondy dle C3</t>
  </si>
  <si>
    <t>2*6</t>
  </si>
  <si>
    <t>116</t>
  </si>
  <si>
    <t>460520172</t>
  </si>
  <si>
    <t>Montáž trubek ochranných uložených volně do rýhy plastových ohebných, vnitřního průměru přes 32 do 50 mm</t>
  </si>
  <si>
    <t>1484702385</t>
  </si>
  <si>
    <t>chráničky pro bránu</t>
  </si>
  <si>
    <t>6*3+3*2</t>
  </si>
  <si>
    <t>117</t>
  </si>
  <si>
    <t>460520174</t>
  </si>
  <si>
    <t>Montáž trubek ochranných uložených volně do rýhy plastových ohebných, vnitřního průměru přes 90 do 110 mm</t>
  </si>
  <si>
    <t>1965894615</t>
  </si>
  <si>
    <t>cetin+čez</t>
  </si>
  <si>
    <t>2*chráničky</t>
  </si>
  <si>
    <t>118</t>
  </si>
  <si>
    <t>345713550R</t>
  </si>
  <si>
    <t>trubka elektroinstalační ohebná dvouplášťová korugovaná D 94/110 mm, HDPE+LDPE</t>
  </si>
  <si>
    <t>128</t>
  </si>
  <si>
    <t>631924070</t>
  </si>
  <si>
    <t>Přepočteno koeficientem 1,1 (pro prořez 10%)</t>
  </si>
  <si>
    <t>23,7*1,1 'Přepočtené koeficientem množství</t>
  </si>
  <si>
    <t>119</t>
  </si>
  <si>
    <t>R46001</t>
  </si>
  <si>
    <t>dělená chránička z plastu D110mm</t>
  </si>
  <si>
    <t>1572237972</t>
  </si>
  <si>
    <t>dle C3 - cetin+čez</t>
  </si>
  <si>
    <t>10+6,5+7,2</t>
  </si>
  <si>
    <t>120</t>
  </si>
  <si>
    <t>34571350</t>
  </si>
  <si>
    <t>trubka elektroinstalační ohebná dvouplášťová korugovaná D 32/40 mm, HDPE+LDPE</t>
  </si>
  <si>
    <t>-1481058418</t>
  </si>
  <si>
    <t>chráničky pro bránu; prořez 20%</t>
  </si>
  <si>
    <t>24*1,2</t>
  </si>
  <si>
    <t>jáma</t>
  </si>
  <si>
    <t>37,975</t>
  </si>
  <si>
    <t>výkop rýh</t>
  </si>
  <si>
    <t>59,334</t>
  </si>
  <si>
    <t>pažení_celk</t>
  </si>
  <si>
    <t>pažení celkem</t>
  </si>
  <si>
    <t>155,568</t>
  </si>
  <si>
    <t>lože_1</t>
  </si>
  <si>
    <t>3,846</t>
  </si>
  <si>
    <t>obsyp_1</t>
  </si>
  <si>
    <t>obsyp</t>
  </si>
  <si>
    <t>17,308</t>
  </si>
  <si>
    <t>potrubí_1</t>
  </si>
  <si>
    <t>potrubí</t>
  </si>
  <si>
    <t>36,63</t>
  </si>
  <si>
    <t>17,5</t>
  </si>
  <si>
    <t>002 - SO 301 ODVODNĚNÍ KOMUNIKACE</t>
  </si>
  <si>
    <t>88,393</t>
  </si>
  <si>
    <t>rýhy_1</t>
  </si>
  <si>
    <t>10,48</t>
  </si>
  <si>
    <t xml:space="preserve">    3 - Svislé a kompletní konstrukce</t>
  </si>
  <si>
    <t>131201201</t>
  </si>
  <si>
    <t>Hloubení zapažených jam a zářezů s urovnáním dna do předepsaného profilu a spádu v hornině tř. 3 do 100 m3</t>
  </si>
  <si>
    <t>1016466686</t>
  </si>
  <si>
    <t>dle D1.3.4.f</t>
  </si>
  <si>
    <t>3,5*3,5*3,1</t>
  </si>
  <si>
    <t>131201209</t>
  </si>
  <si>
    <t>Hloubení zapažených jam a zářezů s urovnáním dna do předepsaného profilu a spádu Příplatek k cenám za lepivost horniny tř. 3</t>
  </si>
  <si>
    <t>798780450</t>
  </si>
  <si>
    <t>132201201</t>
  </si>
  <si>
    <t>Hloubení zapažených i nezapažených rýh šířky přes 600 do 2 000 mm s urovnáním dna do předepsaného profilu a spádu v hornině tř. 3 do 100 m3</t>
  </si>
  <si>
    <t>2048841221</t>
  </si>
  <si>
    <t>dle D1.3.4.c; D1.1.2.a</t>
  </si>
  <si>
    <t>0,8*13,1</t>
  </si>
  <si>
    <t>(1,7*4,25+1,8*7,26+1,8*20,12)*1,05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</si>
  <si>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</si>
  <si>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</si>
  <si>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-518470869</t>
  </si>
  <si>
    <t>rýhy+rýhy_1</t>
  </si>
  <si>
    <t>151101102</t>
  </si>
  <si>
    <t>Zřízení pažení a rozepření stěn rýh pro podzemní vedení pro všechny šířky rýhy příložné pro jakoukoliv mezerovitost, hloubky do 4 m</t>
  </si>
  <si>
    <t>-875142812</t>
  </si>
  <si>
    <t>dle D1.3.4.c; D1.3.4.f</t>
  </si>
  <si>
    <t>potrubí dešť</t>
  </si>
  <si>
    <t>paženír</t>
  </si>
  <si>
    <t>2*(1,6*4,25+1,8*7,26+1,8*20,12)</t>
  </si>
  <si>
    <t>vsak</t>
  </si>
  <si>
    <t>3,1*4*3,5</t>
  </si>
  <si>
    <t>151101112</t>
  </si>
  <si>
    <t>Odstranění pažení a rozepření stěn rýh pro podzemní vedení s uložením materiálu na vzdálenost do 3 m od kraje výkopu příložné, hloubky přes 2 do 4 m</t>
  </si>
  <si>
    <t>1454329641</t>
  </si>
  <si>
    <t>2099567970</t>
  </si>
  <si>
    <t>89174858</t>
  </si>
  <si>
    <t>rýhy+jáma+rýhy_1</t>
  </si>
  <si>
    <t>-139875794</t>
  </si>
  <si>
    <t>1131518581</t>
  </si>
  <si>
    <t>233440258</t>
  </si>
  <si>
    <t>1,7*(rýhy+jáma+rýhy_1)</t>
  </si>
  <si>
    <t>583441720</t>
  </si>
  <si>
    <t>štěrkodrť frakce 0-32 třída C</t>
  </si>
  <si>
    <t>-663312519</t>
  </si>
  <si>
    <t>3,5*3,5*0,5*2</t>
  </si>
  <si>
    <t>fr032</t>
  </si>
  <si>
    <t>583439320</t>
  </si>
  <si>
    <t>kamenivo drcené hrubé frakce 16-32</t>
  </si>
  <si>
    <t>-1074827973</t>
  </si>
  <si>
    <t>3,5*3,5*0,5*2+0,8*13,1*2</t>
  </si>
  <si>
    <t>fr1632</t>
  </si>
  <si>
    <t>277087682</t>
  </si>
  <si>
    <t>jáma+rýhy+rýhy_1</t>
  </si>
  <si>
    <t>-lože_1-obsyp_1</t>
  </si>
  <si>
    <t>zásyp_1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</si>
  <si>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</si>
  <si>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</si>
  <si>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-320930977</t>
  </si>
  <si>
    <t>dle D1.3.4.d</t>
  </si>
  <si>
    <t>0,45*1,05*potrubí_1</t>
  </si>
  <si>
    <t>-2001000854</t>
  </si>
  <si>
    <t>(rýhy-lože_1-obsyp_1)*1,9</t>
  </si>
  <si>
    <t>fr063</t>
  </si>
  <si>
    <t>583442000RR</t>
  </si>
  <si>
    <t xml:space="preserve">štěrkodrť frakce 32-63 </t>
  </si>
  <si>
    <t>649753469</t>
  </si>
  <si>
    <t>2,21*3,5*3,5*1,9</t>
  </si>
  <si>
    <t>fr3263</t>
  </si>
  <si>
    <t>583373310R</t>
  </si>
  <si>
    <t>štěrkopísek frakce 0-22</t>
  </si>
  <si>
    <t>1667441425</t>
  </si>
  <si>
    <t>obsyp_1*2</t>
  </si>
  <si>
    <t>212755216</t>
  </si>
  <si>
    <t>Trativody bez lože z drenážních trubek plastových flexibilních D 160 mm</t>
  </si>
  <si>
    <t>-1929762455</t>
  </si>
  <si>
    <t>5*2,5+2*2,5</t>
  </si>
  <si>
    <t>693110620R</t>
  </si>
  <si>
    <t>geotextilie z polyesterových vláken netkaná, 300 g/m2, šíře 200 cm</t>
  </si>
  <si>
    <t>-1471194431</t>
  </si>
  <si>
    <t>textilie*1,2</t>
  </si>
  <si>
    <t>213141132</t>
  </si>
  <si>
    <t>Zřízení vrstvy z geotextilie filtrační, separační, odvodňovací, ochranné, výztužné nebo protierozní ve sklonu přes 1:2 do 1:1, šířky přes 3 do 6 m</t>
  </si>
  <si>
    <t>-833400819</t>
  </si>
  <si>
    <t>3,1*3,5*4+3,5*3,5*3</t>
  </si>
  <si>
    <t>3,14*0,15*drenáž</t>
  </si>
  <si>
    <t>Svislé a kompletní konstrukce</t>
  </si>
  <si>
    <t>359901211</t>
  </si>
  <si>
    <t>Monitoring stok (kamerový systém) jakékoli výšky nová kanalizace</t>
  </si>
  <si>
    <t>-165958321</t>
  </si>
  <si>
    <t>dle D1.3.4.c</t>
  </si>
  <si>
    <t>510270014</t>
  </si>
  <si>
    <t>0,1*1,05*potrubí_1</t>
  </si>
  <si>
    <t>871313121</t>
  </si>
  <si>
    <t>Montáž kanalizačního potrubí z plastů z tvrdého PVC těsněných gumovým kroužkem v otevřeném výkopu ve sklonu do 20 % DN 160</t>
  </si>
  <si>
    <t>19506256</t>
  </si>
  <si>
    <t>4,25+7,26+20,12</t>
  </si>
  <si>
    <t>0,5*2+2*2</t>
  </si>
  <si>
    <t>286114600</t>
  </si>
  <si>
    <t>trubka kanalizační plastová PVC KG DN 160x1000 mm SN 8</t>
  </si>
  <si>
    <t>-1100770392</t>
  </si>
  <si>
    <t>36,63*1,1 'Přepočtené koeficientem množství</t>
  </si>
  <si>
    <t>892312121</t>
  </si>
  <si>
    <t>Tlakové zkoušky vzduchem těsnícími vaky ucpávkovými DN 150</t>
  </si>
  <si>
    <t>úsek</t>
  </si>
  <si>
    <t>761898021</t>
  </si>
  <si>
    <t>R801.1</t>
  </si>
  <si>
    <t>dodání a osazení kompletní sorpční vpusti vč.obetonování 1m3 C30/37</t>
  </si>
  <si>
    <t>1128452383</t>
  </si>
  <si>
    <t>938906143R</t>
  </si>
  <si>
    <t>Čištění usazenin pročištění drenážního potrubí DN 130 a 160</t>
  </si>
  <si>
    <t>616090104</t>
  </si>
  <si>
    <t>dle D1.1.b.5</t>
  </si>
  <si>
    <t>čištění před kamerovou revizí</t>
  </si>
  <si>
    <t>998276201R</t>
  </si>
  <si>
    <t>Přesun hmot, trub.vedení plast. obsypaná kamenivem</t>
  </si>
  <si>
    <t>183402507</t>
  </si>
  <si>
    <t>dvk110</t>
  </si>
  <si>
    <t>39,7</t>
  </si>
  <si>
    <t>kabel10</t>
  </si>
  <si>
    <t>133</t>
  </si>
  <si>
    <t>svody</t>
  </si>
  <si>
    <t>rýha1</t>
  </si>
  <si>
    <t>104,4</t>
  </si>
  <si>
    <t>sděl2</t>
  </si>
  <si>
    <t>450</t>
  </si>
  <si>
    <t>sděl1</t>
  </si>
  <si>
    <t>64,5</t>
  </si>
  <si>
    <t>kabel5</t>
  </si>
  <si>
    <t>003 - SO 401 VEŘEJNÉ OSVĚTLENÍ</t>
  </si>
  <si>
    <t>PSV - Práce a dodávky PSV</t>
  </si>
  <si>
    <t xml:space="preserve">    741 - Elektroinstalace - silnoproud</t>
  </si>
  <si>
    <t xml:space="preserve">    742 - Elektroinstalace - slaboproud</t>
  </si>
  <si>
    <t xml:space="preserve">    784 - Dokončovací práce - malby a tapety</t>
  </si>
  <si>
    <t xml:space="preserve">    21-M - Elektromontáže</t>
  </si>
  <si>
    <t>899623161R</t>
  </si>
  <si>
    <t>Obetonování potrubí nebo zdiva stok betonem prostým v otevřeném výkopu, beton tř. C 20/25</t>
  </si>
  <si>
    <t>-1231658555</t>
  </si>
  <si>
    <t>dle D1.4.2.a; D1.4.2.b</t>
  </si>
  <si>
    <t>0,5*0,25*(7,1+8,5)</t>
  </si>
  <si>
    <t>PSV</t>
  </si>
  <si>
    <t>Práce a dodávky PSV</t>
  </si>
  <si>
    <t>741</t>
  </si>
  <si>
    <t>Elektroinstalace - silnoproud</t>
  </si>
  <si>
    <t>741110512</t>
  </si>
  <si>
    <t>Montáž lišt a kanálků elektroinstalačních se spojkami, ohyby a rohy a s nasunutím do krabic vkládacích s víčkem, šířky do přes 60 do 120 mm</t>
  </si>
  <si>
    <t>1428586736</t>
  </si>
  <si>
    <t>741128021</t>
  </si>
  <si>
    <t>Ostatní práce při montáži vodičů a kabelů Příplatek k cenám montáže vodičů a kabelů za zatahování vodičů a kabelů do tvárnicových tras s komorami nebo do kolektorů, hmotnosti do 0,75 kg</t>
  </si>
  <si>
    <t>1804013232</t>
  </si>
  <si>
    <t>kabel10+svody+kabel5+sděl1</t>
  </si>
  <si>
    <t>741130025</t>
  </si>
  <si>
    <t>Ukončení vodičů izolovaných s označením a zapojením na svorkovnici s otevřením a uzavřením krytu, průřezu žíly do 16 mm2</t>
  </si>
  <si>
    <t>-491721370</t>
  </si>
  <si>
    <t>741420021</t>
  </si>
  <si>
    <t>Montáž hromosvodného vedení svorek se 2 šrouby</t>
  </si>
  <si>
    <t>1450729250</t>
  </si>
  <si>
    <t>13+4</t>
  </si>
  <si>
    <t>354420130</t>
  </si>
  <si>
    <t>svorka uzemnění Cu spojovací</t>
  </si>
  <si>
    <t>1973308818</t>
  </si>
  <si>
    <t>354420160</t>
  </si>
  <si>
    <t>svorka uzemnění Cu připojovací</t>
  </si>
  <si>
    <t>-1457469046</t>
  </si>
  <si>
    <t>741810002</t>
  </si>
  <si>
    <t>Zkoušky a prohlídky elektrických rozvodů a zařízení celková prohlídka a vyhotovení revizní zprávy pro objem montážních prací přes 100 do 500 tis. Kč</t>
  </si>
  <si>
    <t>2003598250</t>
  </si>
  <si>
    <t>741820102</t>
  </si>
  <si>
    <t>Měření osvětlovacího zařízení intenzity osvětlení na pracovišti do 50 svítidel</t>
  </si>
  <si>
    <t>soubor</t>
  </si>
  <si>
    <t>1435578772</t>
  </si>
  <si>
    <t>742</t>
  </si>
  <si>
    <t>Elektroinstalace - slaboproud</t>
  </si>
  <si>
    <t>742121002</t>
  </si>
  <si>
    <t>Montáž kabelů sdělovacích pro vnitřní rozvody počtu žil přes 15</t>
  </si>
  <si>
    <t>-179561147</t>
  </si>
  <si>
    <t>34126539</t>
  </si>
  <si>
    <t>kabel sdělovací Cu 10x4x0,6</t>
  </si>
  <si>
    <t>1714459536</t>
  </si>
  <si>
    <t>dle D1.4.2.d</t>
  </si>
  <si>
    <t>514,5*1,05 'Přepočtené koeficientem množství</t>
  </si>
  <si>
    <t>784</t>
  </si>
  <si>
    <t>Dokončovací práce - malby a tapety</t>
  </si>
  <si>
    <t>784672011R</t>
  </si>
  <si>
    <t>Písmomalířské práce výšky číslic nebo písmen přes 40 do 100 mm v místnostech výšky do 3,80 m</t>
  </si>
  <si>
    <t>-691654769</t>
  </si>
  <si>
    <t>21-M</t>
  </si>
  <si>
    <t>Elektromontáže</t>
  </si>
  <si>
    <t>210021063</t>
  </si>
  <si>
    <t>Ostatní elektromontážní doplňkové práce osazení výstražné fólie z PVC</t>
  </si>
  <si>
    <t>964875632</t>
  </si>
  <si>
    <t>dle D1.4.2.b</t>
  </si>
  <si>
    <t>693113110R</t>
  </si>
  <si>
    <t>pás varovný plný PE  šíře 33 cm s potiskem</t>
  </si>
  <si>
    <t>1543634739</t>
  </si>
  <si>
    <t>133*1,1 'Přepočtené koeficientem množství</t>
  </si>
  <si>
    <t>210202013RR</t>
  </si>
  <si>
    <t>Montáž LED svítidla</t>
  </si>
  <si>
    <t>907067216</t>
  </si>
  <si>
    <t>M003</t>
  </si>
  <si>
    <t>dodání LED svítidla 15W</t>
  </si>
  <si>
    <t>256</t>
  </si>
  <si>
    <t>1989170489</t>
  </si>
  <si>
    <t>M0031</t>
  </si>
  <si>
    <t>dodání LED svítidla 40W</t>
  </si>
  <si>
    <t>1681860013</t>
  </si>
  <si>
    <t>210204002</t>
  </si>
  <si>
    <t>Montáž stožárů osvětlení, bez zemních prací  parkových ocelových</t>
  </si>
  <si>
    <t>1338800487</t>
  </si>
  <si>
    <t>210204103</t>
  </si>
  <si>
    <t>Montáž výložníků osvětlení  jednoramenných sloupových, hmotnosti do 35 kg</t>
  </si>
  <si>
    <t>396285026</t>
  </si>
  <si>
    <t>M002</t>
  </si>
  <si>
    <t>Dodávka jednoram. výložníku dl. 2,5m</t>
  </si>
  <si>
    <t>-1315277811</t>
  </si>
  <si>
    <t>210204203</t>
  </si>
  <si>
    <t>Montáž elektrovýzbroje stožárů osvětlení 3 okruhy</t>
  </si>
  <si>
    <t>464624716</t>
  </si>
  <si>
    <t>M004</t>
  </si>
  <si>
    <t>Dodávka výzbroje stožáru osvětlení se třemi obvody, chráněné pojistkami</t>
  </si>
  <si>
    <t>sada</t>
  </si>
  <si>
    <t>-1524934407</t>
  </si>
  <si>
    <t>210220002</t>
  </si>
  <si>
    <t>Montáž uzemňovacího vedení s upevněním, propojením a připojením pomocí svorek na povrchu vodičů FeZn drátem nebo lanem průměru do 10 mm</t>
  </si>
  <si>
    <t>1827047730</t>
  </si>
  <si>
    <t>kabel10+kabel5</t>
  </si>
  <si>
    <t>354410730</t>
  </si>
  <si>
    <t>drát průměr 10 mm FeZn</t>
  </si>
  <si>
    <t>-472813471</t>
  </si>
  <si>
    <t>0,62*kabel10*1,1</t>
  </si>
  <si>
    <t>210280211</t>
  </si>
  <si>
    <t>Měření zemních odporů zemniče prvního nebo samostatného</t>
  </si>
  <si>
    <t>-715147589</t>
  </si>
  <si>
    <t>210280215</t>
  </si>
  <si>
    <t>Měření zemních odporů zemniče Příplatek k ceně za každý další zemnič v síti</t>
  </si>
  <si>
    <t>1521862375</t>
  </si>
  <si>
    <t>210280351</t>
  </si>
  <si>
    <t>Zkoušky vodičů a kabelů izolačních kabelů silových do 1 kV, počtu a průřezu žil do 4x25 mm2</t>
  </si>
  <si>
    <t>2100522154</t>
  </si>
  <si>
    <t>210290891</t>
  </si>
  <si>
    <t>Doplnění orientačních štítků na kabel (při revizi instalace)</t>
  </si>
  <si>
    <t>1212206107</t>
  </si>
  <si>
    <t>M005</t>
  </si>
  <si>
    <t>kabelový štítek</t>
  </si>
  <si>
    <t>1746446186</t>
  </si>
  <si>
    <t>210810005</t>
  </si>
  <si>
    <t>Montáž izolovaných kabelů měděných bez ukončení do 1 kV uložených volně CYKY, CYKYD, CYKYDY, NYM, NYY, YSLY, 750 V, počtu a průřezu žil 3 x 1,5 mm2</t>
  </si>
  <si>
    <t>455246756</t>
  </si>
  <si>
    <t>4*(5+2+1)+2*(5+2+1+2,5)</t>
  </si>
  <si>
    <t>341110300</t>
  </si>
  <si>
    <t>kabel silový s Cu jádrem CYKY 3x1,5 mm2</t>
  </si>
  <si>
    <t>-523386202</t>
  </si>
  <si>
    <t>53*1,05 'Přepočtené koeficientem množství</t>
  </si>
  <si>
    <t>M0023</t>
  </si>
  <si>
    <t>stožár osvětlovací dl. 5m sadový žárově zinkovaný</t>
  </si>
  <si>
    <t>994501989</t>
  </si>
  <si>
    <t>4+2</t>
  </si>
  <si>
    <t>210812033</t>
  </si>
  <si>
    <t>Montáž izolovaných kabelů měděných do 1 kV bez ukončení plných a kulatých (CYKY, CHKE-R,...) uložených volně nebo v liště počtu a průřezu žil 4x6 až 10 mm2</t>
  </si>
  <si>
    <t>426451393</t>
  </si>
  <si>
    <t>34111076</t>
  </si>
  <si>
    <t>kabel silový s Cu jádrem 1 kV 4x10mm2</t>
  </si>
  <si>
    <t>-870802331</t>
  </si>
  <si>
    <t>133*1,05 'Přepočtené koeficientem množství</t>
  </si>
  <si>
    <t>210812061</t>
  </si>
  <si>
    <t>Montáž izolovaných kabelů měděných do 1 kV bez ukončení plných a kulatých (CYKY, CHKE-R,...) uložených volně nebo v liště počtu a průřezu žil 5x1,5 až 2,5 mm2</t>
  </si>
  <si>
    <t>-355063112</t>
  </si>
  <si>
    <t>napájení brány dle D1.4.2.d</t>
  </si>
  <si>
    <t>34111094</t>
  </si>
  <si>
    <t>kabel silový s Cu jádrem 1 kV 5x2,5mm2</t>
  </si>
  <si>
    <t>-577324201</t>
  </si>
  <si>
    <t>64,5*1,05 'Přepočtené koeficientem množství</t>
  </si>
  <si>
    <t>210812131R</t>
  </si>
  <si>
    <t>Montáž kabel TCEPKPFLE 10x4x0,6 venkovní</t>
  </si>
  <si>
    <t>-2060553433</t>
  </si>
  <si>
    <t>RVOO</t>
  </si>
  <si>
    <t>dodání a montáž venkovního rozváděče RVOO na fasádu pro 2okruhy+2x rezerva, hl.jistič, stmívač</t>
  </si>
  <si>
    <t>-1240474558</t>
  </si>
  <si>
    <t>RDAT</t>
  </si>
  <si>
    <t>dodání a montáž vnitřní datové rozvodnice pro hlásky - RDAT</t>
  </si>
  <si>
    <t>-1959240655</t>
  </si>
  <si>
    <t>AV1</t>
  </si>
  <si>
    <t>dodání a montáž vnitřní hlásky - 1 kanál</t>
  </si>
  <si>
    <t>-412283764</t>
  </si>
  <si>
    <t>AV2</t>
  </si>
  <si>
    <t>dodání a montáž - venkovní hláska s GSM modulem - 6 kanálů</t>
  </si>
  <si>
    <t>-1314327803</t>
  </si>
  <si>
    <t>VOC</t>
  </si>
  <si>
    <t>dodání a montáž pohybového čidla na stožár vč. nastavení a zapojení</t>
  </si>
  <si>
    <t>1548506737</t>
  </si>
  <si>
    <t>460010024</t>
  </si>
  <si>
    <t>Vytyčení trasy vedení kabelového (podzemního) v zastavěném prostoru</t>
  </si>
  <si>
    <t>km</t>
  </si>
  <si>
    <t>1403091869</t>
  </si>
  <si>
    <t>120*0,001</t>
  </si>
  <si>
    <t>460050303</t>
  </si>
  <si>
    <t>Hloubení nezapažených jam ručně pro stožáry s přemístěním výkopku do vzdálenosti 3 m od okraje jámy nebo naložením na dopravní prostředek, včetně zásypu, zhutnění a urovnání povrchu s patkou jednoduché na rovině, v hornině třídy 3</t>
  </si>
  <si>
    <t>-198056108</t>
  </si>
  <si>
    <t>460080035</t>
  </si>
  <si>
    <t>Základové konstrukce základ bez bednění do rostlé zeminy z monolitického železobetonu bez výztuže tř. C 25/30</t>
  </si>
  <si>
    <t>-1512632133</t>
  </si>
  <si>
    <t>dle D1.4.2.c</t>
  </si>
  <si>
    <t>0,7*0,7*0,3*6</t>
  </si>
  <si>
    <t>0,5*0,5*0,3*6</t>
  </si>
  <si>
    <t>460080202</t>
  </si>
  <si>
    <t>Základové konstrukce zřízení bednění základových konstrukcí s případnými vzpěrami zabudovaného</t>
  </si>
  <si>
    <t>-1923464732</t>
  </si>
  <si>
    <t>0,4*pi*0,85*6</t>
  </si>
  <si>
    <t>286111230</t>
  </si>
  <si>
    <t>trubka kanalizační hladká hrdlovaná D 400 x 9,8 x 5000 mm</t>
  </si>
  <si>
    <t>-1015459119</t>
  </si>
  <si>
    <t>460150163</t>
  </si>
  <si>
    <t>Hloubení zapažených i nezapažených kabelových rýh ručně včetně urovnání dna s přemístěním výkopku do vzdálenosti 3 m od okraje jámy nebo naložením na dopravní prostředek šířky 35 cm, hloubky 80 cm, v hornině třídy 3</t>
  </si>
  <si>
    <t>569523627</t>
  </si>
  <si>
    <t>dle D1.4.2.d; D1.4.2.a</t>
  </si>
  <si>
    <t>120-7,1-8,5</t>
  </si>
  <si>
    <t>460150303</t>
  </si>
  <si>
    <t>Hloubení zapažených i nezapažených kabelových rýh ručně včetně urovnání dna s přemístěním výkopku do vzdálenosti 3 m od okraje jámy nebo naložením na dopravní prostředek šířky 50 cm, hloubky 120 cm, v hornině třídy 3</t>
  </si>
  <si>
    <t>-1038473015</t>
  </si>
  <si>
    <t>dle D1.4.2.a</t>
  </si>
  <si>
    <t>8,5+7,1</t>
  </si>
  <si>
    <t>460421101</t>
  </si>
  <si>
    <t>Kabelové lože včetně podsypu, zhutnění a urovnání povrchu z písku nebo štěrkopísku tloušťky 10 cm nad kabel bez zakrytí, šířky do 65 cm</t>
  </si>
  <si>
    <t>-1126760381</t>
  </si>
  <si>
    <t>460470011</t>
  </si>
  <si>
    <t>Provizorní zajištění inženýrských sítí ve výkopech pomocí drátů, dřevěných a plastových prvků apod. kabelů při křížení</t>
  </si>
  <si>
    <t>1613177570</t>
  </si>
  <si>
    <t>460520173</t>
  </si>
  <si>
    <t>Montáž trubek ochranných uložených volně do rýhy plastových ohebných, vnitřního průměru přes 50 do 90 mm</t>
  </si>
  <si>
    <t>1293928110</t>
  </si>
  <si>
    <t>-1941947616</t>
  </si>
  <si>
    <t>3*8,5+7,1*2</t>
  </si>
  <si>
    <t>345713530R</t>
  </si>
  <si>
    <t>trubka elektroinstalační ohebná dvouplášťová korugovaná D 61/75 mm, HDPE+LDPE</t>
  </si>
  <si>
    <t>-1378360811</t>
  </si>
  <si>
    <t>197,5*1,05 'Přepočtené koeficientem množství</t>
  </si>
  <si>
    <t>1070368431</t>
  </si>
  <si>
    <t>39,7*1,05 'Přepočtené koeficientem množství</t>
  </si>
  <si>
    <t>34571352</t>
  </si>
  <si>
    <t>trubka elektroinstalační ohebná dvouplášťová korugovaná D 52/63 mm, HDPE+LDPE</t>
  </si>
  <si>
    <t>-281149804</t>
  </si>
  <si>
    <t>460560163</t>
  </si>
  <si>
    <t>Zásyp kabelových rýh ručně s uložením výkopku ve vrstvách včetně zhutnění a urovnání povrchu šířky 35 cm hloubky 80 cm, v hornině třídy 3</t>
  </si>
  <si>
    <t>429746389</t>
  </si>
  <si>
    <t>460560303</t>
  </si>
  <si>
    <t>Zásyp kabelových rýh ručně s uložením výkopku ve vrstvách včetně zhutnění a urovnání povrchu šířky 50 cm hloubky 120 cm, v hornině třídy 3</t>
  </si>
  <si>
    <t>204071919</t>
  </si>
  <si>
    <t>7,1+8,5</t>
  </si>
  <si>
    <t>460620013</t>
  </si>
  <si>
    <t>Úprava terénu provizorní úprava terénu včetně odkopání drobných nerovností a zásypu prohlubní se zhutněním, v hornině třídy 3</t>
  </si>
  <si>
    <t>-35620583</t>
  </si>
  <si>
    <t>120*2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</si>
</sst>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8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7" fillId="0" borderId="23" xfId="0" applyFont="1" applyBorder="1" applyAlignment="1" applyProtection="1">
      <alignment horizontal="center" vertical="center"/>
      <protection/>
    </xf>
    <xf numFmtId="49" fontId="37" fillId="0" borderId="23" xfId="0" applyNumberFormat="1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center" vertical="center" wrapText="1"/>
      <protection/>
    </xf>
    <xf numFmtId="167" fontId="37" fillId="0" borderId="23" xfId="0" applyNumberFormat="1" applyFont="1" applyBorder="1" applyAlignment="1" applyProtection="1">
      <alignment vertical="center"/>
      <protection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/>
    </xf>
    <xf numFmtId="0" fontId="38" fillId="0" borderId="23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0" borderId="23" xfId="0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167" fontId="24" fillId="0" borderId="23" xfId="0" applyNumberFormat="1" applyFont="1" applyBorder="1" applyAlignment="1" applyProtection="1">
      <alignment vertical="center"/>
      <protection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14.4" customHeight="1">
      <c r="B26" s="21"/>
      <c r="C26" s="22"/>
      <c r="D26" s="38" t="s">
        <v>35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9">
        <f>ROUND(AG94,2)</f>
        <v>0</v>
      </c>
      <c r="AL26" s="22"/>
      <c r="AM26" s="22"/>
      <c r="AN26" s="22"/>
      <c r="AO26" s="22"/>
      <c r="AP26" s="22"/>
      <c r="AQ26" s="22"/>
      <c r="AR26" s="20"/>
      <c r="BE26" s="31"/>
    </row>
    <row r="27" spans="2:57" s="1" customFormat="1" ht="14.4" customHeight="1">
      <c r="B27" s="21"/>
      <c r="C27" s="22"/>
      <c r="D27" s="38" t="s">
        <v>36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39">
        <f>ROUND(AG100,2)</f>
        <v>0</v>
      </c>
      <c r="AL27" s="39"/>
      <c r="AM27" s="39"/>
      <c r="AN27" s="39"/>
      <c r="AO27" s="39"/>
      <c r="AP27" s="22"/>
      <c r="AQ27" s="22"/>
      <c r="AR27" s="20"/>
      <c r="BE27" s="31"/>
    </row>
    <row r="28" spans="1:57" s="2" customFormat="1" ht="6.95" customHeigh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3"/>
      <c r="BE28" s="31"/>
    </row>
    <row r="29" spans="1:57" s="2" customFormat="1" ht="25.9" customHeight="1">
      <c r="A29" s="40"/>
      <c r="B29" s="41"/>
      <c r="C29" s="42"/>
      <c r="D29" s="44" t="s">
        <v>37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6">
        <f>ROUND(AK26+AK27,2)</f>
        <v>0</v>
      </c>
      <c r="AL29" s="45"/>
      <c r="AM29" s="45"/>
      <c r="AN29" s="45"/>
      <c r="AO29" s="45"/>
      <c r="AP29" s="42"/>
      <c r="AQ29" s="42"/>
      <c r="AR29" s="43"/>
      <c r="BE29" s="31"/>
    </row>
    <row r="30" spans="1:57" s="2" customFormat="1" ht="6.95" customHeight="1">
      <c r="A30" s="40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3"/>
      <c r="BE30" s="31"/>
    </row>
    <row r="31" spans="1:57" s="2" customFormat="1" ht="12">
      <c r="A31" s="40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7" t="s">
        <v>38</v>
      </c>
      <c r="M31" s="47"/>
      <c r="N31" s="47"/>
      <c r="O31" s="47"/>
      <c r="P31" s="47"/>
      <c r="Q31" s="42"/>
      <c r="R31" s="42"/>
      <c r="S31" s="42"/>
      <c r="T31" s="42"/>
      <c r="U31" s="42"/>
      <c r="V31" s="42"/>
      <c r="W31" s="47" t="s">
        <v>39</v>
      </c>
      <c r="X31" s="47"/>
      <c r="Y31" s="47"/>
      <c r="Z31" s="47"/>
      <c r="AA31" s="47"/>
      <c r="AB31" s="47"/>
      <c r="AC31" s="47"/>
      <c r="AD31" s="47"/>
      <c r="AE31" s="47"/>
      <c r="AF31" s="42"/>
      <c r="AG31" s="42"/>
      <c r="AH31" s="42"/>
      <c r="AI31" s="42"/>
      <c r="AJ31" s="42"/>
      <c r="AK31" s="47" t="s">
        <v>40</v>
      </c>
      <c r="AL31" s="47"/>
      <c r="AM31" s="47"/>
      <c r="AN31" s="47"/>
      <c r="AO31" s="47"/>
      <c r="AP31" s="42"/>
      <c r="AQ31" s="42"/>
      <c r="AR31" s="43"/>
      <c r="BE31" s="31"/>
    </row>
    <row r="32" spans="1:57" s="3" customFormat="1" ht="14.4" customHeight="1">
      <c r="A32" s="3"/>
      <c r="B32" s="48"/>
      <c r="C32" s="49"/>
      <c r="D32" s="32" t="s">
        <v>41</v>
      </c>
      <c r="E32" s="49"/>
      <c r="F32" s="32" t="s">
        <v>42</v>
      </c>
      <c r="G32" s="49"/>
      <c r="H32" s="49"/>
      <c r="I32" s="49"/>
      <c r="J32" s="49"/>
      <c r="K32" s="49"/>
      <c r="L32" s="50">
        <v>0.21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ROUND(AZ94+SUM(CD100:CD104),2)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f>ROUND(AV94+SUM(BY100:BY104),2)</f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>
      <c r="A33" s="3"/>
      <c r="B33" s="48"/>
      <c r="C33" s="49"/>
      <c r="D33" s="49"/>
      <c r="E33" s="49"/>
      <c r="F33" s="32" t="s">
        <v>43</v>
      </c>
      <c r="G33" s="49"/>
      <c r="H33" s="49"/>
      <c r="I33" s="49"/>
      <c r="J33" s="49"/>
      <c r="K33" s="49"/>
      <c r="L33" s="50">
        <v>0.15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ROUND(BA94+SUM(CE100:CE104),2)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f>ROUND(AW94+SUM(BZ100:BZ104),2)</f>
        <v>0</v>
      </c>
      <c r="AL33" s="49"/>
      <c r="AM33" s="49"/>
      <c r="AN33" s="49"/>
      <c r="AO33" s="49"/>
      <c r="AP33" s="49"/>
      <c r="AQ33" s="49"/>
      <c r="AR33" s="52"/>
      <c r="BE33" s="53"/>
    </row>
    <row r="34" spans="1:57" s="3" customFormat="1" ht="14.4" customHeight="1" hidden="1">
      <c r="A34" s="3"/>
      <c r="B34" s="48"/>
      <c r="C34" s="49"/>
      <c r="D34" s="49"/>
      <c r="E34" s="49"/>
      <c r="F34" s="32" t="s">
        <v>44</v>
      </c>
      <c r="G34" s="49"/>
      <c r="H34" s="49"/>
      <c r="I34" s="49"/>
      <c r="J34" s="49"/>
      <c r="K34" s="49"/>
      <c r="L34" s="50">
        <v>0.21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1">
        <f>ROUND(BB94+SUM(CF100:CF104),2)</f>
        <v>0</v>
      </c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51">
        <v>0</v>
      </c>
      <c r="AL34" s="49"/>
      <c r="AM34" s="49"/>
      <c r="AN34" s="49"/>
      <c r="AO34" s="49"/>
      <c r="AP34" s="49"/>
      <c r="AQ34" s="49"/>
      <c r="AR34" s="52"/>
      <c r="BE34" s="53"/>
    </row>
    <row r="35" spans="1:57" s="3" customFormat="1" ht="14.4" customHeight="1" hidden="1">
      <c r="A35" s="3"/>
      <c r="B35" s="48"/>
      <c r="C35" s="49"/>
      <c r="D35" s="49"/>
      <c r="E35" s="49"/>
      <c r="F35" s="32" t="s">
        <v>45</v>
      </c>
      <c r="G35" s="49"/>
      <c r="H35" s="49"/>
      <c r="I35" s="49"/>
      <c r="J35" s="49"/>
      <c r="K35" s="49"/>
      <c r="L35" s="50">
        <v>0.15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>
        <f>ROUND(BC94+SUM(CG100:CG104),2)</f>
        <v>0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1">
        <v>0</v>
      </c>
      <c r="AL35" s="49"/>
      <c r="AM35" s="49"/>
      <c r="AN35" s="49"/>
      <c r="AO35" s="49"/>
      <c r="AP35" s="49"/>
      <c r="AQ35" s="49"/>
      <c r="AR35" s="52"/>
      <c r="BE35" s="3"/>
    </row>
    <row r="36" spans="1:57" s="3" customFormat="1" ht="14.4" customHeight="1" hidden="1">
      <c r="A36" s="3"/>
      <c r="B36" s="48"/>
      <c r="C36" s="49"/>
      <c r="D36" s="49"/>
      <c r="E36" s="49"/>
      <c r="F36" s="32" t="s">
        <v>46</v>
      </c>
      <c r="G36" s="49"/>
      <c r="H36" s="49"/>
      <c r="I36" s="49"/>
      <c r="J36" s="49"/>
      <c r="K36" s="49"/>
      <c r="L36" s="50">
        <v>0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1">
        <f>ROUND(BD94+SUM(CH100:CH104),2)</f>
        <v>0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51">
        <v>0</v>
      </c>
      <c r="AL36" s="49"/>
      <c r="AM36" s="49"/>
      <c r="AN36" s="49"/>
      <c r="AO36" s="49"/>
      <c r="AP36" s="49"/>
      <c r="AQ36" s="49"/>
      <c r="AR36" s="52"/>
      <c r="BE36" s="3"/>
    </row>
    <row r="37" spans="1:57" s="2" customFormat="1" ht="6.95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3"/>
      <c r="BE37" s="40"/>
    </row>
    <row r="38" spans="1:57" s="2" customFormat="1" ht="25.9" customHeight="1">
      <c r="A38" s="40"/>
      <c r="B38" s="41"/>
      <c r="C38" s="54"/>
      <c r="D38" s="55" t="s">
        <v>47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 t="s">
        <v>48</v>
      </c>
      <c r="U38" s="56"/>
      <c r="V38" s="56"/>
      <c r="W38" s="56"/>
      <c r="X38" s="58" t="s">
        <v>49</v>
      </c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9">
        <f>SUM(AK29:AK36)</f>
        <v>0</v>
      </c>
      <c r="AL38" s="56"/>
      <c r="AM38" s="56"/>
      <c r="AN38" s="56"/>
      <c r="AO38" s="60"/>
      <c r="AP38" s="54"/>
      <c r="AQ38" s="54"/>
      <c r="AR38" s="43"/>
      <c r="BE38" s="40"/>
    </row>
    <row r="39" spans="1:57" s="2" customFormat="1" ht="6.95" customHeight="1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3"/>
      <c r="BE39" s="40"/>
    </row>
    <row r="40" spans="1:57" s="2" customFormat="1" ht="14.4" customHeight="1">
      <c r="A40" s="40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3"/>
      <c r="BE40" s="4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61"/>
      <c r="C49" s="62"/>
      <c r="D49" s="63" t="s">
        <v>50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51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40"/>
      <c r="B60" s="41"/>
      <c r="C60" s="42"/>
      <c r="D60" s="66" t="s">
        <v>52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66" t="s">
        <v>53</v>
      </c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66" t="s">
        <v>52</v>
      </c>
      <c r="AI60" s="45"/>
      <c r="AJ60" s="45"/>
      <c r="AK60" s="45"/>
      <c r="AL60" s="45"/>
      <c r="AM60" s="66" t="s">
        <v>53</v>
      </c>
      <c r="AN60" s="45"/>
      <c r="AO60" s="45"/>
      <c r="AP60" s="42"/>
      <c r="AQ60" s="42"/>
      <c r="AR60" s="43"/>
      <c r="BE60" s="40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40"/>
      <c r="B64" s="41"/>
      <c r="C64" s="42"/>
      <c r="D64" s="63" t="s">
        <v>54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55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3"/>
      <c r="BE64" s="40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40"/>
      <c r="B75" s="41"/>
      <c r="C75" s="42"/>
      <c r="D75" s="66" t="s">
        <v>52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66" t="s">
        <v>53</v>
      </c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66" t="s">
        <v>52</v>
      </c>
      <c r="AI75" s="45"/>
      <c r="AJ75" s="45"/>
      <c r="AK75" s="45"/>
      <c r="AL75" s="45"/>
      <c r="AM75" s="66" t="s">
        <v>53</v>
      </c>
      <c r="AN75" s="45"/>
      <c r="AO75" s="45"/>
      <c r="AP75" s="42"/>
      <c r="AQ75" s="42"/>
      <c r="AR75" s="43"/>
      <c r="BE75" s="40"/>
    </row>
    <row r="76" spans="1:57" s="2" customFormat="1" ht="12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3"/>
      <c r="BE76" s="40"/>
    </row>
    <row r="77" spans="1:57" s="2" customFormat="1" ht="6.95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3"/>
      <c r="BE77" s="40"/>
    </row>
    <row r="81" spans="1:57" s="2" customFormat="1" ht="6.95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3"/>
      <c r="BE81" s="40"/>
    </row>
    <row r="82" spans="1:57" s="2" customFormat="1" ht="24.95" customHeight="1">
      <c r="A82" s="40"/>
      <c r="B82" s="41"/>
      <c r="C82" s="23" t="s">
        <v>56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3"/>
      <c r="BE82" s="40"/>
    </row>
    <row r="83" spans="1:57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3"/>
      <c r="BE83" s="40"/>
    </row>
    <row r="84" spans="1:57" s="4" customFormat="1" ht="12" customHeight="1">
      <c r="A84" s="4"/>
      <c r="B84" s="72"/>
      <c r="C84" s="32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20191012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pans="1:57" s="5" customFormat="1" ht="36.95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Parkoviště na p.p.č. 433/33, k.ú. Hrabůvka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pans="1:57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3"/>
      <c r="BE86" s="40"/>
    </row>
    <row r="87" spans="1:57" s="2" customFormat="1" ht="12" customHeight="1">
      <c r="A87" s="40"/>
      <c r="B87" s="41"/>
      <c r="C87" s="32" t="s">
        <v>20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>ul. Mjr. Nováka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2" t="s">
        <v>22</v>
      </c>
      <c r="AJ87" s="42"/>
      <c r="AK87" s="42"/>
      <c r="AL87" s="42"/>
      <c r="AM87" s="81" t="str">
        <f>IF(AN8="","",AN8)</f>
        <v>12. 10. 2019</v>
      </c>
      <c r="AN87" s="81"/>
      <c r="AO87" s="42"/>
      <c r="AP87" s="42"/>
      <c r="AQ87" s="42"/>
      <c r="AR87" s="43"/>
      <c r="BE87" s="40"/>
    </row>
    <row r="88" spans="1:57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3"/>
      <c r="BE88" s="40"/>
    </row>
    <row r="89" spans="1:57" s="2" customFormat="1" ht="15.15" customHeight="1">
      <c r="A89" s="40"/>
      <c r="B89" s="41"/>
      <c r="C89" s="32" t="s">
        <v>24</v>
      </c>
      <c r="D89" s="42"/>
      <c r="E89" s="42"/>
      <c r="F89" s="42"/>
      <c r="G89" s="42"/>
      <c r="H89" s="42"/>
      <c r="I89" s="42"/>
      <c r="J89" s="42"/>
      <c r="K89" s="42"/>
      <c r="L89" s="73" t="str">
        <f>IF(E11="","",E11)</f>
        <v>Městský obvod Ostrava – Jih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2" t="s">
        <v>30</v>
      </c>
      <c r="AJ89" s="42"/>
      <c r="AK89" s="42"/>
      <c r="AL89" s="42"/>
      <c r="AM89" s="82" t="str">
        <f>IF(E17="","",E17)</f>
        <v>Roman Fildán</v>
      </c>
      <c r="AN89" s="73"/>
      <c r="AO89" s="73"/>
      <c r="AP89" s="73"/>
      <c r="AQ89" s="42"/>
      <c r="AR89" s="43"/>
      <c r="AS89" s="83" t="s">
        <v>57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pans="1:57" s="2" customFormat="1" ht="15.15" customHeight="1">
      <c r="A90" s="40"/>
      <c r="B90" s="41"/>
      <c r="C90" s="32" t="s">
        <v>28</v>
      </c>
      <c r="D90" s="42"/>
      <c r="E90" s="42"/>
      <c r="F90" s="42"/>
      <c r="G90" s="42"/>
      <c r="H90" s="42"/>
      <c r="I90" s="42"/>
      <c r="J90" s="42"/>
      <c r="K90" s="42"/>
      <c r="L90" s="73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2" t="s">
        <v>33</v>
      </c>
      <c r="AJ90" s="42"/>
      <c r="AK90" s="42"/>
      <c r="AL90" s="42"/>
      <c r="AM90" s="82" t="str">
        <f>IF(E20="","",E20)</f>
        <v>Roman Fildán</v>
      </c>
      <c r="AN90" s="73"/>
      <c r="AO90" s="73"/>
      <c r="AP90" s="73"/>
      <c r="AQ90" s="42"/>
      <c r="AR90" s="43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pans="1:57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3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pans="1:57" s="2" customFormat="1" ht="29.25" customHeight="1">
      <c r="A92" s="40"/>
      <c r="B92" s="41"/>
      <c r="C92" s="95" t="s">
        <v>58</v>
      </c>
      <c r="D92" s="96"/>
      <c r="E92" s="96"/>
      <c r="F92" s="96"/>
      <c r="G92" s="96"/>
      <c r="H92" s="97"/>
      <c r="I92" s="98" t="s">
        <v>59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60</v>
      </c>
      <c r="AH92" s="96"/>
      <c r="AI92" s="96"/>
      <c r="AJ92" s="96"/>
      <c r="AK92" s="96"/>
      <c r="AL92" s="96"/>
      <c r="AM92" s="96"/>
      <c r="AN92" s="98" t="s">
        <v>61</v>
      </c>
      <c r="AO92" s="96"/>
      <c r="AP92" s="100"/>
      <c r="AQ92" s="101" t="s">
        <v>62</v>
      </c>
      <c r="AR92" s="43"/>
      <c r="AS92" s="102" t="s">
        <v>63</v>
      </c>
      <c r="AT92" s="103" t="s">
        <v>64</v>
      </c>
      <c r="AU92" s="103" t="s">
        <v>65</v>
      </c>
      <c r="AV92" s="103" t="s">
        <v>66</v>
      </c>
      <c r="AW92" s="103" t="s">
        <v>67</v>
      </c>
      <c r="AX92" s="103" t="s">
        <v>68</v>
      </c>
      <c r="AY92" s="103" t="s">
        <v>69</v>
      </c>
      <c r="AZ92" s="103" t="s">
        <v>70</v>
      </c>
      <c r="BA92" s="103" t="s">
        <v>71</v>
      </c>
      <c r="BB92" s="103" t="s">
        <v>72</v>
      </c>
      <c r="BC92" s="103" t="s">
        <v>73</v>
      </c>
      <c r="BD92" s="104" t="s">
        <v>74</v>
      </c>
      <c r="BE92" s="40"/>
    </row>
    <row r="93" spans="1:57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3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pans="1:90" s="6" customFormat="1" ht="32.4" customHeight="1">
      <c r="A94" s="6"/>
      <c r="B94" s="108"/>
      <c r="C94" s="109" t="s">
        <v>75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ROUND(SUM(AG95:AG98),2)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ROUND(SUM(AS95:AS98),2)</f>
        <v>0</v>
      </c>
      <c r="AT94" s="116">
        <f>ROUND(SUM(AV94:AW94),2)</f>
        <v>0</v>
      </c>
      <c r="AU94" s="117">
        <f>ROUND(SUM(AU95:AU98),5)</f>
        <v>0</v>
      </c>
      <c r="AV94" s="116">
        <f>ROUND(AZ94*L32,2)</f>
        <v>0</v>
      </c>
      <c r="AW94" s="116">
        <f>ROUND(BA94*L33,2)</f>
        <v>0</v>
      </c>
      <c r="AX94" s="116">
        <f>ROUND(BB94*L32,2)</f>
        <v>0</v>
      </c>
      <c r="AY94" s="116">
        <f>ROUND(BC94*L33,2)</f>
        <v>0</v>
      </c>
      <c r="AZ94" s="116">
        <f>ROUND(SUM(AZ95:AZ98),2)</f>
        <v>0</v>
      </c>
      <c r="BA94" s="116">
        <f>ROUND(SUM(BA95:BA98),2)</f>
        <v>0</v>
      </c>
      <c r="BB94" s="116">
        <f>ROUND(SUM(BB95:BB98),2)</f>
        <v>0</v>
      </c>
      <c r="BC94" s="116">
        <f>ROUND(SUM(BC95:BC98),2)</f>
        <v>0</v>
      </c>
      <c r="BD94" s="118">
        <f>ROUND(SUM(BD95:BD98),2)</f>
        <v>0</v>
      </c>
      <c r="BE94" s="6"/>
      <c r="BS94" s="119" t="s">
        <v>76</v>
      </c>
      <c r="BT94" s="119" t="s">
        <v>77</v>
      </c>
      <c r="BU94" s="120" t="s">
        <v>78</v>
      </c>
      <c r="BV94" s="119" t="s">
        <v>79</v>
      </c>
      <c r="BW94" s="119" t="s">
        <v>5</v>
      </c>
      <c r="BX94" s="119" t="s">
        <v>80</v>
      </c>
      <c r="CL94" s="119" t="s">
        <v>1</v>
      </c>
    </row>
    <row r="95" spans="1:91" s="7" customFormat="1" ht="16.5" customHeight="1">
      <c r="A95" s="121" t="s">
        <v>81</v>
      </c>
      <c r="B95" s="122"/>
      <c r="C95" s="123"/>
      <c r="D95" s="124" t="s">
        <v>82</v>
      </c>
      <c r="E95" s="124"/>
      <c r="F95" s="124"/>
      <c r="G95" s="124"/>
      <c r="H95" s="124"/>
      <c r="I95" s="125"/>
      <c r="J95" s="124" t="s">
        <v>83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'000 - vedlejší rozpočtové...'!J32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84</v>
      </c>
      <c r="AR95" s="128"/>
      <c r="AS95" s="129">
        <v>0</v>
      </c>
      <c r="AT95" s="130">
        <f>ROUND(SUM(AV95:AW95),2)</f>
        <v>0</v>
      </c>
      <c r="AU95" s="131">
        <f>'000 - vedlejší rozpočtové...'!P128</f>
        <v>0</v>
      </c>
      <c r="AV95" s="130">
        <f>'000 - vedlejší rozpočtové...'!J35</f>
        <v>0</v>
      </c>
      <c r="AW95" s="130">
        <f>'000 - vedlejší rozpočtové...'!J36</f>
        <v>0</v>
      </c>
      <c r="AX95" s="130">
        <f>'000 - vedlejší rozpočtové...'!J37</f>
        <v>0</v>
      </c>
      <c r="AY95" s="130">
        <f>'000 - vedlejší rozpočtové...'!J38</f>
        <v>0</v>
      </c>
      <c r="AZ95" s="130">
        <f>'000 - vedlejší rozpočtové...'!F35</f>
        <v>0</v>
      </c>
      <c r="BA95" s="130">
        <f>'000 - vedlejší rozpočtové...'!F36</f>
        <v>0</v>
      </c>
      <c r="BB95" s="130">
        <f>'000 - vedlejší rozpočtové...'!F37</f>
        <v>0</v>
      </c>
      <c r="BC95" s="130">
        <f>'000 - vedlejší rozpočtové...'!F38</f>
        <v>0</v>
      </c>
      <c r="BD95" s="132">
        <f>'000 - vedlejší rozpočtové...'!F39</f>
        <v>0</v>
      </c>
      <c r="BE95" s="7"/>
      <c r="BT95" s="133" t="s">
        <v>85</v>
      </c>
      <c r="BV95" s="133" t="s">
        <v>79</v>
      </c>
      <c r="BW95" s="133" t="s">
        <v>86</v>
      </c>
      <c r="BX95" s="133" t="s">
        <v>5</v>
      </c>
      <c r="CL95" s="133" t="s">
        <v>1</v>
      </c>
      <c r="CM95" s="133" t="s">
        <v>87</v>
      </c>
    </row>
    <row r="96" spans="1:91" s="7" customFormat="1" ht="16.5" customHeight="1">
      <c r="A96" s="121" t="s">
        <v>81</v>
      </c>
      <c r="B96" s="122"/>
      <c r="C96" s="123"/>
      <c r="D96" s="124" t="s">
        <v>88</v>
      </c>
      <c r="E96" s="124"/>
      <c r="F96" s="124"/>
      <c r="G96" s="124"/>
      <c r="H96" s="124"/>
      <c r="I96" s="125"/>
      <c r="J96" s="124" t="s">
        <v>89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6">
        <f>'001 - SO 101 KOMUNIKACE'!J32</f>
        <v>0</v>
      </c>
      <c r="AH96" s="125"/>
      <c r="AI96" s="125"/>
      <c r="AJ96" s="125"/>
      <c r="AK96" s="125"/>
      <c r="AL96" s="125"/>
      <c r="AM96" s="125"/>
      <c r="AN96" s="126">
        <f>SUM(AG96,AT96)</f>
        <v>0</v>
      </c>
      <c r="AO96" s="125"/>
      <c r="AP96" s="125"/>
      <c r="AQ96" s="127" t="s">
        <v>84</v>
      </c>
      <c r="AR96" s="128"/>
      <c r="AS96" s="129">
        <v>0</v>
      </c>
      <c r="AT96" s="130">
        <f>ROUND(SUM(AV96:AW96),2)</f>
        <v>0</v>
      </c>
      <c r="AU96" s="131">
        <f>'001 - SO 101 KOMUNIKACE'!P137</f>
        <v>0</v>
      </c>
      <c r="AV96" s="130">
        <f>'001 - SO 101 KOMUNIKACE'!J35</f>
        <v>0</v>
      </c>
      <c r="AW96" s="130">
        <f>'001 - SO 101 KOMUNIKACE'!J36</f>
        <v>0</v>
      </c>
      <c r="AX96" s="130">
        <f>'001 - SO 101 KOMUNIKACE'!J37</f>
        <v>0</v>
      </c>
      <c r="AY96" s="130">
        <f>'001 - SO 101 KOMUNIKACE'!J38</f>
        <v>0</v>
      </c>
      <c r="AZ96" s="130">
        <f>'001 - SO 101 KOMUNIKACE'!F35</f>
        <v>0</v>
      </c>
      <c r="BA96" s="130">
        <f>'001 - SO 101 KOMUNIKACE'!F36</f>
        <v>0</v>
      </c>
      <c r="BB96" s="130">
        <f>'001 - SO 101 KOMUNIKACE'!F37</f>
        <v>0</v>
      </c>
      <c r="BC96" s="130">
        <f>'001 - SO 101 KOMUNIKACE'!F38</f>
        <v>0</v>
      </c>
      <c r="BD96" s="132">
        <f>'001 - SO 101 KOMUNIKACE'!F39</f>
        <v>0</v>
      </c>
      <c r="BE96" s="7"/>
      <c r="BT96" s="133" t="s">
        <v>85</v>
      </c>
      <c r="BV96" s="133" t="s">
        <v>79</v>
      </c>
      <c r="BW96" s="133" t="s">
        <v>90</v>
      </c>
      <c r="BX96" s="133" t="s">
        <v>5</v>
      </c>
      <c r="CL96" s="133" t="s">
        <v>1</v>
      </c>
      <c r="CM96" s="133" t="s">
        <v>87</v>
      </c>
    </row>
    <row r="97" spans="1:91" s="7" customFormat="1" ht="16.5" customHeight="1">
      <c r="A97" s="121" t="s">
        <v>81</v>
      </c>
      <c r="B97" s="122"/>
      <c r="C97" s="123"/>
      <c r="D97" s="124" t="s">
        <v>91</v>
      </c>
      <c r="E97" s="124"/>
      <c r="F97" s="124"/>
      <c r="G97" s="124"/>
      <c r="H97" s="124"/>
      <c r="I97" s="125"/>
      <c r="J97" s="124" t="s">
        <v>92</v>
      </c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6">
        <f>'002 - SO 301 ODVODNĚNÍ KO...'!J32</f>
        <v>0</v>
      </c>
      <c r="AH97" s="125"/>
      <c r="AI97" s="125"/>
      <c r="AJ97" s="125"/>
      <c r="AK97" s="125"/>
      <c r="AL97" s="125"/>
      <c r="AM97" s="125"/>
      <c r="AN97" s="126">
        <f>SUM(AG97,AT97)</f>
        <v>0</v>
      </c>
      <c r="AO97" s="125"/>
      <c r="AP97" s="125"/>
      <c r="AQ97" s="127" t="s">
        <v>84</v>
      </c>
      <c r="AR97" s="128"/>
      <c r="AS97" s="129">
        <v>0</v>
      </c>
      <c r="AT97" s="130">
        <f>ROUND(SUM(AV97:AW97),2)</f>
        <v>0</v>
      </c>
      <c r="AU97" s="131">
        <f>'002 - SO 301 ODVODNĚNÍ KO...'!P134</f>
        <v>0</v>
      </c>
      <c r="AV97" s="130">
        <f>'002 - SO 301 ODVODNĚNÍ KO...'!J35</f>
        <v>0</v>
      </c>
      <c r="AW97" s="130">
        <f>'002 - SO 301 ODVODNĚNÍ KO...'!J36</f>
        <v>0</v>
      </c>
      <c r="AX97" s="130">
        <f>'002 - SO 301 ODVODNĚNÍ KO...'!J37</f>
        <v>0</v>
      </c>
      <c r="AY97" s="130">
        <f>'002 - SO 301 ODVODNĚNÍ KO...'!J38</f>
        <v>0</v>
      </c>
      <c r="AZ97" s="130">
        <f>'002 - SO 301 ODVODNĚNÍ KO...'!F35</f>
        <v>0</v>
      </c>
      <c r="BA97" s="130">
        <f>'002 - SO 301 ODVODNĚNÍ KO...'!F36</f>
        <v>0</v>
      </c>
      <c r="BB97" s="130">
        <f>'002 - SO 301 ODVODNĚNÍ KO...'!F37</f>
        <v>0</v>
      </c>
      <c r="BC97" s="130">
        <f>'002 - SO 301 ODVODNĚNÍ KO...'!F38</f>
        <v>0</v>
      </c>
      <c r="BD97" s="132">
        <f>'002 - SO 301 ODVODNĚNÍ KO...'!F39</f>
        <v>0</v>
      </c>
      <c r="BE97" s="7"/>
      <c r="BT97" s="133" t="s">
        <v>85</v>
      </c>
      <c r="BV97" s="133" t="s">
        <v>79</v>
      </c>
      <c r="BW97" s="133" t="s">
        <v>93</v>
      </c>
      <c r="BX97" s="133" t="s">
        <v>5</v>
      </c>
      <c r="CL97" s="133" t="s">
        <v>1</v>
      </c>
      <c r="CM97" s="133" t="s">
        <v>87</v>
      </c>
    </row>
    <row r="98" spans="1:91" s="7" customFormat="1" ht="16.5" customHeight="1">
      <c r="A98" s="121" t="s">
        <v>81</v>
      </c>
      <c r="B98" s="122"/>
      <c r="C98" s="123"/>
      <c r="D98" s="124" t="s">
        <v>94</v>
      </c>
      <c r="E98" s="124"/>
      <c r="F98" s="124"/>
      <c r="G98" s="124"/>
      <c r="H98" s="124"/>
      <c r="I98" s="125"/>
      <c r="J98" s="124" t="s">
        <v>95</v>
      </c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6">
        <f>'003 - SO 401 VEŘEJNÉ OSVĚ...'!J32</f>
        <v>0</v>
      </c>
      <c r="AH98" s="125"/>
      <c r="AI98" s="125"/>
      <c r="AJ98" s="125"/>
      <c r="AK98" s="125"/>
      <c r="AL98" s="125"/>
      <c r="AM98" s="125"/>
      <c r="AN98" s="126">
        <f>SUM(AG98,AT98)</f>
        <v>0</v>
      </c>
      <c r="AO98" s="125"/>
      <c r="AP98" s="125"/>
      <c r="AQ98" s="127" t="s">
        <v>84</v>
      </c>
      <c r="AR98" s="128"/>
      <c r="AS98" s="134">
        <v>0</v>
      </c>
      <c r="AT98" s="135">
        <f>ROUND(SUM(AV98:AW98),2)</f>
        <v>0</v>
      </c>
      <c r="AU98" s="136">
        <f>'003 - SO 401 VEŘEJNÉ OSVĚ...'!P135</f>
        <v>0</v>
      </c>
      <c r="AV98" s="135">
        <f>'003 - SO 401 VEŘEJNÉ OSVĚ...'!J35</f>
        <v>0</v>
      </c>
      <c r="AW98" s="135">
        <f>'003 - SO 401 VEŘEJNÉ OSVĚ...'!J36</f>
        <v>0</v>
      </c>
      <c r="AX98" s="135">
        <f>'003 - SO 401 VEŘEJNÉ OSVĚ...'!J37</f>
        <v>0</v>
      </c>
      <c r="AY98" s="135">
        <f>'003 - SO 401 VEŘEJNÉ OSVĚ...'!J38</f>
        <v>0</v>
      </c>
      <c r="AZ98" s="135">
        <f>'003 - SO 401 VEŘEJNÉ OSVĚ...'!F35</f>
        <v>0</v>
      </c>
      <c r="BA98" s="135">
        <f>'003 - SO 401 VEŘEJNÉ OSVĚ...'!F36</f>
        <v>0</v>
      </c>
      <c r="BB98" s="135">
        <f>'003 - SO 401 VEŘEJNÉ OSVĚ...'!F37</f>
        <v>0</v>
      </c>
      <c r="BC98" s="135">
        <f>'003 - SO 401 VEŘEJNÉ OSVĚ...'!F38</f>
        <v>0</v>
      </c>
      <c r="BD98" s="137">
        <f>'003 - SO 401 VEŘEJNÉ OSVĚ...'!F39</f>
        <v>0</v>
      </c>
      <c r="BE98" s="7"/>
      <c r="BT98" s="133" t="s">
        <v>85</v>
      </c>
      <c r="BV98" s="133" t="s">
        <v>79</v>
      </c>
      <c r="BW98" s="133" t="s">
        <v>96</v>
      </c>
      <c r="BX98" s="133" t="s">
        <v>5</v>
      </c>
      <c r="CL98" s="133" t="s">
        <v>1</v>
      </c>
      <c r="CM98" s="133" t="s">
        <v>87</v>
      </c>
    </row>
    <row r="99" spans="2:44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0"/>
    </row>
    <row r="100" spans="1:57" s="2" customFormat="1" ht="30" customHeight="1">
      <c r="A100" s="40"/>
      <c r="B100" s="41"/>
      <c r="C100" s="109" t="s">
        <v>97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112">
        <f>ROUND(SUM(AG101:AG104),2)</f>
        <v>0</v>
      </c>
      <c r="AH100" s="112"/>
      <c r="AI100" s="112"/>
      <c r="AJ100" s="112"/>
      <c r="AK100" s="112"/>
      <c r="AL100" s="112"/>
      <c r="AM100" s="112"/>
      <c r="AN100" s="112">
        <f>ROUND(SUM(AN101:AN104),2)</f>
        <v>0</v>
      </c>
      <c r="AO100" s="112"/>
      <c r="AP100" s="112"/>
      <c r="AQ100" s="138"/>
      <c r="AR100" s="43"/>
      <c r="AS100" s="102" t="s">
        <v>98</v>
      </c>
      <c r="AT100" s="103" t="s">
        <v>99</v>
      </c>
      <c r="AU100" s="103" t="s">
        <v>41</v>
      </c>
      <c r="AV100" s="104" t="s">
        <v>64</v>
      </c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89" s="2" customFormat="1" ht="19.9" customHeight="1">
      <c r="A101" s="40"/>
      <c r="B101" s="41"/>
      <c r="C101" s="42"/>
      <c r="D101" s="139" t="s">
        <v>100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42"/>
      <c r="AD101" s="42"/>
      <c r="AE101" s="42"/>
      <c r="AF101" s="42"/>
      <c r="AG101" s="140">
        <f>ROUND(AG94*AS101,2)</f>
        <v>0</v>
      </c>
      <c r="AH101" s="141"/>
      <c r="AI101" s="141"/>
      <c r="AJ101" s="141"/>
      <c r="AK101" s="141"/>
      <c r="AL101" s="141"/>
      <c r="AM101" s="141"/>
      <c r="AN101" s="141">
        <f>ROUND(AG101+AV101,2)</f>
        <v>0</v>
      </c>
      <c r="AO101" s="141"/>
      <c r="AP101" s="141"/>
      <c r="AQ101" s="42"/>
      <c r="AR101" s="43"/>
      <c r="AS101" s="142">
        <v>0</v>
      </c>
      <c r="AT101" s="143" t="s">
        <v>101</v>
      </c>
      <c r="AU101" s="143" t="s">
        <v>42</v>
      </c>
      <c r="AV101" s="144">
        <f>ROUND(IF(AU101="základní",AG101*L32,IF(AU101="snížená",AG101*L33,0)),2)</f>
        <v>0</v>
      </c>
      <c r="AW101" s="40"/>
      <c r="AX101" s="40"/>
      <c r="AY101" s="40"/>
      <c r="AZ101" s="40"/>
      <c r="BA101" s="40"/>
      <c r="BB101" s="40"/>
      <c r="BC101" s="40"/>
      <c r="BD101" s="40"/>
      <c r="BE101" s="40"/>
      <c r="BV101" s="17" t="s">
        <v>102</v>
      </c>
      <c r="BY101" s="145">
        <f>IF(AU101="základní",AV101,0)</f>
        <v>0</v>
      </c>
      <c r="BZ101" s="145">
        <f>IF(AU101="snížená",AV101,0)</f>
        <v>0</v>
      </c>
      <c r="CA101" s="145">
        <v>0</v>
      </c>
      <c r="CB101" s="145">
        <v>0</v>
      </c>
      <c r="CC101" s="145">
        <v>0</v>
      </c>
      <c r="CD101" s="145">
        <f>IF(AU101="základní",AG101,0)</f>
        <v>0</v>
      </c>
      <c r="CE101" s="145">
        <f>IF(AU101="snížená",AG101,0)</f>
        <v>0</v>
      </c>
      <c r="CF101" s="145">
        <f>IF(AU101="zákl. přenesená",AG101,0)</f>
        <v>0</v>
      </c>
      <c r="CG101" s="145">
        <f>IF(AU101="sníž. přenesená",AG101,0)</f>
        <v>0</v>
      </c>
      <c r="CH101" s="145">
        <f>IF(AU101="nulová",AG101,0)</f>
        <v>0</v>
      </c>
      <c r="CI101" s="17">
        <f>IF(AU101="základní",1,IF(AU101="snížená",2,IF(AU101="zákl. přenesená",4,IF(AU101="sníž. přenesená",5,3))))</f>
        <v>1</v>
      </c>
      <c r="CJ101" s="17">
        <f>IF(AT101="stavební čast",1,IF(AT101="investiční čast",2,3))</f>
        <v>1</v>
      </c>
      <c r="CK101" s="17" t="str">
        <f>IF(D101="Vyplň vlastní","","x")</f>
        <v>x</v>
      </c>
    </row>
    <row r="102" spans="1:89" s="2" customFormat="1" ht="19.9" customHeight="1">
      <c r="A102" s="40"/>
      <c r="B102" s="41"/>
      <c r="C102" s="42"/>
      <c r="D102" s="146" t="s">
        <v>103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42"/>
      <c r="AD102" s="42"/>
      <c r="AE102" s="42"/>
      <c r="AF102" s="42"/>
      <c r="AG102" s="140">
        <f>ROUND(AG94*AS102,2)</f>
        <v>0</v>
      </c>
      <c r="AH102" s="141"/>
      <c r="AI102" s="141"/>
      <c r="AJ102" s="141"/>
      <c r="AK102" s="141"/>
      <c r="AL102" s="141"/>
      <c r="AM102" s="141"/>
      <c r="AN102" s="141">
        <f>ROUND(AG102+AV102,2)</f>
        <v>0</v>
      </c>
      <c r="AO102" s="141"/>
      <c r="AP102" s="141"/>
      <c r="AQ102" s="42"/>
      <c r="AR102" s="43"/>
      <c r="AS102" s="142">
        <v>0</v>
      </c>
      <c r="AT102" s="143" t="s">
        <v>101</v>
      </c>
      <c r="AU102" s="143" t="s">
        <v>42</v>
      </c>
      <c r="AV102" s="144">
        <f>ROUND(IF(AU102="základní",AG102*L32,IF(AU102="snížená",AG102*L33,0)),2)</f>
        <v>0</v>
      </c>
      <c r="AW102" s="40"/>
      <c r="AX102" s="40"/>
      <c r="AY102" s="40"/>
      <c r="AZ102" s="40"/>
      <c r="BA102" s="40"/>
      <c r="BB102" s="40"/>
      <c r="BC102" s="40"/>
      <c r="BD102" s="40"/>
      <c r="BE102" s="40"/>
      <c r="BV102" s="17" t="s">
        <v>104</v>
      </c>
      <c r="BY102" s="145">
        <f>IF(AU102="základní",AV102,0)</f>
        <v>0</v>
      </c>
      <c r="BZ102" s="145">
        <f>IF(AU102="snížená",AV102,0)</f>
        <v>0</v>
      </c>
      <c r="CA102" s="145">
        <v>0</v>
      </c>
      <c r="CB102" s="145">
        <v>0</v>
      </c>
      <c r="CC102" s="145">
        <v>0</v>
      </c>
      <c r="CD102" s="145">
        <f>IF(AU102="základní",AG102,0)</f>
        <v>0</v>
      </c>
      <c r="CE102" s="145">
        <f>IF(AU102="snížená",AG102,0)</f>
        <v>0</v>
      </c>
      <c r="CF102" s="145">
        <f>IF(AU102="zákl. přenesená",AG102,0)</f>
        <v>0</v>
      </c>
      <c r="CG102" s="145">
        <f>IF(AU102="sníž. přenesená",AG102,0)</f>
        <v>0</v>
      </c>
      <c r="CH102" s="145">
        <f>IF(AU102="nulová",AG102,0)</f>
        <v>0</v>
      </c>
      <c r="CI102" s="17">
        <f>IF(AU102="základní",1,IF(AU102="snížená",2,IF(AU102="zákl. přenesená",4,IF(AU102="sníž. přenesená",5,3))))</f>
        <v>1</v>
      </c>
      <c r="CJ102" s="17">
        <f>IF(AT102="stavební čast",1,IF(AT102="investiční čast",2,3))</f>
        <v>1</v>
      </c>
      <c r="CK102" s="17" t="str">
        <f>IF(D102="Vyplň vlastní","","x")</f>
        <v/>
      </c>
    </row>
    <row r="103" spans="1:89" s="2" customFormat="1" ht="19.9" customHeight="1">
      <c r="A103" s="40"/>
      <c r="B103" s="41"/>
      <c r="C103" s="42"/>
      <c r="D103" s="146" t="s">
        <v>103</v>
      </c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42"/>
      <c r="AD103" s="42"/>
      <c r="AE103" s="42"/>
      <c r="AF103" s="42"/>
      <c r="AG103" s="140">
        <f>ROUND(AG94*AS103,2)</f>
        <v>0</v>
      </c>
      <c r="AH103" s="141"/>
      <c r="AI103" s="141"/>
      <c r="AJ103" s="141"/>
      <c r="AK103" s="141"/>
      <c r="AL103" s="141"/>
      <c r="AM103" s="141"/>
      <c r="AN103" s="141">
        <f>ROUND(AG103+AV103,2)</f>
        <v>0</v>
      </c>
      <c r="AO103" s="141"/>
      <c r="AP103" s="141"/>
      <c r="AQ103" s="42"/>
      <c r="AR103" s="43"/>
      <c r="AS103" s="142">
        <v>0</v>
      </c>
      <c r="AT103" s="143" t="s">
        <v>101</v>
      </c>
      <c r="AU103" s="143" t="s">
        <v>42</v>
      </c>
      <c r="AV103" s="144">
        <f>ROUND(IF(AU103="základní",AG103*L32,IF(AU103="snížená",AG103*L33,0)),2)</f>
        <v>0</v>
      </c>
      <c r="AW103" s="40"/>
      <c r="AX103" s="40"/>
      <c r="AY103" s="40"/>
      <c r="AZ103" s="40"/>
      <c r="BA103" s="40"/>
      <c r="BB103" s="40"/>
      <c r="BC103" s="40"/>
      <c r="BD103" s="40"/>
      <c r="BE103" s="40"/>
      <c r="BV103" s="17" t="s">
        <v>104</v>
      </c>
      <c r="BY103" s="145">
        <f>IF(AU103="základní",AV103,0)</f>
        <v>0</v>
      </c>
      <c r="BZ103" s="145">
        <f>IF(AU103="snížená",AV103,0)</f>
        <v>0</v>
      </c>
      <c r="CA103" s="145">
        <v>0</v>
      </c>
      <c r="CB103" s="145">
        <v>0</v>
      </c>
      <c r="CC103" s="145">
        <v>0</v>
      </c>
      <c r="CD103" s="145">
        <f>IF(AU103="základní",AG103,0)</f>
        <v>0</v>
      </c>
      <c r="CE103" s="145">
        <f>IF(AU103="snížená",AG103,0)</f>
        <v>0</v>
      </c>
      <c r="CF103" s="145">
        <f>IF(AU103="zákl. přenesená",AG103,0)</f>
        <v>0</v>
      </c>
      <c r="CG103" s="145">
        <f>IF(AU103="sníž. přenesená",AG103,0)</f>
        <v>0</v>
      </c>
      <c r="CH103" s="145">
        <f>IF(AU103="nulová",AG103,0)</f>
        <v>0</v>
      </c>
      <c r="CI103" s="17">
        <f>IF(AU103="základní",1,IF(AU103="snížená",2,IF(AU103="zákl. přenesená",4,IF(AU103="sníž. přenesená",5,3))))</f>
        <v>1</v>
      </c>
      <c r="CJ103" s="17">
        <f>IF(AT103="stavební čast",1,IF(AT103="investiční čast",2,3))</f>
        <v>1</v>
      </c>
      <c r="CK103" s="17" t="str">
        <f>IF(D103="Vyplň vlastní","","x")</f>
        <v/>
      </c>
    </row>
    <row r="104" spans="1:89" s="2" customFormat="1" ht="19.9" customHeight="1">
      <c r="A104" s="40"/>
      <c r="B104" s="41"/>
      <c r="C104" s="42"/>
      <c r="D104" s="146" t="s">
        <v>103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42"/>
      <c r="AD104" s="42"/>
      <c r="AE104" s="42"/>
      <c r="AF104" s="42"/>
      <c r="AG104" s="140">
        <f>ROUND(AG94*AS104,2)</f>
        <v>0</v>
      </c>
      <c r="AH104" s="141"/>
      <c r="AI104" s="141"/>
      <c r="AJ104" s="141"/>
      <c r="AK104" s="141"/>
      <c r="AL104" s="141"/>
      <c r="AM104" s="141"/>
      <c r="AN104" s="141">
        <f>ROUND(AG104+AV104,2)</f>
        <v>0</v>
      </c>
      <c r="AO104" s="141"/>
      <c r="AP104" s="141"/>
      <c r="AQ104" s="42"/>
      <c r="AR104" s="43"/>
      <c r="AS104" s="147">
        <v>0</v>
      </c>
      <c r="AT104" s="148" t="s">
        <v>101</v>
      </c>
      <c r="AU104" s="148" t="s">
        <v>42</v>
      </c>
      <c r="AV104" s="149">
        <f>ROUND(IF(AU104="základní",AG104*L32,IF(AU104="snížená",AG104*L33,0)),2)</f>
        <v>0</v>
      </c>
      <c r="AW104" s="40"/>
      <c r="AX104" s="40"/>
      <c r="AY104" s="40"/>
      <c r="AZ104" s="40"/>
      <c r="BA104" s="40"/>
      <c r="BB104" s="40"/>
      <c r="BC104" s="40"/>
      <c r="BD104" s="40"/>
      <c r="BE104" s="40"/>
      <c r="BV104" s="17" t="s">
        <v>104</v>
      </c>
      <c r="BY104" s="145">
        <f>IF(AU104="základní",AV104,0)</f>
        <v>0</v>
      </c>
      <c r="BZ104" s="145">
        <f>IF(AU104="snížená",AV104,0)</f>
        <v>0</v>
      </c>
      <c r="CA104" s="145">
        <v>0</v>
      </c>
      <c r="CB104" s="145">
        <v>0</v>
      </c>
      <c r="CC104" s="145">
        <v>0</v>
      </c>
      <c r="CD104" s="145">
        <f>IF(AU104="základní",AG104,0)</f>
        <v>0</v>
      </c>
      <c r="CE104" s="145">
        <f>IF(AU104="snížená",AG104,0)</f>
        <v>0</v>
      </c>
      <c r="CF104" s="145">
        <f>IF(AU104="zákl. přenesená",AG104,0)</f>
        <v>0</v>
      </c>
      <c r="CG104" s="145">
        <f>IF(AU104="sníž. přenesená",AG104,0)</f>
        <v>0</v>
      </c>
      <c r="CH104" s="145">
        <f>IF(AU104="nulová",AG104,0)</f>
        <v>0</v>
      </c>
      <c r="CI104" s="17">
        <f>IF(AU104="základní",1,IF(AU104="snížená",2,IF(AU104="zákl. přenesená",4,IF(AU104="sníž. přenesená",5,3))))</f>
        <v>1</v>
      </c>
      <c r="CJ104" s="17">
        <f>IF(AT104="stavební čast",1,IF(AT104="investiční čast",2,3))</f>
        <v>1</v>
      </c>
      <c r="CK104" s="17" t="str">
        <f>IF(D104="Vyplň vlastní","","x")</f>
        <v/>
      </c>
    </row>
    <row r="105" spans="1:57" s="2" customFormat="1" ht="10.8" customHeight="1">
      <c r="A105" s="40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3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s="2" customFormat="1" ht="30" customHeight="1">
      <c r="A106" s="40"/>
      <c r="B106" s="41"/>
      <c r="C106" s="150" t="s">
        <v>105</v>
      </c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2">
        <f>ROUND(AG94+AG100,2)</f>
        <v>0</v>
      </c>
      <c r="AH106" s="152"/>
      <c r="AI106" s="152"/>
      <c r="AJ106" s="152"/>
      <c r="AK106" s="152"/>
      <c r="AL106" s="152"/>
      <c r="AM106" s="152"/>
      <c r="AN106" s="152">
        <f>ROUND(AN94+AN100,2)</f>
        <v>0</v>
      </c>
      <c r="AO106" s="152"/>
      <c r="AP106" s="152"/>
      <c r="AQ106" s="151"/>
      <c r="AR106" s="43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s="2" customFormat="1" ht="6.95" customHeight="1">
      <c r="A107" s="40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43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</sheetData>
  <sheetProtection password="CC35" sheet="1" objects="1" scenarios="1" formatColumns="0" formatRows="0"/>
  <mergeCells count="72"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AG103:AM103"/>
    <mergeCell ref="AG101:AM101"/>
    <mergeCell ref="AN101:AP101"/>
    <mergeCell ref="AG102:AM102"/>
    <mergeCell ref="AN102:AP102"/>
    <mergeCell ref="AN103:AP103"/>
    <mergeCell ref="AG104:AM104"/>
    <mergeCell ref="AN104:AP104"/>
    <mergeCell ref="AG100:AM100"/>
    <mergeCell ref="AN100:AP100"/>
    <mergeCell ref="AG106:AM106"/>
    <mergeCell ref="AN106:AP106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101:AB101"/>
    <mergeCell ref="D102:AB102"/>
    <mergeCell ref="D103:AB103"/>
    <mergeCell ref="D104:AB104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G94:AM94"/>
    <mergeCell ref="AN94:AP94"/>
    <mergeCell ref="AR2:BE2"/>
    <mergeCell ref="BE5:BE34"/>
  </mergeCells>
  <dataValidations count="2">
    <dataValidation type="list" allowBlank="1" showInputMessage="1" showErrorMessage="1" error="Povoleny jsou hodnoty základní, snížená, zákl. přenesená, sníž. přenesená, nulová." sqref="AU100:AU104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0:AT104">
      <formula1>"stavební čast, technologická čast, investiční čast"</formula1>
    </dataValidation>
  </dataValidations>
  <hyperlinks>
    <hyperlink ref="A95" location="'000 - vedlejší rozpočtové...'!C2" display="/"/>
    <hyperlink ref="A96" location="'001 - SO 101 KOMUNIKACE'!C2" display="/"/>
    <hyperlink ref="A97" location="'002 - SO 301 ODVODNĚNÍ KO...'!C2" display="/"/>
    <hyperlink ref="A98" location="'003 - SO 401 VEŘEJNÉ OSVĚ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5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  <c r="AZ2" s="154" t="s">
        <v>106</v>
      </c>
      <c r="BA2" s="154" t="s">
        <v>106</v>
      </c>
      <c r="BB2" s="154" t="s">
        <v>107</v>
      </c>
      <c r="BC2" s="154" t="s">
        <v>108</v>
      </c>
      <c r="BD2" s="154" t="s">
        <v>87</v>
      </c>
    </row>
    <row r="3" spans="2:46" s="1" customFormat="1" ht="6.95" customHeight="1">
      <c r="B3" s="155"/>
      <c r="C3" s="156"/>
      <c r="D3" s="156"/>
      <c r="E3" s="156"/>
      <c r="F3" s="156"/>
      <c r="G3" s="156"/>
      <c r="H3" s="156"/>
      <c r="I3" s="157"/>
      <c r="J3" s="156"/>
      <c r="K3" s="156"/>
      <c r="L3" s="20"/>
      <c r="AT3" s="17" t="s">
        <v>87</v>
      </c>
    </row>
    <row r="4" spans="2:46" s="1" customFormat="1" ht="24.95" customHeight="1">
      <c r="B4" s="20"/>
      <c r="D4" s="158" t="s">
        <v>109</v>
      </c>
      <c r="I4" s="153"/>
      <c r="L4" s="20"/>
      <c r="M4" s="159" t="s">
        <v>10</v>
      </c>
      <c r="AT4" s="17" t="s">
        <v>4</v>
      </c>
    </row>
    <row r="5" spans="2:12" s="1" customFormat="1" ht="6.95" customHeight="1">
      <c r="B5" s="20"/>
      <c r="I5" s="153"/>
      <c r="L5" s="20"/>
    </row>
    <row r="6" spans="2:12" s="1" customFormat="1" ht="12" customHeight="1">
      <c r="B6" s="20"/>
      <c r="D6" s="160" t="s">
        <v>16</v>
      </c>
      <c r="I6" s="153"/>
      <c r="L6" s="20"/>
    </row>
    <row r="7" spans="2:12" s="1" customFormat="1" ht="16.5" customHeight="1">
      <c r="B7" s="20"/>
      <c r="E7" s="161" t="str">
        <f>'Rekapitulace stavby'!K6</f>
        <v>Parkoviště na p.p.č. 433/33, k.ú. Hrabůvka</v>
      </c>
      <c r="F7" s="160"/>
      <c r="G7" s="160"/>
      <c r="H7" s="160"/>
      <c r="I7" s="153"/>
      <c r="L7" s="20"/>
    </row>
    <row r="8" spans="1:31" s="2" customFormat="1" ht="12" customHeight="1">
      <c r="A8" s="40"/>
      <c r="B8" s="43"/>
      <c r="C8" s="40"/>
      <c r="D8" s="160" t="s">
        <v>110</v>
      </c>
      <c r="E8" s="40"/>
      <c r="F8" s="40"/>
      <c r="G8" s="40"/>
      <c r="H8" s="40"/>
      <c r="I8" s="162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63" t="s">
        <v>111</v>
      </c>
      <c r="F9" s="40"/>
      <c r="G9" s="40"/>
      <c r="H9" s="40"/>
      <c r="I9" s="162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162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60" t="s">
        <v>18</v>
      </c>
      <c r="E11" s="40"/>
      <c r="F11" s="164" t="s">
        <v>1</v>
      </c>
      <c r="G11" s="40"/>
      <c r="H11" s="40"/>
      <c r="I11" s="165" t="s">
        <v>19</v>
      </c>
      <c r="J11" s="164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60" t="s">
        <v>20</v>
      </c>
      <c r="E12" s="40"/>
      <c r="F12" s="164" t="s">
        <v>21</v>
      </c>
      <c r="G12" s="40"/>
      <c r="H12" s="40"/>
      <c r="I12" s="165" t="s">
        <v>22</v>
      </c>
      <c r="J12" s="166" t="str">
        <f>'Rekapitulace stavby'!AN8</f>
        <v>12. 10. 2019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162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60" t="s">
        <v>24</v>
      </c>
      <c r="E14" s="40"/>
      <c r="F14" s="40"/>
      <c r="G14" s="40"/>
      <c r="H14" s="40"/>
      <c r="I14" s="165" t="s">
        <v>25</v>
      </c>
      <c r="J14" s="164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4" t="s">
        <v>26</v>
      </c>
      <c r="F15" s="40"/>
      <c r="G15" s="40"/>
      <c r="H15" s="40"/>
      <c r="I15" s="165" t="s">
        <v>27</v>
      </c>
      <c r="J15" s="164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162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60" t="s">
        <v>28</v>
      </c>
      <c r="E17" s="40"/>
      <c r="F17" s="40"/>
      <c r="G17" s="40"/>
      <c r="H17" s="40"/>
      <c r="I17" s="165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4"/>
      <c r="G18" s="164"/>
      <c r="H18" s="164"/>
      <c r="I18" s="165" t="s">
        <v>27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162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60" t="s">
        <v>30</v>
      </c>
      <c r="E20" s="40"/>
      <c r="F20" s="40"/>
      <c r="G20" s="40"/>
      <c r="H20" s="40"/>
      <c r="I20" s="165" t="s">
        <v>25</v>
      </c>
      <c r="J20" s="164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4" t="s">
        <v>31</v>
      </c>
      <c r="F21" s="40"/>
      <c r="G21" s="40"/>
      <c r="H21" s="40"/>
      <c r="I21" s="165" t="s">
        <v>27</v>
      </c>
      <c r="J21" s="164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162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60" t="s">
        <v>33</v>
      </c>
      <c r="E23" s="40"/>
      <c r="F23" s="40"/>
      <c r="G23" s="40"/>
      <c r="H23" s="40"/>
      <c r="I23" s="165" t="s">
        <v>25</v>
      </c>
      <c r="J23" s="164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4" t="s">
        <v>31</v>
      </c>
      <c r="F24" s="40"/>
      <c r="G24" s="40"/>
      <c r="H24" s="40"/>
      <c r="I24" s="165" t="s">
        <v>27</v>
      </c>
      <c r="J24" s="164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162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60" t="s">
        <v>34</v>
      </c>
      <c r="E26" s="40"/>
      <c r="F26" s="40"/>
      <c r="G26" s="40"/>
      <c r="H26" s="40"/>
      <c r="I26" s="162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7"/>
      <c r="B27" s="168"/>
      <c r="C27" s="167"/>
      <c r="D27" s="167"/>
      <c r="E27" s="169" t="s">
        <v>1</v>
      </c>
      <c r="F27" s="169"/>
      <c r="G27" s="169"/>
      <c r="H27" s="169"/>
      <c r="I27" s="170"/>
      <c r="J27" s="167"/>
      <c r="K27" s="167"/>
      <c r="L27" s="171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162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72"/>
      <c r="E29" s="172"/>
      <c r="F29" s="172"/>
      <c r="G29" s="172"/>
      <c r="H29" s="172"/>
      <c r="I29" s="173"/>
      <c r="J29" s="172"/>
      <c r="K29" s="172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4" t="s">
        <v>112</v>
      </c>
      <c r="E30" s="40"/>
      <c r="F30" s="40"/>
      <c r="G30" s="40"/>
      <c r="H30" s="40"/>
      <c r="I30" s="162"/>
      <c r="J30" s="174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75" t="s">
        <v>100</v>
      </c>
      <c r="E31" s="40"/>
      <c r="F31" s="40"/>
      <c r="G31" s="40"/>
      <c r="H31" s="40"/>
      <c r="I31" s="162"/>
      <c r="J31" s="174">
        <f>J101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76" t="s">
        <v>37</v>
      </c>
      <c r="E32" s="40"/>
      <c r="F32" s="40"/>
      <c r="G32" s="40"/>
      <c r="H32" s="40"/>
      <c r="I32" s="162"/>
      <c r="J32" s="177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72"/>
      <c r="E33" s="172"/>
      <c r="F33" s="172"/>
      <c r="G33" s="172"/>
      <c r="H33" s="172"/>
      <c r="I33" s="173"/>
      <c r="J33" s="172"/>
      <c r="K33" s="172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8" t="s">
        <v>39</v>
      </c>
      <c r="G34" s="40"/>
      <c r="H34" s="40"/>
      <c r="I34" s="179" t="s">
        <v>38</v>
      </c>
      <c r="J34" s="178" t="s">
        <v>40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80" t="s">
        <v>41</v>
      </c>
      <c r="E35" s="160" t="s">
        <v>42</v>
      </c>
      <c r="F35" s="181">
        <f>ROUND((SUM(BE101:BE108)+SUM(BE128:BE160)),2)</f>
        <v>0</v>
      </c>
      <c r="G35" s="40"/>
      <c r="H35" s="40"/>
      <c r="I35" s="182">
        <v>0.21</v>
      </c>
      <c r="J35" s="181">
        <f>ROUND(((SUM(BE101:BE108)+SUM(BE128:BE160))*I35),2)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60" t="s">
        <v>43</v>
      </c>
      <c r="F36" s="181">
        <f>ROUND((SUM(BF101:BF108)+SUM(BF128:BF160)),2)</f>
        <v>0</v>
      </c>
      <c r="G36" s="40"/>
      <c r="H36" s="40"/>
      <c r="I36" s="182">
        <v>0.15</v>
      </c>
      <c r="J36" s="181">
        <f>ROUND(((SUM(BF101:BF108)+SUM(BF128:BF160))*I36),2)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60" t="s">
        <v>44</v>
      </c>
      <c r="F37" s="181">
        <f>ROUND((SUM(BG101:BG108)+SUM(BG128:BG160)),2)</f>
        <v>0</v>
      </c>
      <c r="G37" s="40"/>
      <c r="H37" s="40"/>
      <c r="I37" s="182">
        <v>0.21</v>
      </c>
      <c r="J37" s="181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60" t="s">
        <v>45</v>
      </c>
      <c r="F38" s="181">
        <f>ROUND((SUM(BH101:BH108)+SUM(BH128:BH160)),2)</f>
        <v>0</v>
      </c>
      <c r="G38" s="40"/>
      <c r="H38" s="40"/>
      <c r="I38" s="182">
        <v>0.15</v>
      </c>
      <c r="J38" s="181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60" t="s">
        <v>46</v>
      </c>
      <c r="F39" s="181">
        <f>ROUND((SUM(BI101:BI108)+SUM(BI128:BI160)),2)</f>
        <v>0</v>
      </c>
      <c r="G39" s="40"/>
      <c r="H39" s="40"/>
      <c r="I39" s="182">
        <v>0</v>
      </c>
      <c r="J39" s="181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162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83"/>
      <c r="D41" s="184" t="s">
        <v>47</v>
      </c>
      <c r="E41" s="185"/>
      <c r="F41" s="185"/>
      <c r="G41" s="186" t="s">
        <v>48</v>
      </c>
      <c r="H41" s="187" t="s">
        <v>49</v>
      </c>
      <c r="I41" s="188"/>
      <c r="J41" s="189">
        <f>SUM(J32:J39)</f>
        <v>0</v>
      </c>
      <c r="K41" s="19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162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I43" s="153"/>
      <c r="L43" s="20"/>
    </row>
    <row r="44" spans="2:12" s="1" customFormat="1" ht="14.4" customHeight="1">
      <c r="B44" s="20"/>
      <c r="I44" s="153"/>
      <c r="L44" s="20"/>
    </row>
    <row r="45" spans="2:12" s="1" customFormat="1" ht="14.4" customHeight="1">
      <c r="B45" s="20"/>
      <c r="I45" s="153"/>
      <c r="L45" s="20"/>
    </row>
    <row r="46" spans="2:12" s="1" customFormat="1" ht="14.4" customHeight="1">
      <c r="B46" s="20"/>
      <c r="I46" s="153"/>
      <c r="L46" s="20"/>
    </row>
    <row r="47" spans="2:12" s="1" customFormat="1" ht="14.4" customHeight="1">
      <c r="B47" s="20"/>
      <c r="I47" s="153"/>
      <c r="L47" s="20"/>
    </row>
    <row r="48" spans="2:12" s="1" customFormat="1" ht="14.4" customHeight="1">
      <c r="B48" s="20"/>
      <c r="I48" s="153"/>
      <c r="L48" s="20"/>
    </row>
    <row r="49" spans="2:12" s="1" customFormat="1" ht="14.4" customHeight="1">
      <c r="B49" s="20"/>
      <c r="I49" s="153"/>
      <c r="L49" s="20"/>
    </row>
    <row r="50" spans="2:12" s="2" customFormat="1" ht="14.4" customHeight="1">
      <c r="B50" s="65"/>
      <c r="D50" s="191" t="s">
        <v>50</v>
      </c>
      <c r="E50" s="192"/>
      <c r="F50" s="192"/>
      <c r="G50" s="191" t="s">
        <v>51</v>
      </c>
      <c r="H50" s="192"/>
      <c r="I50" s="193"/>
      <c r="J50" s="192"/>
      <c r="K50" s="192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4" t="s">
        <v>52</v>
      </c>
      <c r="E61" s="195"/>
      <c r="F61" s="196" t="s">
        <v>53</v>
      </c>
      <c r="G61" s="194" t="s">
        <v>52</v>
      </c>
      <c r="H61" s="195"/>
      <c r="I61" s="197"/>
      <c r="J61" s="198" t="s">
        <v>53</v>
      </c>
      <c r="K61" s="195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91" t="s">
        <v>54</v>
      </c>
      <c r="E65" s="199"/>
      <c r="F65" s="199"/>
      <c r="G65" s="191" t="s">
        <v>55</v>
      </c>
      <c r="H65" s="199"/>
      <c r="I65" s="200"/>
      <c r="J65" s="199"/>
      <c r="K65" s="199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4" t="s">
        <v>52</v>
      </c>
      <c r="E76" s="195"/>
      <c r="F76" s="196" t="s">
        <v>53</v>
      </c>
      <c r="G76" s="194" t="s">
        <v>52</v>
      </c>
      <c r="H76" s="195"/>
      <c r="I76" s="197"/>
      <c r="J76" s="198" t="s">
        <v>53</v>
      </c>
      <c r="K76" s="195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201"/>
      <c r="C77" s="202"/>
      <c r="D77" s="202"/>
      <c r="E77" s="202"/>
      <c r="F77" s="202"/>
      <c r="G77" s="202"/>
      <c r="H77" s="202"/>
      <c r="I77" s="203"/>
      <c r="J77" s="202"/>
      <c r="K77" s="202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204"/>
      <c r="C81" s="205"/>
      <c r="D81" s="205"/>
      <c r="E81" s="205"/>
      <c r="F81" s="205"/>
      <c r="G81" s="205"/>
      <c r="H81" s="205"/>
      <c r="I81" s="206"/>
      <c r="J81" s="205"/>
      <c r="K81" s="20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113</v>
      </c>
      <c r="D82" s="42"/>
      <c r="E82" s="42"/>
      <c r="F82" s="42"/>
      <c r="G82" s="42"/>
      <c r="H82" s="42"/>
      <c r="I82" s="16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6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16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207" t="str">
        <f>E7</f>
        <v>Parkoviště na p.p.č. 433/33, k.ú. Hrabůvka</v>
      </c>
      <c r="F85" s="32"/>
      <c r="G85" s="32"/>
      <c r="H85" s="32"/>
      <c r="I85" s="16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110</v>
      </c>
      <c r="D86" s="42"/>
      <c r="E86" s="42"/>
      <c r="F86" s="42"/>
      <c r="G86" s="42"/>
      <c r="H86" s="42"/>
      <c r="I86" s="16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000 - vedlejší rozpočtové náklady</v>
      </c>
      <c r="F87" s="42"/>
      <c r="G87" s="42"/>
      <c r="H87" s="42"/>
      <c r="I87" s="16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6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>ul. Mjr. Nováka</v>
      </c>
      <c r="G89" s="42"/>
      <c r="H89" s="42"/>
      <c r="I89" s="165" t="s">
        <v>22</v>
      </c>
      <c r="J89" s="81" t="str">
        <f>IF(J12="","",J12)</f>
        <v>12. 10. 2019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6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2" t="s">
        <v>24</v>
      </c>
      <c r="D91" s="42"/>
      <c r="E91" s="42"/>
      <c r="F91" s="27" t="str">
        <f>E15</f>
        <v>Městský obvod Ostrava – Jih</v>
      </c>
      <c r="G91" s="42"/>
      <c r="H91" s="42"/>
      <c r="I91" s="165" t="s">
        <v>30</v>
      </c>
      <c r="J91" s="36" t="str">
        <f>E21</f>
        <v>Roman Fildán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28</v>
      </c>
      <c r="D92" s="42"/>
      <c r="E92" s="42"/>
      <c r="F92" s="27" t="str">
        <f>IF(E18="","",E18)</f>
        <v>Vyplň údaj</v>
      </c>
      <c r="G92" s="42"/>
      <c r="H92" s="42"/>
      <c r="I92" s="165" t="s">
        <v>33</v>
      </c>
      <c r="J92" s="36" t="str">
        <f>E24</f>
        <v>Roman Fildán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6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208" t="s">
        <v>114</v>
      </c>
      <c r="D94" s="151"/>
      <c r="E94" s="151"/>
      <c r="F94" s="151"/>
      <c r="G94" s="151"/>
      <c r="H94" s="151"/>
      <c r="I94" s="209"/>
      <c r="J94" s="210" t="s">
        <v>115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6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11" t="s">
        <v>116</v>
      </c>
      <c r="D96" s="42"/>
      <c r="E96" s="42"/>
      <c r="F96" s="42"/>
      <c r="G96" s="42"/>
      <c r="H96" s="42"/>
      <c r="I96" s="162"/>
      <c r="J96" s="112">
        <f>J128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117</v>
      </c>
    </row>
    <row r="97" spans="1:31" s="9" customFormat="1" ht="24.95" customHeight="1">
      <c r="A97" s="9"/>
      <c r="B97" s="212"/>
      <c r="C97" s="213"/>
      <c r="D97" s="214" t="s">
        <v>118</v>
      </c>
      <c r="E97" s="215"/>
      <c r="F97" s="215"/>
      <c r="G97" s="215"/>
      <c r="H97" s="215"/>
      <c r="I97" s="216"/>
      <c r="J97" s="217">
        <f>J129</f>
        <v>0</v>
      </c>
      <c r="K97" s="213"/>
      <c r="L97" s="21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9"/>
      <c r="C98" s="220"/>
      <c r="D98" s="221" t="s">
        <v>119</v>
      </c>
      <c r="E98" s="222"/>
      <c r="F98" s="222"/>
      <c r="G98" s="222"/>
      <c r="H98" s="222"/>
      <c r="I98" s="223"/>
      <c r="J98" s="224">
        <f>J130</f>
        <v>0</v>
      </c>
      <c r="K98" s="220"/>
      <c r="L98" s="22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40"/>
      <c r="B99" s="41"/>
      <c r="C99" s="42"/>
      <c r="D99" s="42"/>
      <c r="E99" s="42"/>
      <c r="F99" s="42"/>
      <c r="G99" s="42"/>
      <c r="H99" s="42"/>
      <c r="I99" s="16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41"/>
      <c r="C100" s="42"/>
      <c r="D100" s="42"/>
      <c r="E100" s="42"/>
      <c r="F100" s="42"/>
      <c r="G100" s="42"/>
      <c r="H100" s="42"/>
      <c r="I100" s="162"/>
      <c r="J100" s="42"/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29.25" customHeight="1">
      <c r="A101" s="40"/>
      <c r="B101" s="41"/>
      <c r="C101" s="211" t="s">
        <v>120</v>
      </c>
      <c r="D101" s="42"/>
      <c r="E101" s="42"/>
      <c r="F101" s="42"/>
      <c r="G101" s="42"/>
      <c r="H101" s="42"/>
      <c r="I101" s="162"/>
      <c r="J101" s="226">
        <f>ROUND(J102+J103+J104+J105+J106+J107,2)</f>
        <v>0</v>
      </c>
      <c r="K101" s="42"/>
      <c r="L101" s="65"/>
      <c r="N101" s="227" t="s">
        <v>41</v>
      </c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65" s="2" customFormat="1" ht="18" customHeight="1">
      <c r="A102" s="40"/>
      <c r="B102" s="41"/>
      <c r="C102" s="42"/>
      <c r="D102" s="146" t="s">
        <v>121</v>
      </c>
      <c r="E102" s="139"/>
      <c r="F102" s="139"/>
      <c r="G102" s="42"/>
      <c r="H102" s="42"/>
      <c r="I102" s="162"/>
      <c r="J102" s="140">
        <v>0</v>
      </c>
      <c r="K102" s="42"/>
      <c r="L102" s="228"/>
      <c r="M102" s="229"/>
      <c r="N102" s="230" t="s">
        <v>42</v>
      </c>
      <c r="O102" s="229"/>
      <c r="P102" s="229"/>
      <c r="Q102" s="229"/>
      <c r="R102" s="229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31" t="s">
        <v>122</v>
      </c>
      <c r="AZ102" s="229"/>
      <c r="BA102" s="229"/>
      <c r="BB102" s="229"/>
      <c r="BC102" s="229"/>
      <c r="BD102" s="229"/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31" t="s">
        <v>85</v>
      </c>
      <c r="BK102" s="229"/>
      <c r="BL102" s="229"/>
      <c r="BM102" s="229"/>
    </row>
    <row r="103" spans="1:65" s="2" customFormat="1" ht="18" customHeight="1">
      <c r="A103" s="40"/>
      <c r="B103" s="41"/>
      <c r="C103" s="42"/>
      <c r="D103" s="146" t="s">
        <v>123</v>
      </c>
      <c r="E103" s="139"/>
      <c r="F103" s="139"/>
      <c r="G103" s="42"/>
      <c r="H103" s="42"/>
      <c r="I103" s="162"/>
      <c r="J103" s="140">
        <v>0</v>
      </c>
      <c r="K103" s="42"/>
      <c r="L103" s="228"/>
      <c r="M103" s="229"/>
      <c r="N103" s="230" t="s">
        <v>42</v>
      </c>
      <c r="O103" s="229"/>
      <c r="P103" s="229"/>
      <c r="Q103" s="229"/>
      <c r="R103" s="229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31" t="s">
        <v>122</v>
      </c>
      <c r="AZ103" s="229"/>
      <c r="BA103" s="229"/>
      <c r="BB103" s="229"/>
      <c r="BC103" s="229"/>
      <c r="BD103" s="229"/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31" t="s">
        <v>85</v>
      </c>
      <c r="BK103" s="229"/>
      <c r="BL103" s="229"/>
      <c r="BM103" s="229"/>
    </row>
    <row r="104" spans="1:65" s="2" customFormat="1" ht="18" customHeight="1">
      <c r="A104" s="40"/>
      <c r="B104" s="41"/>
      <c r="C104" s="42"/>
      <c r="D104" s="146" t="s">
        <v>124</v>
      </c>
      <c r="E104" s="139"/>
      <c r="F104" s="139"/>
      <c r="G104" s="42"/>
      <c r="H104" s="42"/>
      <c r="I104" s="162"/>
      <c r="J104" s="140">
        <v>0</v>
      </c>
      <c r="K104" s="42"/>
      <c r="L104" s="228"/>
      <c r="M104" s="229"/>
      <c r="N104" s="230" t="s">
        <v>42</v>
      </c>
      <c r="O104" s="229"/>
      <c r="P104" s="229"/>
      <c r="Q104" s="229"/>
      <c r="R104" s="229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31" t="s">
        <v>122</v>
      </c>
      <c r="AZ104" s="229"/>
      <c r="BA104" s="229"/>
      <c r="BB104" s="229"/>
      <c r="BC104" s="229"/>
      <c r="BD104" s="229"/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31" t="s">
        <v>85</v>
      </c>
      <c r="BK104" s="229"/>
      <c r="BL104" s="229"/>
      <c r="BM104" s="229"/>
    </row>
    <row r="105" spans="1:65" s="2" customFormat="1" ht="18" customHeight="1">
      <c r="A105" s="40"/>
      <c r="B105" s="41"/>
      <c r="C105" s="42"/>
      <c r="D105" s="146" t="s">
        <v>125</v>
      </c>
      <c r="E105" s="139"/>
      <c r="F105" s="139"/>
      <c r="G105" s="42"/>
      <c r="H105" s="42"/>
      <c r="I105" s="162"/>
      <c r="J105" s="140">
        <v>0</v>
      </c>
      <c r="K105" s="42"/>
      <c r="L105" s="228"/>
      <c r="M105" s="229"/>
      <c r="N105" s="230" t="s">
        <v>42</v>
      </c>
      <c r="O105" s="229"/>
      <c r="P105" s="229"/>
      <c r="Q105" s="229"/>
      <c r="R105" s="229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29"/>
      <c r="AX105" s="229"/>
      <c r="AY105" s="231" t="s">
        <v>122</v>
      </c>
      <c r="AZ105" s="229"/>
      <c r="BA105" s="229"/>
      <c r="BB105" s="229"/>
      <c r="BC105" s="229"/>
      <c r="BD105" s="229"/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31" t="s">
        <v>85</v>
      </c>
      <c r="BK105" s="229"/>
      <c r="BL105" s="229"/>
      <c r="BM105" s="229"/>
    </row>
    <row r="106" spans="1:65" s="2" customFormat="1" ht="18" customHeight="1">
      <c r="A106" s="40"/>
      <c r="B106" s="41"/>
      <c r="C106" s="42"/>
      <c r="D106" s="146" t="s">
        <v>126</v>
      </c>
      <c r="E106" s="139"/>
      <c r="F106" s="139"/>
      <c r="G106" s="42"/>
      <c r="H106" s="42"/>
      <c r="I106" s="162"/>
      <c r="J106" s="140">
        <v>0</v>
      </c>
      <c r="K106" s="42"/>
      <c r="L106" s="228"/>
      <c r="M106" s="229"/>
      <c r="N106" s="230" t="s">
        <v>42</v>
      </c>
      <c r="O106" s="229"/>
      <c r="P106" s="229"/>
      <c r="Q106" s="229"/>
      <c r="R106" s="229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31" t="s">
        <v>122</v>
      </c>
      <c r="AZ106" s="229"/>
      <c r="BA106" s="229"/>
      <c r="BB106" s="229"/>
      <c r="BC106" s="229"/>
      <c r="BD106" s="229"/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31" t="s">
        <v>85</v>
      </c>
      <c r="BK106" s="229"/>
      <c r="BL106" s="229"/>
      <c r="BM106" s="229"/>
    </row>
    <row r="107" spans="1:65" s="2" customFormat="1" ht="18" customHeight="1">
      <c r="A107" s="40"/>
      <c r="B107" s="41"/>
      <c r="C107" s="42"/>
      <c r="D107" s="139" t="s">
        <v>127</v>
      </c>
      <c r="E107" s="42"/>
      <c r="F107" s="42"/>
      <c r="G107" s="42"/>
      <c r="H107" s="42"/>
      <c r="I107" s="162"/>
      <c r="J107" s="140">
        <f>ROUND(J30*T107,2)</f>
        <v>0</v>
      </c>
      <c r="K107" s="42"/>
      <c r="L107" s="228"/>
      <c r="M107" s="229"/>
      <c r="N107" s="230" t="s">
        <v>42</v>
      </c>
      <c r="O107" s="229"/>
      <c r="P107" s="229"/>
      <c r="Q107" s="229"/>
      <c r="R107" s="229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31" t="s">
        <v>128</v>
      </c>
      <c r="AZ107" s="229"/>
      <c r="BA107" s="229"/>
      <c r="BB107" s="229"/>
      <c r="BC107" s="229"/>
      <c r="BD107" s="229"/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31" t="s">
        <v>85</v>
      </c>
      <c r="BK107" s="229"/>
      <c r="BL107" s="229"/>
      <c r="BM107" s="229"/>
    </row>
    <row r="108" spans="1:31" s="2" customFormat="1" ht="12">
      <c r="A108" s="40"/>
      <c r="B108" s="41"/>
      <c r="C108" s="42"/>
      <c r="D108" s="42"/>
      <c r="E108" s="42"/>
      <c r="F108" s="42"/>
      <c r="G108" s="42"/>
      <c r="H108" s="42"/>
      <c r="I108" s="16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9.25" customHeight="1">
      <c r="A109" s="40"/>
      <c r="B109" s="41"/>
      <c r="C109" s="150" t="s">
        <v>105</v>
      </c>
      <c r="D109" s="151"/>
      <c r="E109" s="151"/>
      <c r="F109" s="151"/>
      <c r="G109" s="151"/>
      <c r="H109" s="151"/>
      <c r="I109" s="209"/>
      <c r="J109" s="152">
        <f>ROUND(J96+J101,2)</f>
        <v>0</v>
      </c>
      <c r="K109" s="151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68"/>
      <c r="C110" s="69"/>
      <c r="D110" s="69"/>
      <c r="E110" s="69"/>
      <c r="F110" s="69"/>
      <c r="G110" s="69"/>
      <c r="H110" s="69"/>
      <c r="I110" s="203"/>
      <c r="J110" s="69"/>
      <c r="K110" s="69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4" spans="1:31" s="2" customFormat="1" ht="6.95" customHeight="1">
      <c r="A114" s="40"/>
      <c r="B114" s="70"/>
      <c r="C114" s="71"/>
      <c r="D114" s="71"/>
      <c r="E114" s="71"/>
      <c r="F114" s="71"/>
      <c r="G114" s="71"/>
      <c r="H114" s="71"/>
      <c r="I114" s="206"/>
      <c r="J114" s="71"/>
      <c r="K114" s="71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4.95" customHeight="1">
      <c r="A115" s="40"/>
      <c r="B115" s="41"/>
      <c r="C115" s="23" t="s">
        <v>129</v>
      </c>
      <c r="D115" s="42"/>
      <c r="E115" s="42"/>
      <c r="F115" s="42"/>
      <c r="G115" s="42"/>
      <c r="H115" s="42"/>
      <c r="I115" s="16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16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2" t="s">
        <v>16</v>
      </c>
      <c r="D117" s="42"/>
      <c r="E117" s="42"/>
      <c r="F117" s="42"/>
      <c r="G117" s="42"/>
      <c r="H117" s="42"/>
      <c r="I117" s="16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6.5" customHeight="1">
      <c r="A118" s="40"/>
      <c r="B118" s="41"/>
      <c r="C118" s="42"/>
      <c r="D118" s="42"/>
      <c r="E118" s="207" t="str">
        <f>E7</f>
        <v>Parkoviště na p.p.č. 433/33, k.ú. Hrabůvka</v>
      </c>
      <c r="F118" s="32"/>
      <c r="G118" s="32"/>
      <c r="H118" s="32"/>
      <c r="I118" s="16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2" t="s">
        <v>110</v>
      </c>
      <c r="D119" s="42"/>
      <c r="E119" s="42"/>
      <c r="F119" s="42"/>
      <c r="G119" s="42"/>
      <c r="H119" s="42"/>
      <c r="I119" s="16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6.5" customHeight="1">
      <c r="A120" s="40"/>
      <c r="B120" s="41"/>
      <c r="C120" s="42"/>
      <c r="D120" s="42"/>
      <c r="E120" s="78" t="str">
        <f>E9</f>
        <v>000 - vedlejší rozpočtové náklady</v>
      </c>
      <c r="F120" s="42"/>
      <c r="G120" s="42"/>
      <c r="H120" s="42"/>
      <c r="I120" s="16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16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2" t="s">
        <v>20</v>
      </c>
      <c r="D122" s="42"/>
      <c r="E122" s="42"/>
      <c r="F122" s="27" t="str">
        <f>F12</f>
        <v>ul. Mjr. Nováka</v>
      </c>
      <c r="G122" s="42"/>
      <c r="H122" s="42"/>
      <c r="I122" s="165" t="s">
        <v>22</v>
      </c>
      <c r="J122" s="81" t="str">
        <f>IF(J12="","",J12)</f>
        <v>12. 10. 2019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16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5.15" customHeight="1">
      <c r="A124" s="40"/>
      <c r="B124" s="41"/>
      <c r="C124" s="32" t="s">
        <v>24</v>
      </c>
      <c r="D124" s="42"/>
      <c r="E124" s="42"/>
      <c r="F124" s="27" t="str">
        <f>E15</f>
        <v>Městský obvod Ostrava – Jih</v>
      </c>
      <c r="G124" s="42"/>
      <c r="H124" s="42"/>
      <c r="I124" s="165" t="s">
        <v>30</v>
      </c>
      <c r="J124" s="36" t="str">
        <f>E21</f>
        <v>Roman Fildán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5.15" customHeight="1">
      <c r="A125" s="40"/>
      <c r="B125" s="41"/>
      <c r="C125" s="32" t="s">
        <v>28</v>
      </c>
      <c r="D125" s="42"/>
      <c r="E125" s="42"/>
      <c r="F125" s="27" t="str">
        <f>IF(E18="","",E18)</f>
        <v>Vyplň údaj</v>
      </c>
      <c r="G125" s="42"/>
      <c r="H125" s="42"/>
      <c r="I125" s="165" t="s">
        <v>33</v>
      </c>
      <c r="J125" s="36" t="str">
        <f>E24</f>
        <v>Roman Fildán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0.3" customHeight="1">
      <c r="A126" s="40"/>
      <c r="B126" s="41"/>
      <c r="C126" s="42"/>
      <c r="D126" s="42"/>
      <c r="E126" s="42"/>
      <c r="F126" s="42"/>
      <c r="G126" s="42"/>
      <c r="H126" s="42"/>
      <c r="I126" s="16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11" customFormat="1" ht="29.25" customHeight="1">
      <c r="A127" s="233"/>
      <c r="B127" s="234"/>
      <c r="C127" s="235" t="s">
        <v>130</v>
      </c>
      <c r="D127" s="236" t="s">
        <v>62</v>
      </c>
      <c r="E127" s="236" t="s">
        <v>58</v>
      </c>
      <c r="F127" s="236" t="s">
        <v>59</v>
      </c>
      <c r="G127" s="236" t="s">
        <v>131</v>
      </c>
      <c r="H127" s="236" t="s">
        <v>132</v>
      </c>
      <c r="I127" s="237" t="s">
        <v>133</v>
      </c>
      <c r="J127" s="238" t="s">
        <v>115</v>
      </c>
      <c r="K127" s="239" t="s">
        <v>134</v>
      </c>
      <c r="L127" s="240"/>
      <c r="M127" s="102" t="s">
        <v>1</v>
      </c>
      <c r="N127" s="103" t="s">
        <v>41</v>
      </c>
      <c r="O127" s="103" t="s">
        <v>135</v>
      </c>
      <c r="P127" s="103" t="s">
        <v>136</v>
      </c>
      <c r="Q127" s="103" t="s">
        <v>137</v>
      </c>
      <c r="R127" s="103" t="s">
        <v>138</v>
      </c>
      <c r="S127" s="103" t="s">
        <v>139</v>
      </c>
      <c r="T127" s="104" t="s">
        <v>140</v>
      </c>
      <c r="U127" s="233"/>
      <c r="V127" s="233"/>
      <c r="W127" s="233"/>
      <c r="X127" s="233"/>
      <c r="Y127" s="233"/>
      <c r="Z127" s="233"/>
      <c r="AA127" s="233"/>
      <c r="AB127" s="233"/>
      <c r="AC127" s="233"/>
      <c r="AD127" s="233"/>
      <c r="AE127" s="233"/>
    </row>
    <row r="128" spans="1:63" s="2" customFormat="1" ht="22.8" customHeight="1">
      <c r="A128" s="40"/>
      <c r="B128" s="41"/>
      <c r="C128" s="109" t="s">
        <v>141</v>
      </c>
      <c r="D128" s="42"/>
      <c r="E128" s="42"/>
      <c r="F128" s="42"/>
      <c r="G128" s="42"/>
      <c r="H128" s="42"/>
      <c r="I128" s="162"/>
      <c r="J128" s="241">
        <f>BK128</f>
        <v>0</v>
      </c>
      <c r="K128" s="42"/>
      <c r="L128" s="43"/>
      <c r="M128" s="105"/>
      <c r="N128" s="242"/>
      <c r="O128" s="106"/>
      <c r="P128" s="243">
        <f>P129</f>
        <v>0</v>
      </c>
      <c r="Q128" s="106"/>
      <c r="R128" s="243">
        <f>R129</f>
        <v>0.0195</v>
      </c>
      <c r="S128" s="106"/>
      <c r="T128" s="244">
        <f>T129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7" t="s">
        <v>76</v>
      </c>
      <c r="AU128" s="17" t="s">
        <v>117</v>
      </c>
      <c r="BK128" s="245">
        <f>BK129</f>
        <v>0</v>
      </c>
    </row>
    <row r="129" spans="1:63" s="12" customFormat="1" ht="25.9" customHeight="1">
      <c r="A129" s="12"/>
      <c r="B129" s="246"/>
      <c r="C129" s="247"/>
      <c r="D129" s="248" t="s">
        <v>76</v>
      </c>
      <c r="E129" s="249" t="s">
        <v>142</v>
      </c>
      <c r="F129" s="249" t="s">
        <v>143</v>
      </c>
      <c r="G129" s="247"/>
      <c r="H129" s="247"/>
      <c r="I129" s="250"/>
      <c r="J129" s="251">
        <f>BK129</f>
        <v>0</v>
      </c>
      <c r="K129" s="247"/>
      <c r="L129" s="252"/>
      <c r="M129" s="253"/>
      <c r="N129" s="254"/>
      <c r="O129" s="254"/>
      <c r="P129" s="255">
        <f>P130</f>
        <v>0</v>
      </c>
      <c r="Q129" s="254"/>
      <c r="R129" s="255">
        <f>R130</f>
        <v>0.0195</v>
      </c>
      <c r="S129" s="254"/>
      <c r="T129" s="256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57" t="s">
        <v>144</v>
      </c>
      <c r="AT129" s="258" t="s">
        <v>76</v>
      </c>
      <c r="AU129" s="258" t="s">
        <v>77</v>
      </c>
      <c r="AY129" s="257" t="s">
        <v>145</v>
      </c>
      <c r="BK129" s="259">
        <f>BK130</f>
        <v>0</v>
      </c>
    </row>
    <row r="130" spans="1:63" s="12" customFormat="1" ht="22.8" customHeight="1">
      <c r="A130" s="12"/>
      <c r="B130" s="246"/>
      <c r="C130" s="247"/>
      <c r="D130" s="248" t="s">
        <v>76</v>
      </c>
      <c r="E130" s="260" t="s">
        <v>85</v>
      </c>
      <c r="F130" s="260" t="s">
        <v>122</v>
      </c>
      <c r="G130" s="247"/>
      <c r="H130" s="247"/>
      <c r="I130" s="250"/>
      <c r="J130" s="261">
        <f>BK130</f>
        <v>0</v>
      </c>
      <c r="K130" s="247"/>
      <c r="L130" s="252"/>
      <c r="M130" s="253"/>
      <c r="N130" s="254"/>
      <c r="O130" s="254"/>
      <c r="P130" s="255">
        <f>SUM(P131:P160)</f>
        <v>0</v>
      </c>
      <c r="Q130" s="254"/>
      <c r="R130" s="255">
        <f>SUM(R131:R160)</f>
        <v>0.0195</v>
      </c>
      <c r="S130" s="254"/>
      <c r="T130" s="256">
        <f>SUM(T131:T160)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57" t="s">
        <v>144</v>
      </c>
      <c r="AT130" s="258" t="s">
        <v>76</v>
      </c>
      <c r="AU130" s="258" t="s">
        <v>85</v>
      </c>
      <c r="AY130" s="257" t="s">
        <v>145</v>
      </c>
      <c r="BK130" s="259">
        <f>SUM(BK131:BK160)</f>
        <v>0</v>
      </c>
    </row>
    <row r="131" spans="1:65" s="2" customFormat="1" ht="16.5" customHeight="1">
      <c r="A131" s="40"/>
      <c r="B131" s="41"/>
      <c r="C131" s="262" t="s">
        <v>85</v>
      </c>
      <c r="D131" s="262" t="s">
        <v>146</v>
      </c>
      <c r="E131" s="263" t="s">
        <v>88</v>
      </c>
      <c r="F131" s="264" t="s">
        <v>147</v>
      </c>
      <c r="G131" s="265" t="s">
        <v>148</v>
      </c>
      <c r="H131" s="266">
        <v>1</v>
      </c>
      <c r="I131" s="267"/>
      <c r="J131" s="268">
        <f>ROUND(I131*H131,2)</f>
        <v>0</v>
      </c>
      <c r="K131" s="269"/>
      <c r="L131" s="270"/>
      <c r="M131" s="271" t="s">
        <v>1</v>
      </c>
      <c r="N131" s="272" t="s">
        <v>42</v>
      </c>
      <c r="O131" s="93"/>
      <c r="P131" s="273">
        <f>O131*H131</f>
        <v>0</v>
      </c>
      <c r="Q131" s="273">
        <v>0</v>
      </c>
      <c r="R131" s="273">
        <f>Q131*H131</f>
        <v>0</v>
      </c>
      <c r="S131" s="273">
        <v>0</v>
      </c>
      <c r="T131" s="27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75" t="s">
        <v>149</v>
      </c>
      <c r="AT131" s="275" t="s">
        <v>146</v>
      </c>
      <c r="AU131" s="275" t="s">
        <v>87</v>
      </c>
      <c r="AY131" s="17" t="s">
        <v>145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7" t="s">
        <v>85</v>
      </c>
      <c r="BK131" s="145">
        <f>ROUND(I131*H131,2)</f>
        <v>0</v>
      </c>
      <c r="BL131" s="17" t="s">
        <v>150</v>
      </c>
      <c r="BM131" s="275" t="s">
        <v>151</v>
      </c>
    </row>
    <row r="132" spans="1:65" s="2" customFormat="1" ht="24" customHeight="1">
      <c r="A132" s="40"/>
      <c r="B132" s="41"/>
      <c r="C132" s="262" t="s">
        <v>87</v>
      </c>
      <c r="D132" s="262" t="s">
        <v>146</v>
      </c>
      <c r="E132" s="263" t="s">
        <v>91</v>
      </c>
      <c r="F132" s="264" t="s">
        <v>152</v>
      </c>
      <c r="G132" s="265" t="s">
        <v>148</v>
      </c>
      <c r="H132" s="266">
        <v>1</v>
      </c>
      <c r="I132" s="267"/>
      <c r="J132" s="268">
        <f>ROUND(I132*H132,2)</f>
        <v>0</v>
      </c>
      <c r="K132" s="269"/>
      <c r="L132" s="270"/>
      <c r="M132" s="271" t="s">
        <v>1</v>
      </c>
      <c r="N132" s="272" t="s">
        <v>42</v>
      </c>
      <c r="O132" s="93"/>
      <c r="P132" s="273">
        <f>O132*H132</f>
        <v>0</v>
      </c>
      <c r="Q132" s="273">
        <v>0</v>
      </c>
      <c r="R132" s="273">
        <f>Q132*H132</f>
        <v>0</v>
      </c>
      <c r="S132" s="273">
        <v>0</v>
      </c>
      <c r="T132" s="27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75" t="s">
        <v>149</v>
      </c>
      <c r="AT132" s="275" t="s">
        <v>146</v>
      </c>
      <c r="AU132" s="275" t="s">
        <v>87</v>
      </c>
      <c r="AY132" s="17" t="s">
        <v>145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7" t="s">
        <v>85</v>
      </c>
      <c r="BK132" s="145">
        <f>ROUND(I132*H132,2)</f>
        <v>0</v>
      </c>
      <c r="BL132" s="17" t="s">
        <v>150</v>
      </c>
      <c r="BM132" s="275" t="s">
        <v>153</v>
      </c>
    </row>
    <row r="133" spans="1:65" s="2" customFormat="1" ht="24" customHeight="1">
      <c r="A133" s="40"/>
      <c r="B133" s="41"/>
      <c r="C133" s="262" t="s">
        <v>154</v>
      </c>
      <c r="D133" s="262" t="s">
        <v>146</v>
      </c>
      <c r="E133" s="263" t="s">
        <v>155</v>
      </c>
      <c r="F133" s="264" t="s">
        <v>156</v>
      </c>
      <c r="G133" s="265" t="s">
        <v>148</v>
      </c>
      <c r="H133" s="266">
        <v>1</v>
      </c>
      <c r="I133" s="267"/>
      <c r="J133" s="268">
        <f>ROUND(I133*H133,2)</f>
        <v>0</v>
      </c>
      <c r="K133" s="269"/>
      <c r="L133" s="270"/>
      <c r="M133" s="271" t="s">
        <v>1</v>
      </c>
      <c r="N133" s="272" t="s">
        <v>42</v>
      </c>
      <c r="O133" s="93"/>
      <c r="P133" s="273">
        <f>O133*H133</f>
        <v>0</v>
      </c>
      <c r="Q133" s="273">
        <v>0</v>
      </c>
      <c r="R133" s="273">
        <f>Q133*H133</f>
        <v>0</v>
      </c>
      <c r="S133" s="273">
        <v>0</v>
      </c>
      <c r="T133" s="27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75" t="s">
        <v>149</v>
      </c>
      <c r="AT133" s="275" t="s">
        <v>146</v>
      </c>
      <c r="AU133" s="275" t="s">
        <v>87</v>
      </c>
      <c r="AY133" s="17" t="s">
        <v>145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7" t="s">
        <v>85</v>
      </c>
      <c r="BK133" s="145">
        <f>ROUND(I133*H133,2)</f>
        <v>0</v>
      </c>
      <c r="BL133" s="17" t="s">
        <v>150</v>
      </c>
      <c r="BM133" s="275" t="s">
        <v>157</v>
      </c>
    </row>
    <row r="134" spans="1:65" s="2" customFormat="1" ht="16.5" customHeight="1">
      <c r="A134" s="40"/>
      <c r="B134" s="41"/>
      <c r="C134" s="262" t="s">
        <v>150</v>
      </c>
      <c r="D134" s="262" t="s">
        <v>146</v>
      </c>
      <c r="E134" s="263" t="s">
        <v>94</v>
      </c>
      <c r="F134" s="264" t="s">
        <v>158</v>
      </c>
      <c r="G134" s="265" t="s">
        <v>148</v>
      </c>
      <c r="H134" s="266">
        <v>1</v>
      </c>
      <c r="I134" s="267"/>
      <c r="J134" s="268">
        <f>ROUND(I134*H134,2)</f>
        <v>0</v>
      </c>
      <c r="K134" s="269"/>
      <c r="L134" s="270"/>
      <c r="M134" s="271" t="s">
        <v>1</v>
      </c>
      <c r="N134" s="272" t="s">
        <v>42</v>
      </c>
      <c r="O134" s="93"/>
      <c r="P134" s="273">
        <f>O134*H134</f>
        <v>0</v>
      </c>
      <c r="Q134" s="273">
        <v>0</v>
      </c>
      <c r="R134" s="273">
        <f>Q134*H134</f>
        <v>0</v>
      </c>
      <c r="S134" s="273">
        <v>0</v>
      </c>
      <c r="T134" s="27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75" t="s">
        <v>149</v>
      </c>
      <c r="AT134" s="275" t="s">
        <v>146</v>
      </c>
      <c r="AU134" s="275" t="s">
        <v>87</v>
      </c>
      <c r="AY134" s="17" t="s">
        <v>145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7" t="s">
        <v>85</v>
      </c>
      <c r="BK134" s="145">
        <f>ROUND(I134*H134,2)</f>
        <v>0</v>
      </c>
      <c r="BL134" s="17" t="s">
        <v>150</v>
      </c>
      <c r="BM134" s="275" t="s">
        <v>159</v>
      </c>
    </row>
    <row r="135" spans="1:65" s="2" customFormat="1" ht="24" customHeight="1">
      <c r="A135" s="40"/>
      <c r="B135" s="41"/>
      <c r="C135" s="262" t="s">
        <v>144</v>
      </c>
      <c r="D135" s="262" t="s">
        <v>146</v>
      </c>
      <c r="E135" s="263" t="s">
        <v>160</v>
      </c>
      <c r="F135" s="264" t="s">
        <v>161</v>
      </c>
      <c r="G135" s="265" t="s">
        <v>148</v>
      </c>
      <c r="H135" s="266">
        <v>1</v>
      </c>
      <c r="I135" s="267"/>
      <c r="J135" s="268">
        <f>ROUND(I135*H135,2)</f>
        <v>0</v>
      </c>
      <c r="K135" s="269"/>
      <c r="L135" s="270"/>
      <c r="M135" s="271" t="s">
        <v>1</v>
      </c>
      <c r="N135" s="272" t="s">
        <v>42</v>
      </c>
      <c r="O135" s="93"/>
      <c r="P135" s="273">
        <f>O135*H135</f>
        <v>0</v>
      </c>
      <c r="Q135" s="273">
        <v>0</v>
      </c>
      <c r="R135" s="273">
        <f>Q135*H135</f>
        <v>0</v>
      </c>
      <c r="S135" s="273">
        <v>0</v>
      </c>
      <c r="T135" s="27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75" t="s">
        <v>149</v>
      </c>
      <c r="AT135" s="275" t="s">
        <v>146</v>
      </c>
      <c r="AU135" s="275" t="s">
        <v>87</v>
      </c>
      <c r="AY135" s="17" t="s">
        <v>145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85</v>
      </c>
      <c r="BK135" s="145">
        <f>ROUND(I135*H135,2)</f>
        <v>0</v>
      </c>
      <c r="BL135" s="17" t="s">
        <v>150</v>
      </c>
      <c r="BM135" s="275" t="s">
        <v>162</v>
      </c>
    </row>
    <row r="136" spans="1:65" s="2" customFormat="1" ht="16.5" customHeight="1">
      <c r="A136" s="40"/>
      <c r="B136" s="41"/>
      <c r="C136" s="262" t="s">
        <v>163</v>
      </c>
      <c r="D136" s="262" t="s">
        <v>146</v>
      </c>
      <c r="E136" s="263" t="s">
        <v>164</v>
      </c>
      <c r="F136" s="264" t="s">
        <v>165</v>
      </c>
      <c r="G136" s="265" t="s">
        <v>148</v>
      </c>
      <c r="H136" s="266">
        <v>1</v>
      </c>
      <c r="I136" s="267"/>
      <c r="J136" s="268">
        <f>ROUND(I136*H136,2)</f>
        <v>0</v>
      </c>
      <c r="K136" s="269"/>
      <c r="L136" s="270"/>
      <c r="M136" s="271" t="s">
        <v>1</v>
      </c>
      <c r="N136" s="272" t="s">
        <v>42</v>
      </c>
      <c r="O136" s="93"/>
      <c r="P136" s="273">
        <f>O136*H136</f>
        <v>0</v>
      </c>
      <c r="Q136" s="273">
        <v>0</v>
      </c>
      <c r="R136" s="273">
        <f>Q136*H136</f>
        <v>0</v>
      </c>
      <c r="S136" s="273">
        <v>0</v>
      </c>
      <c r="T136" s="27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75" t="s">
        <v>149</v>
      </c>
      <c r="AT136" s="275" t="s">
        <v>146</v>
      </c>
      <c r="AU136" s="275" t="s">
        <v>87</v>
      </c>
      <c r="AY136" s="17" t="s">
        <v>145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85</v>
      </c>
      <c r="BK136" s="145">
        <f>ROUND(I136*H136,2)</f>
        <v>0</v>
      </c>
      <c r="BL136" s="17" t="s">
        <v>150</v>
      </c>
      <c r="BM136" s="275" t="s">
        <v>166</v>
      </c>
    </row>
    <row r="137" spans="1:65" s="2" customFormat="1" ht="16.5" customHeight="1">
      <c r="A137" s="40"/>
      <c r="B137" s="41"/>
      <c r="C137" s="262" t="s">
        <v>167</v>
      </c>
      <c r="D137" s="262" t="s">
        <v>146</v>
      </c>
      <c r="E137" s="263" t="s">
        <v>168</v>
      </c>
      <c r="F137" s="264" t="s">
        <v>169</v>
      </c>
      <c r="G137" s="265" t="s">
        <v>148</v>
      </c>
      <c r="H137" s="266">
        <v>1</v>
      </c>
      <c r="I137" s="267"/>
      <c r="J137" s="268">
        <f>ROUND(I137*H137,2)</f>
        <v>0</v>
      </c>
      <c r="K137" s="269"/>
      <c r="L137" s="270"/>
      <c r="M137" s="271" t="s">
        <v>1</v>
      </c>
      <c r="N137" s="272" t="s">
        <v>42</v>
      </c>
      <c r="O137" s="93"/>
      <c r="P137" s="273">
        <f>O137*H137</f>
        <v>0</v>
      </c>
      <c r="Q137" s="273">
        <v>0</v>
      </c>
      <c r="R137" s="273">
        <f>Q137*H137</f>
        <v>0</v>
      </c>
      <c r="S137" s="273">
        <v>0</v>
      </c>
      <c r="T137" s="27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75" t="s">
        <v>149</v>
      </c>
      <c r="AT137" s="275" t="s">
        <v>146</v>
      </c>
      <c r="AU137" s="275" t="s">
        <v>87</v>
      </c>
      <c r="AY137" s="17" t="s">
        <v>145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85</v>
      </c>
      <c r="BK137" s="145">
        <f>ROUND(I137*H137,2)</f>
        <v>0</v>
      </c>
      <c r="BL137" s="17" t="s">
        <v>150</v>
      </c>
      <c r="BM137" s="275" t="s">
        <v>170</v>
      </c>
    </row>
    <row r="138" spans="1:65" s="2" customFormat="1" ht="36" customHeight="1">
      <c r="A138" s="40"/>
      <c r="B138" s="41"/>
      <c r="C138" s="262" t="s">
        <v>149</v>
      </c>
      <c r="D138" s="262" t="s">
        <v>146</v>
      </c>
      <c r="E138" s="263" t="s">
        <v>171</v>
      </c>
      <c r="F138" s="264" t="s">
        <v>172</v>
      </c>
      <c r="G138" s="265" t="s">
        <v>148</v>
      </c>
      <c r="H138" s="266">
        <v>1</v>
      </c>
      <c r="I138" s="267"/>
      <c r="J138" s="268">
        <f>ROUND(I138*H138,2)</f>
        <v>0</v>
      </c>
      <c r="K138" s="269"/>
      <c r="L138" s="270"/>
      <c r="M138" s="271" t="s">
        <v>1</v>
      </c>
      <c r="N138" s="272" t="s">
        <v>42</v>
      </c>
      <c r="O138" s="93"/>
      <c r="P138" s="273">
        <f>O138*H138</f>
        <v>0</v>
      </c>
      <c r="Q138" s="273">
        <v>0</v>
      </c>
      <c r="R138" s="273">
        <f>Q138*H138</f>
        <v>0</v>
      </c>
      <c r="S138" s="273">
        <v>0</v>
      </c>
      <c r="T138" s="27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75" t="s">
        <v>149</v>
      </c>
      <c r="AT138" s="275" t="s">
        <v>146</v>
      </c>
      <c r="AU138" s="275" t="s">
        <v>87</v>
      </c>
      <c r="AY138" s="17" t="s">
        <v>145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7" t="s">
        <v>85</v>
      </c>
      <c r="BK138" s="145">
        <f>ROUND(I138*H138,2)</f>
        <v>0</v>
      </c>
      <c r="BL138" s="17" t="s">
        <v>150</v>
      </c>
      <c r="BM138" s="275" t="s">
        <v>173</v>
      </c>
    </row>
    <row r="139" spans="1:65" s="2" customFormat="1" ht="16.5" customHeight="1">
      <c r="A139" s="40"/>
      <c r="B139" s="41"/>
      <c r="C139" s="262" t="s">
        <v>174</v>
      </c>
      <c r="D139" s="262" t="s">
        <v>146</v>
      </c>
      <c r="E139" s="263" t="s">
        <v>175</v>
      </c>
      <c r="F139" s="264" t="s">
        <v>176</v>
      </c>
      <c r="G139" s="265" t="s">
        <v>148</v>
      </c>
      <c r="H139" s="266">
        <v>1</v>
      </c>
      <c r="I139" s="267"/>
      <c r="J139" s="268">
        <f>ROUND(I139*H139,2)</f>
        <v>0</v>
      </c>
      <c r="K139" s="269"/>
      <c r="L139" s="270"/>
      <c r="M139" s="271" t="s">
        <v>1</v>
      </c>
      <c r="N139" s="272" t="s">
        <v>42</v>
      </c>
      <c r="O139" s="93"/>
      <c r="P139" s="273">
        <f>O139*H139</f>
        <v>0</v>
      </c>
      <c r="Q139" s="273">
        <v>0</v>
      </c>
      <c r="R139" s="273">
        <f>Q139*H139</f>
        <v>0</v>
      </c>
      <c r="S139" s="273">
        <v>0</v>
      </c>
      <c r="T139" s="27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75" t="s">
        <v>149</v>
      </c>
      <c r="AT139" s="275" t="s">
        <v>146</v>
      </c>
      <c r="AU139" s="275" t="s">
        <v>87</v>
      </c>
      <c r="AY139" s="17" t="s">
        <v>145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7" t="s">
        <v>85</v>
      </c>
      <c r="BK139" s="145">
        <f>ROUND(I139*H139,2)</f>
        <v>0</v>
      </c>
      <c r="BL139" s="17" t="s">
        <v>150</v>
      </c>
      <c r="BM139" s="275" t="s">
        <v>177</v>
      </c>
    </row>
    <row r="140" spans="1:65" s="2" customFormat="1" ht="16.5" customHeight="1">
      <c r="A140" s="40"/>
      <c r="B140" s="41"/>
      <c r="C140" s="262" t="s">
        <v>178</v>
      </c>
      <c r="D140" s="262" t="s">
        <v>146</v>
      </c>
      <c r="E140" s="263" t="s">
        <v>179</v>
      </c>
      <c r="F140" s="264" t="s">
        <v>180</v>
      </c>
      <c r="G140" s="265" t="s">
        <v>181</v>
      </c>
      <c r="H140" s="266">
        <v>10</v>
      </c>
      <c r="I140" s="267"/>
      <c r="J140" s="268">
        <f>ROUND(I140*H140,2)</f>
        <v>0</v>
      </c>
      <c r="K140" s="269"/>
      <c r="L140" s="270"/>
      <c r="M140" s="271" t="s">
        <v>1</v>
      </c>
      <c r="N140" s="272" t="s">
        <v>42</v>
      </c>
      <c r="O140" s="93"/>
      <c r="P140" s="273">
        <f>O140*H140</f>
        <v>0</v>
      </c>
      <c r="Q140" s="273">
        <v>0</v>
      </c>
      <c r="R140" s="273">
        <f>Q140*H140</f>
        <v>0</v>
      </c>
      <c r="S140" s="273">
        <v>0</v>
      </c>
      <c r="T140" s="27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75" t="s">
        <v>149</v>
      </c>
      <c r="AT140" s="275" t="s">
        <v>146</v>
      </c>
      <c r="AU140" s="275" t="s">
        <v>87</v>
      </c>
      <c r="AY140" s="17" t="s">
        <v>145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7" t="s">
        <v>85</v>
      </c>
      <c r="BK140" s="145">
        <f>ROUND(I140*H140,2)</f>
        <v>0</v>
      </c>
      <c r="BL140" s="17" t="s">
        <v>150</v>
      </c>
      <c r="BM140" s="275" t="s">
        <v>182</v>
      </c>
    </row>
    <row r="141" spans="1:51" s="13" customFormat="1" ht="12">
      <c r="A141" s="13"/>
      <c r="B141" s="276"/>
      <c r="C141" s="277"/>
      <c r="D141" s="278" t="s">
        <v>183</v>
      </c>
      <c r="E141" s="279" t="s">
        <v>1</v>
      </c>
      <c r="F141" s="280" t="s">
        <v>184</v>
      </c>
      <c r="G141" s="277"/>
      <c r="H141" s="279" t="s">
        <v>1</v>
      </c>
      <c r="I141" s="281"/>
      <c r="J141" s="277"/>
      <c r="K141" s="277"/>
      <c r="L141" s="282"/>
      <c r="M141" s="283"/>
      <c r="N141" s="284"/>
      <c r="O141" s="284"/>
      <c r="P141" s="284"/>
      <c r="Q141" s="284"/>
      <c r="R141" s="284"/>
      <c r="S141" s="284"/>
      <c r="T141" s="28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86" t="s">
        <v>183</v>
      </c>
      <c r="AU141" s="286" t="s">
        <v>87</v>
      </c>
      <c r="AV141" s="13" t="s">
        <v>85</v>
      </c>
      <c r="AW141" s="13" t="s">
        <v>32</v>
      </c>
      <c r="AX141" s="13" t="s">
        <v>77</v>
      </c>
      <c r="AY141" s="286" t="s">
        <v>145</v>
      </c>
    </row>
    <row r="142" spans="1:51" s="14" customFormat="1" ht="12">
      <c r="A142" s="14"/>
      <c r="B142" s="287"/>
      <c r="C142" s="288"/>
      <c r="D142" s="278" t="s">
        <v>183</v>
      </c>
      <c r="E142" s="289" t="s">
        <v>1</v>
      </c>
      <c r="F142" s="290" t="s">
        <v>144</v>
      </c>
      <c r="G142" s="288"/>
      <c r="H142" s="291">
        <v>5</v>
      </c>
      <c r="I142" s="292"/>
      <c r="J142" s="288"/>
      <c r="K142" s="288"/>
      <c r="L142" s="293"/>
      <c r="M142" s="294"/>
      <c r="N142" s="295"/>
      <c r="O142" s="295"/>
      <c r="P142" s="295"/>
      <c r="Q142" s="295"/>
      <c r="R142" s="295"/>
      <c r="S142" s="295"/>
      <c r="T142" s="29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97" t="s">
        <v>183</v>
      </c>
      <c r="AU142" s="297" t="s">
        <v>87</v>
      </c>
      <c r="AV142" s="14" t="s">
        <v>87</v>
      </c>
      <c r="AW142" s="14" t="s">
        <v>32</v>
      </c>
      <c r="AX142" s="14" t="s">
        <v>77</v>
      </c>
      <c r="AY142" s="297" t="s">
        <v>145</v>
      </c>
    </row>
    <row r="143" spans="1:51" s="13" customFormat="1" ht="12">
      <c r="A143" s="13"/>
      <c r="B143" s="276"/>
      <c r="C143" s="277"/>
      <c r="D143" s="278" t="s">
        <v>183</v>
      </c>
      <c r="E143" s="279" t="s">
        <v>1</v>
      </c>
      <c r="F143" s="280" t="s">
        <v>185</v>
      </c>
      <c r="G143" s="277"/>
      <c r="H143" s="279" t="s">
        <v>1</v>
      </c>
      <c r="I143" s="281"/>
      <c r="J143" s="277"/>
      <c r="K143" s="277"/>
      <c r="L143" s="282"/>
      <c r="M143" s="283"/>
      <c r="N143" s="284"/>
      <c r="O143" s="284"/>
      <c r="P143" s="284"/>
      <c r="Q143" s="284"/>
      <c r="R143" s="284"/>
      <c r="S143" s="284"/>
      <c r="T143" s="28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86" t="s">
        <v>183</v>
      </c>
      <c r="AU143" s="286" t="s">
        <v>87</v>
      </c>
      <c r="AV143" s="13" t="s">
        <v>85</v>
      </c>
      <c r="AW143" s="13" t="s">
        <v>32</v>
      </c>
      <c r="AX143" s="13" t="s">
        <v>77</v>
      </c>
      <c r="AY143" s="286" t="s">
        <v>145</v>
      </c>
    </row>
    <row r="144" spans="1:51" s="14" customFormat="1" ht="12">
      <c r="A144" s="14"/>
      <c r="B144" s="287"/>
      <c r="C144" s="288"/>
      <c r="D144" s="278" t="s">
        <v>183</v>
      </c>
      <c r="E144" s="289" t="s">
        <v>1</v>
      </c>
      <c r="F144" s="290" t="s">
        <v>144</v>
      </c>
      <c r="G144" s="288"/>
      <c r="H144" s="291">
        <v>5</v>
      </c>
      <c r="I144" s="292"/>
      <c r="J144" s="288"/>
      <c r="K144" s="288"/>
      <c r="L144" s="293"/>
      <c r="M144" s="294"/>
      <c r="N144" s="295"/>
      <c r="O144" s="295"/>
      <c r="P144" s="295"/>
      <c r="Q144" s="295"/>
      <c r="R144" s="295"/>
      <c r="S144" s="295"/>
      <c r="T144" s="29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97" t="s">
        <v>183</v>
      </c>
      <c r="AU144" s="297" t="s">
        <v>87</v>
      </c>
      <c r="AV144" s="14" t="s">
        <v>87</v>
      </c>
      <c r="AW144" s="14" t="s">
        <v>32</v>
      </c>
      <c r="AX144" s="14" t="s">
        <v>77</v>
      </c>
      <c r="AY144" s="297" t="s">
        <v>145</v>
      </c>
    </row>
    <row r="145" spans="1:51" s="15" customFormat="1" ht="12">
      <c r="A145" s="15"/>
      <c r="B145" s="298"/>
      <c r="C145" s="299"/>
      <c r="D145" s="278" t="s">
        <v>183</v>
      </c>
      <c r="E145" s="300" t="s">
        <v>1</v>
      </c>
      <c r="F145" s="301" t="s">
        <v>186</v>
      </c>
      <c r="G145" s="299"/>
      <c r="H145" s="302">
        <v>10</v>
      </c>
      <c r="I145" s="303"/>
      <c r="J145" s="299"/>
      <c r="K145" s="299"/>
      <c r="L145" s="304"/>
      <c r="M145" s="305"/>
      <c r="N145" s="306"/>
      <c r="O145" s="306"/>
      <c r="P145" s="306"/>
      <c r="Q145" s="306"/>
      <c r="R145" s="306"/>
      <c r="S145" s="306"/>
      <c r="T145" s="307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308" t="s">
        <v>183</v>
      </c>
      <c r="AU145" s="308" t="s">
        <v>87</v>
      </c>
      <c r="AV145" s="15" t="s">
        <v>150</v>
      </c>
      <c r="AW145" s="15" t="s">
        <v>32</v>
      </c>
      <c r="AX145" s="15" t="s">
        <v>85</v>
      </c>
      <c r="AY145" s="308" t="s">
        <v>145</v>
      </c>
    </row>
    <row r="146" spans="1:65" s="2" customFormat="1" ht="24" customHeight="1">
      <c r="A146" s="40"/>
      <c r="B146" s="41"/>
      <c r="C146" s="262" t="s">
        <v>187</v>
      </c>
      <c r="D146" s="262" t="s">
        <v>146</v>
      </c>
      <c r="E146" s="263" t="s">
        <v>188</v>
      </c>
      <c r="F146" s="264" t="s">
        <v>189</v>
      </c>
      <c r="G146" s="265" t="s">
        <v>148</v>
      </c>
      <c r="H146" s="266">
        <v>1</v>
      </c>
      <c r="I146" s="267"/>
      <c r="J146" s="268">
        <f>ROUND(I146*H146,2)</f>
        <v>0</v>
      </c>
      <c r="K146" s="269"/>
      <c r="L146" s="270"/>
      <c r="M146" s="271" t="s">
        <v>1</v>
      </c>
      <c r="N146" s="272" t="s">
        <v>42</v>
      </c>
      <c r="O146" s="93"/>
      <c r="P146" s="273">
        <f>O146*H146</f>
        <v>0</v>
      </c>
      <c r="Q146" s="273">
        <v>0</v>
      </c>
      <c r="R146" s="273">
        <f>Q146*H146</f>
        <v>0</v>
      </c>
      <c r="S146" s="273">
        <v>0</v>
      </c>
      <c r="T146" s="27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75" t="s">
        <v>149</v>
      </c>
      <c r="AT146" s="275" t="s">
        <v>146</v>
      </c>
      <c r="AU146" s="275" t="s">
        <v>87</v>
      </c>
      <c r="AY146" s="17" t="s">
        <v>145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85</v>
      </c>
      <c r="BK146" s="145">
        <f>ROUND(I146*H146,2)</f>
        <v>0</v>
      </c>
      <c r="BL146" s="17" t="s">
        <v>150</v>
      </c>
      <c r="BM146" s="275" t="s">
        <v>190</v>
      </c>
    </row>
    <row r="147" spans="1:65" s="2" customFormat="1" ht="48" customHeight="1">
      <c r="A147" s="40"/>
      <c r="B147" s="41"/>
      <c r="C147" s="262" t="s">
        <v>191</v>
      </c>
      <c r="D147" s="262" t="s">
        <v>146</v>
      </c>
      <c r="E147" s="263" t="s">
        <v>192</v>
      </c>
      <c r="F147" s="264" t="s">
        <v>193</v>
      </c>
      <c r="G147" s="265" t="s">
        <v>148</v>
      </c>
      <c r="H147" s="266">
        <v>1</v>
      </c>
      <c r="I147" s="267"/>
      <c r="J147" s="268">
        <f>ROUND(I147*H147,2)</f>
        <v>0</v>
      </c>
      <c r="K147" s="269"/>
      <c r="L147" s="270"/>
      <c r="M147" s="271" t="s">
        <v>1</v>
      </c>
      <c r="N147" s="272" t="s">
        <v>42</v>
      </c>
      <c r="O147" s="93"/>
      <c r="P147" s="273">
        <f>O147*H147</f>
        <v>0</v>
      </c>
      <c r="Q147" s="273">
        <v>0</v>
      </c>
      <c r="R147" s="273">
        <f>Q147*H147</f>
        <v>0</v>
      </c>
      <c r="S147" s="273">
        <v>0</v>
      </c>
      <c r="T147" s="27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75" t="s">
        <v>149</v>
      </c>
      <c r="AT147" s="275" t="s">
        <v>146</v>
      </c>
      <c r="AU147" s="275" t="s">
        <v>87</v>
      </c>
      <c r="AY147" s="17" t="s">
        <v>145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85</v>
      </c>
      <c r="BK147" s="145">
        <f>ROUND(I147*H147,2)</f>
        <v>0</v>
      </c>
      <c r="BL147" s="17" t="s">
        <v>150</v>
      </c>
      <c r="BM147" s="275" t="s">
        <v>194</v>
      </c>
    </row>
    <row r="148" spans="1:65" s="2" customFormat="1" ht="24" customHeight="1">
      <c r="A148" s="40"/>
      <c r="B148" s="41"/>
      <c r="C148" s="262" t="s">
        <v>195</v>
      </c>
      <c r="D148" s="262" t="s">
        <v>146</v>
      </c>
      <c r="E148" s="263" t="s">
        <v>196</v>
      </c>
      <c r="F148" s="264" t="s">
        <v>197</v>
      </c>
      <c r="G148" s="265" t="s">
        <v>181</v>
      </c>
      <c r="H148" s="266">
        <v>1</v>
      </c>
      <c r="I148" s="267"/>
      <c r="J148" s="268">
        <f>ROUND(I148*H148,2)</f>
        <v>0</v>
      </c>
      <c r="K148" s="269"/>
      <c r="L148" s="270"/>
      <c r="M148" s="271" t="s">
        <v>1</v>
      </c>
      <c r="N148" s="272" t="s">
        <v>42</v>
      </c>
      <c r="O148" s="93"/>
      <c r="P148" s="273">
        <f>O148*H148</f>
        <v>0</v>
      </c>
      <c r="Q148" s="273">
        <v>0</v>
      </c>
      <c r="R148" s="273">
        <f>Q148*H148</f>
        <v>0</v>
      </c>
      <c r="S148" s="273">
        <v>0</v>
      </c>
      <c r="T148" s="27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75" t="s">
        <v>149</v>
      </c>
      <c r="AT148" s="275" t="s">
        <v>146</v>
      </c>
      <c r="AU148" s="275" t="s">
        <v>87</v>
      </c>
      <c r="AY148" s="17" t="s">
        <v>145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85</v>
      </c>
      <c r="BK148" s="145">
        <f>ROUND(I148*H148,2)</f>
        <v>0</v>
      </c>
      <c r="BL148" s="17" t="s">
        <v>150</v>
      </c>
      <c r="BM148" s="275" t="s">
        <v>198</v>
      </c>
    </row>
    <row r="149" spans="1:65" s="2" customFormat="1" ht="24" customHeight="1">
      <c r="A149" s="40"/>
      <c r="B149" s="41"/>
      <c r="C149" s="262" t="s">
        <v>199</v>
      </c>
      <c r="D149" s="262" t="s">
        <v>146</v>
      </c>
      <c r="E149" s="263" t="s">
        <v>200</v>
      </c>
      <c r="F149" s="264" t="s">
        <v>201</v>
      </c>
      <c r="G149" s="265" t="s">
        <v>148</v>
      </c>
      <c r="H149" s="266">
        <v>1</v>
      </c>
      <c r="I149" s="267"/>
      <c r="J149" s="268">
        <f>ROUND(I149*H149,2)</f>
        <v>0</v>
      </c>
      <c r="K149" s="269"/>
      <c r="L149" s="270"/>
      <c r="M149" s="271" t="s">
        <v>1</v>
      </c>
      <c r="N149" s="272" t="s">
        <v>42</v>
      </c>
      <c r="O149" s="93"/>
      <c r="P149" s="273">
        <f>O149*H149</f>
        <v>0</v>
      </c>
      <c r="Q149" s="273">
        <v>0</v>
      </c>
      <c r="R149" s="273">
        <f>Q149*H149</f>
        <v>0</v>
      </c>
      <c r="S149" s="273">
        <v>0</v>
      </c>
      <c r="T149" s="27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75" t="s">
        <v>149</v>
      </c>
      <c r="AT149" s="275" t="s">
        <v>146</v>
      </c>
      <c r="AU149" s="275" t="s">
        <v>87</v>
      </c>
      <c r="AY149" s="17" t="s">
        <v>145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85</v>
      </c>
      <c r="BK149" s="145">
        <f>ROUND(I149*H149,2)</f>
        <v>0</v>
      </c>
      <c r="BL149" s="17" t="s">
        <v>150</v>
      </c>
      <c r="BM149" s="275" t="s">
        <v>202</v>
      </c>
    </row>
    <row r="150" spans="1:65" s="2" customFormat="1" ht="24" customHeight="1">
      <c r="A150" s="40"/>
      <c r="B150" s="41"/>
      <c r="C150" s="262" t="s">
        <v>8</v>
      </c>
      <c r="D150" s="262" t="s">
        <v>146</v>
      </c>
      <c r="E150" s="263" t="s">
        <v>203</v>
      </c>
      <c r="F150" s="264" t="s">
        <v>204</v>
      </c>
      <c r="G150" s="265" t="s">
        <v>148</v>
      </c>
      <c r="H150" s="266">
        <v>1</v>
      </c>
      <c r="I150" s="267"/>
      <c r="J150" s="268">
        <f>ROUND(I150*H150,2)</f>
        <v>0</v>
      </c>
      <c r="K150" s="269"/>
      <c r="L150" s="270"/>
      <c r="M150" s="271" t="s">
        <v>1</v>
      </c>
      <c r="N150" s="272" t="s">
        <v>42</v>
      </c>
      <c r="O150" s="93"/>
      <c r="P150" s="273">
        <f>O150*H150</f>
        <v>0</v>
      </c>
      <c r="Q150" s="273">
        <v>0</v>
      </c>
      <c r="R150" s="273">
        <f>Q150*H150</f>
        <v>0</v>
      </c>
      <c r="S150" s="273">
        <v>0</v>
      </c>
      <c r="T150" s="27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75" t="s">
        <v>149</v>
      </c>
      <c r="AT150" s="275" t="s">
        <v>146</v>
      </c>
      <c r="AU150" s="275" t="s">
        <v>87</v>
      </c>
      <c r="AY150" s="17" t="s">
        <v>145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7" t="s">
        <v>85</v>
      </c>
      <c r="BK150" s="145">
        <f>ROUND(I150*H150,2)</f>
        <v>0</v>
      </c>
      <c r="BL150" s="17" t="s">
        <v>150</v>
      </c>
      <c r="BM150" s="275" t="s">
        <v>205</v>
      </c>
    </row>
    <row r="151" spans="1:65" s="2" customFormat="1" ht="16.5" customHeight="1">
      <c r="A151" s="40"/>
      <c r="B151" s="41"/>
      <c r="C151" s="262" t="s">
        <v>206</v>
      </c>
      <c r="D151" s="262" t="s">
        <v>146</v>
      </c>
      <c r="E151" s="263" t="s">
        <v>207</v>
      </c>
      <c r="F151" s="264" t="s">
        <v>208</v>
      </c>
      <c r="G151" s="265" t="s">
        <v>148</v>
      </c>
      <c r="H151" s="266">
        <v>1</v>
      </c>
      <c r="I151" s="267"/>
      <c r="J151" s="268">
        <f>ROUND(I151*H151,2)</f>
        <v>0</v>
      </c>
      <c r="K151" s="269"/>
      <c r="L151" s="270"/>
      <c r="M151" s="271" t="s">
        <v>1</v>
      </c>
      <c r="N151" s="272" t="s">
        <v>42</v>
      </c>
      <c r="O151" s="93"/>
      <c r="P151" s="273">
        <f>O151*H151</f>
        <v>0</v>
      </c>
      <c r="Q151" s="273">
        <v>0</v>
      </c>
      <c r="R151" s="273">
        <f>Q151*H151</f>
        <v>0</v>
      </c>
      <c r="S151" s="273">
        <v>0</v>
      </c>
      <c r="T151" s="27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75" t="s">
        <v>149</v>
      </c>
      <c r="AT151" s="275" t="s">
        <v>146</v>
      </c>
      <c r="AU151" s="275" t="s">
        <v>87</v>
      </c>
      <c r="AY151" s="17" t="s">
        <v>145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85</v>
      </c>
      <c r="BK151" s="145">
        <f>ROUND(I151*H151,2)</f>
        <v>0</v>
      </c>
      <c r="BL151" s="17" t="s">
        <v>150</v>
      </c>
      <c r="BM151" s="275" t="s">
        <v>209</v>
      </c>
    </row>
    <row r="152" spans="1:65" s="2" customFormat="1" ht="16.5" customHeight="1">
      <c r="A152" s="40"/>
      <c r="B152" s="41"/>
      <c r="C152" s="262" t="s">
        <v>210</v>
      </c>
      <c r="D152" s="262" t="s">
        <v>146</v>
      </c>
      <c r="E152" s="263" t="s">
        <v>211</v>
      </c>
      <c r="F152" s="264" t="s">
        <v>212</v>
      </c>
      <c r="G152" s="265" t="s">
        <v>148</v>
      </c>
      <c r="H152" s="266">
        <v>1</v>
      </c>
      <c r="I152" s="267"/>
      <c r="J152" s="268">
        <f>ROUND(I152*H152,2)</f>
        <v>0</v>
      </c>
      <c r="K152" s="269"/>
      <c r="L152" s="270"/>
      <c r="M152" s="271" t="s">
        <v>1</v>
      </c>
      <c r="N152" s="272" t="s">
        <v>42</v>
      </c>
      <c r="O152" s="93"/>
      <c r="P152" s="273">
        <f>O152*H152</f>
        <v>0</v>
      </c>
      <c r="Q152" s="273">
        <v>0</v>
      </c>
      <c r="R152" s="273">
        <f>Q152*H152</f>
        <v>0</v>
      </c>
      <c r="S152" s="273">
        <v>0</v>
      </c>
      <c r="T152" s="27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75" t="s">
        <v>149</v>
      </c>
      <c r="AT152" s="275" t="s">
        <v>146</v>
      </c>
      <c r="AU152" s="275" t="s">
        <v>87</v>
      </c>
      <c r="AY152" s="17" t="s">
        <v>145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85</v>
      </c>
      <c r="BK152" s="145">
        <f>ROUND(I152*H152,2)</f>
        <v>0</v>
      </c>
      <c r="BL152" s="17" t="s">
        <v>150</v>
      </c>
      <c r="BM152" s="275" t="s">
        <v>213</v>
      </c>
    </row>
    <row r="153" spans="1:65" s="2" customFormat="1" ht="24" customHeight="1">
      <c r="A153" s="40"/>
      <c r="B153" s="41"/>
      <c r="C153" s="262" t="s">
        <v>214</v>
      </c>
      <c r="D153" s="262" t="s">
        <v>146</v>
      </c>
      <c r="E153" s="263" t="s">
        <v>215</v>
      </c>
      <c r="F153" s="264" t="s">
        <v>216</v>
      </c>
      <c r="G153" s="265" t="s">
        <v>148</v>
      </c>
      <c r="H153" s="266">
        <v>1</v>
      </c>
      <c r="I153" s="267"/>
      <c r="J153" s="268">
        <f>ROUND(I153*H153,2)</f>
        <v>0</v>
      </c>
      <c r="K153" s="269"/>
      <c r="L153" s="270"/>
      <c r="M153" s="271" t="s">
        <v>1</v>
      </c>
      <c r="N153" s="272" t="s">
        <v>42</v>
      </c>
      <c r="O153" s="93"/>
      <c r="P153" s="273">
        <f>O153*H153</f>
        <v>0</v>
      </c>
      <c r="Q153" s="273">
        <v>0</v>
      </c>
      <c r="R153" s="273">
        <f>Q153*H153</f>
        <v>0</v>
      </c>
      <c r="S153" s="273">
        <v>0</v>
      </c>
      <c r="T153" s="27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75" t="s">
        <v>149</v>
      </c>
      <c r="AT153" s="275" t="s">
        <v>146</v>
      </c>
      <c r="AU153" s="275" t="s">
        <v>87</v>
      </c>
      <c r="AY153" s="17" t="s">
        <v>145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85</v>
      </c>
      <c r="BK153" s="145">
        <f>ROUND(I153*H153,2)</f>
        <v>0</v>
      </c>
      <c r="BL153" s="17" t="s">
        <v>150</v>
      </c>
      <c r="BM153" s="275" t="s">
        <v>217</v>
      </c>
    </row>
    <row r="154" spans="1:65" s="2" customFormat="1" ht="24" customHeight="1">
      <c r="A154" s="40"/>
      <c r="B154" s="41"/>
      <c r="C154" s="262" t="s">
        <v>218</v>
      </c>
      <c r="D154" s="262" t="s">
        <v>146</v>
      </c>
      <c r="E154" s="263" t="s">
        <v>219</v>
      </c>
      <c r="F154" s="264" t="s">
        <v>220</v>
      </c>
      <c r="G154" s="265" t="s">
        <v>148</v>
      </c>
      <c r="H154" s="266">
        <v>1</v>
      </c>
      <c r="I154" s="267"/>
      <c r="J154" s="268">
        <f>ROUND(I154*H154,2)</f>
        <v>0</v>
      </c>
      <c r="K154" s="269"/>
      <c r="L154" s="270"/>
      <c r="M154" s="271" t="s">
        <v>1</v>
      </c>
      <c r="N154" s="272" t="s">
        <v>42</v>
      </c>
      <c r="O154" s="93"/>
      <c r="P154" s="273">
        <f>O154*H154</f>
        <v>0</v>
      </c>
      <c r="Q154" s="273">
        <v>0</v>
      </c>
      <c r="R154" s="273">
        <f>Q154*H154</f>
        <v>0</v>
      </c>
      <c r="S154" s="273">
        <v>0</v>
      </c>
      <c r="T154" s="27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75" t="s">
        <v>149</v>
      </c>
      <c r="AT154" s="275" t="s">
        <v>146</v>
      </c>
      <c r="AU154" s="275" t="s">
        <v>87</v>
      </c>
      <c r="AY154" s="17" t="s">
        <v>145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85</v>
      </c>
      <c r="BK154" s="145">
        <f>ROUND(I154*H154,2)</f>
        <v>0</v>
      </c>
      <c r="BL154" s="17" t="s">
        <v>150</v>
      </c>
      <c r="BM154" s="275" t="s">
        <v>221</v>
      </c>
    </row>
    <row r="155" spans="1:65" s="2" customFormat="1" ht="36" customHeight="1">
      <c r="A155" s="40"/>
      <c r="B155" s="41"/>
      <c r="C155" s="309" t="s">
        <v>222</v>
      </c>
      <c r="D155" s="309" t="s">
        <v>223</v>
      </c>
      <c r="E155" s="310" t="s">
        <v>224</v>
      </c>
      <c r="F155" s="311" t="s">
        <v>225</v>
      </c>
      <c r="G155" s="312" t="s">
        <v>107</v>
      </c>
      <c r="H155" s="313">
        <v>130</v>
      </c>
      <c r="I155" s="314"/>
      <c r="J155" s="315">
        <f>ROUND(I155*H155,2)</f>
        <v>0</v>
      </c>
      <c r="K155" s="316"/>
      <c r="L155" s="43"/>
      <c r="M155" s="317" t="s">
        <v>1</v>
      </c>
      <c r="N155" s="318" t="s">
        <v>42</v>
      </c>
      <c r="O155" s="93"/>
      <c r="P155" s="273">
        <f>O155*H155</f>
        <v>0</v>
      </c>
      <c r="Q155" s="273">
        <v>0.00015</v>
      </c>
      <c r="R155" s="273">
        <f>Q155*H155</f>
        <v>0.0195</v>
      </c>
      <c r="S155" s="273">
        <v>0</v>
      </c>
      <c r="T155" s="274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75" t="s">
        <v>150</v>
      </c>
      <c r="AT155" s="275" t="s">
        <v>223</v>
      </c>
      <c r="AU155" s="275" t="s">
        <v>87</v>
      </c>
      <c r="AY155" s="17" t="s">
        <v>145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7" t="s">
        <v>85</v>
      </c>
      <c r="BK155" s="145">
        <f>ROUND(I155*H155,2)</f>
        <v>0</v>
      </c>
      <c r="BL155" s="17" t="s">
        <v>150</v>
      </c>
      <c r="BM155" s="275" t="s">
        <v>226</v>
      </c>
    </row>
    <row r="156" spans="1:51" s="13" customFormat="1" ht="12">
      <c r="A156" s="13"/>
      <c r="B156" s="276"/>
      <c r="C156" s="277"/>
      <c r="D156" s="278" t="s">
        <v>183</v>
      </c>
      <c r="E156" s="279" t="s">
        <v>1</v>
      </c>
      <c r="F156" s="280" t="s">
        <v>227</v>
      </c>
      <c r="G156" s="277"/>
      <c r="H156" s="279" t="s">
        <v>1</v>
      </c>
      <c r="I156" s="281"/>
      <c r="J156" s="277"/>
      <c r="K156" s="277"/>
      <c r="L156" s="282"/>
      <c r="M156" s="283"/>
      <c r="N156" s="284"/>
      <c r="O156" s="284"/>
      <c r="P156" s="284"/>
      <c r="Q156" s="284"/>
      <c r="R156" s="284"/>
      <c r="S156" s="284"/>
      <c r="T156" s="28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86" t="s">
        <v>183</v>
      </c>
      <c r="AU156" s="286" t="s">
        <v>87</v>
      </c>
      <c r="AV156" s="13" t="s">
        <v>85</v>
      </c>
      <c r="AW156" s="13" t="s">
        <v>32</v>
      </c>
      <c r="AX156" s="13" t="s">
        <v>77</v>
      </c>
      <c r="AY156" s="286" t="s">
        <v>145</v>
      </c>
    </row>
    <row r="157" spans="1:51" s="14" customFormat="1" ht="12">
      <c r="A157" s="14"/>
      <c r="B157" s="287"/>
      <c r="C157" s="288"/>
      <c r="D157" s="278" t="s">
        <v>183</v>
      </c>
      <c r="E157" s="289" t="s">
        <v>1</v>
      </c>
      <c r="F157" s="290" t="s">
        <v>228</v>
      </c>
      <c r="G157" s="288"/>
      <c r="H157" s="291">
        <v>130</v>
      </c>
      <c r="I157" s="292"/>
      <c r="J157" s="288"/>
      <c r="K157" s="288"/>
      <c r="L157" s="293"/>
      <c r="M157" s="294"/>
      <c r="N157" s="295"/>
      <c r="O157" s="295"/>
      <c r="P157" s="295"/>
      <c r="Q157" s="295"/>
      <c r="R157" s="295"/>
      <c r="S157" s="295"/>
      <c r="T157" s="29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97" t="s">
        <v>183</v>
      </c>
      <c r="AU157" s="297" t="s">
        <v>87</v>
      </c>
      <c r="AV157" s="14" t="s">
        <v>87</v>
      </c>
      <c r="AW157" s="14" t="s">
        <v>32</v>
      </c>
      <c r="AX157" s="14" t="s">
        <v>85</v>
      </c>
      <c r="AY157" s="297" t="s">
        <v>145</v>
      </c>
    </row>
    <row r="158" spans="1:65" s="2" customFormat="1" ht="36" customHeight="1">
      <c r="A158" s="40"/>
      <c r="B158" s="41"/>
      <c r="C158" s="309" t="s">
        <v>7</v>
      </c>
      <c r="D158" s="309" t="s">
        <v>223</v>
      </c>
      <c r="E158" s="310" t="s">
        <v>229</v>
      </c>
      <c r="F158" s="311" t="s">
        <v>230</v>
      </c>
      <c r="G158" s="312" t="s">
        <v>107</v>
      </c>
      <c r="H158" s="313">
        <v>130</v>
      </c>
      <c r="I158" s="314"/>
      <c r="J158" s="315">
        <f>ROUND(I158*H158,2)</f>
        <v>0</v>
      </c>
      <c r="K158" s="316"/>
      <c r="L158" s="43"/>
      <c r="M158" s="317" t="s">
        <v>1</v>
      </c>
      <c r="N158" s="318" t="s">
        <v>42</v>
      </c>
      <c r="O158" s="93"/>
      <c r="P158" s="273">
        <f>O158*H158</f>
        <v>0</v>
      </c>
      <c r="Q158" s="273">
        <v>0</v>
      </c>
      <c r="R158" s="273">
        <f>Q158*H158</f>
        <v>0</v>
      </c>
      <c r="S158" s="273">
        <v>0</v>
      </c>
      <c r="T158" s="27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75" t="s">
        <v>150</v>
      </c>
      <c r="AT158" s="275" t="s">
        <v>223</v>
      </c>
      <c r="AU158" s="275" t="s">
        <v>87</v>
      </c>
      <c r="AY158" s="17" t="s">
        <v>145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85</v>
      </c>
      <c r="BK158" s="145">
        <f>ROUND(I158*H158,2)</f>
        <v>0</v>
      </c>
      <c r="BL158" s="17" t="s">
        <v>150</v>
      </c>
      <c r="BM158" s="275" t="s">
        <v>231</v>
      </c>
    </row>
    <row r="159" spans="1:51" s="14" customFormat="1" ht="12">
      <c r="A159" s="14"/>
      <c r="B159" s="287"/>
      <c r="C159" s="288"/>
      <c r="D159" s="278" t="s">
        <v>183</v>
      </c>
      <c r="E159" s="289" t="s">
        <v>1</v>
      </c>
      <c r="F159" s="290" t="s">
        <v>106</v>
      </c>
      <c r="G159" s="288"/>
      <c r="H159" s="291">
        <v>130</v>
      </c>
      <c r="I159" s="292"/>
      <c r="J159" s="288"/>
      <c r="K159" s="288"/>
      <c r="L159" s="293"/>
      <c r="M159" s="294"/>
      <c r="N159" s="295"/>
      <c r="O159" s="295"/>
      <c r="P159" s="295"/>
      <c r="Q159" s="295"/>
      <c r="R159" s="295"/>
      <c r="S159" s="295"/>
      <c r="T159" s="29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97" t="s">
        <v>183</v>
      </c>
      <c r="AU159" s="297" t="s">
        <v>87</v>
      </c>
      <c r="AV159" s="14" t="s">
        <v>87</v>
      </c>
      <c r="AW159" s="14" t="s">
        <v>32</v>
      </c>
      <c r="AX159" s="14" t="s">
        <v>85</v>
      </c>
      <c r="AY159" s="297" t="s">
        <v>145</v>
      </c>
    </row>
    <row r="160" spans="1:65" s="2" customFormat="1" ht="24" customHeight="1">
      <c r="A160" s="40"/>
      <c r="B160" s="41"/>
      <c r="C160" s="309" t="s">
        <v>232</v>
      </c>
      <c r="D160" s="309" t="s">
        <v>223</v>
      </c>
      <c r="E160" s="310" t="s">
        <v>233</v>
      </c>
      <c r="F160" s="311" t="s">
        <v>234</v>
      </c>
      <c r="G160" s="312" t="s">
        <v>148</v>
      </c>
      <c r="H160" s="313">
        <v>1</v>
      </c>
      <c r="I160" s="314"/>
      <c r="J160" s="315">
        <f>ROUND(I160*H160,2)</f>
        <v>0</v>
      </c>
      <c r="K160" s="316"/>
      <c r="L160" s="43"/>
      <c r="M160" s="319" t="s">
        <v>1</v>
      </c>
      <c r="N160" s="320" t="s">
        <v>42</v>
      </c>
      <c r="O160" s="321"/>
      <c r="P160" s="322">
        <f>O160*H160</f>
        <v>0</v>
      </c>
      <c r="Q160" s="322">
        <v>0</v>
      </c>
      <c r="R160" s="322">
        <f>Q160*H160</f>
        <v>0</v>
      </c>
      <c r="S160" s="322">
        <v>0</v>
      </c>
      <c r="T160" s="323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75" t="s">
        <v>150</v>
      </c>
      <c r="AT160" s="275" t="s">
        <v>223</v>
      </c>
      <c r="AU160" s="275" t="s">
        <v>87</v>
      </c>
      <c r="AY160" s="17" t="s">
        <v>145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7" t="s">
        <v>85</v>
      </c>
      <c r="BK160" s="145">
        <f>ROUND(I160*H160,2)</f>
        <v>0</v>
      </c>
      <c r="BL160" s="17" t="s">
        <v>150</v>
      </c>
      <c r="BM160" s="275" t="s">
        <v>235</v>
      </c>
    </row>
    <row r="161" spans="1:31" s="2" customFormat="1" ht="6.95" customHeight="1">
      <c r="A161" s="40"/>
      <c r="B161" s="68"/>
      <c r="C161" s="69"/>
      <c r="D161" s="69"/>
      <c r="E161" s="69"/>
      <c r="F161" s="69"/>
      <c r="G161" s="69"/>
      <c r="H161" s="69"/>
      <c r="I161" s="203"/>
      <c r="J161" s="69"/>
      <c r="K161" s="69"/>
      <c r="L161" s="43"/>
      <c r="M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</row>
  </sheetData>
  <sheetProtection password="CC35" sheet="1" objects="1" scenarios="1" formatColumns="0" formatRows="0" autoFilter="0"/>
  <autoFilter ref="C127:K160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5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  <c r="AZ2" s="154" t="s">
        <v>236</v>
      </c>
      <c r="BA2" s="154" t="s">
        <v>236</v>
      </c>
      <c r="BB2" s="154" t="s">
        <v>237</v>
      </c>
      <c r="BC2" s="154" t="s">
        <v>238</v>
      </c>
      <c r="BD2" s="154" t="s">
        <v>87</v>
      </c>
    </row>
    <row r="3" spans="2:56" s="1" customFormat="1" ht="6.95" customHeight="1">
      <c r="B3" s="155"/>
      <c r="C3" s="156"/>
      <c r="D3" s="156"/>
      <c r="E3" s="156"/>
      <c r="F3" s="156"/>
      <c r="G3" s="156"/>
      <c r="H3" s="156"/>
      <c r="I3" s="157"/>
      <c r="J3" s="156"/>
      <c r="K3" s="156"/>
      <c r="L3" s="20"/>
      <c r="AT3" s="17" t="s">
        <v>87</v>
      </c>
      <c r="AZ3" s="154" t="s">
        <v>239</v>
      </c>
      <c r="BA3" s="154" t="s">
        <v>239</v>
      </c>
      <c r="BB3" s="154" t="s">
        <v>240</v>
      </c>
      <c r="BC3" s="154" t="s">
        <v>241</v>
      </c>
      <c r="BD3" s="154" t="s">
        <v>87</v>
      </c>
    </row>
    <row r="4" spans="2:56" s="1" customFormat="1" ht="24.95" customHeight="1">
      <c r="B4" s="20"/>
      <c r="D4" s="158" t="s">
        <v>109</v>
      </c>
      <c r="I4" s="153"/>
      <c r="L4" s="20"/>
      <c r="M4" s="159" t="s">
        <v>10</v>
      </c>
      <c r="AT4" s="17" t="s">
        <v>4</v>
      </c>
      <c r="AZ4" s="154" t="s">
        <v>242</v>
      </c>
      <c r="BA4" s="154" t="s">
        <v>242</v>
      </c>
      <c r="BB4" s="154" t="s">
        <v>243</v>
      </c>
      <c r="BC4" s="154" t="s">
        <v>244</v>
      </c>
      <c r="BD4" s="154" t="s">
        <v>87</v>
      </c>
    </row>
    <row r="5" spans="2:56" s="1" customFormat="1" ht="6.95" customHeight="1">
      <c r="B5" s="20"/>
      <c r="I5" s="153"/>
      <c r="L5" s="20"/>
      <c r="AZ5" s="154" t="s">
        <v>245</v>
      </c>
      <c r="BA5" s="154" t="s">
        <v>245</v>
      </c>
      <c r="BB5" s="154" t="s">
        <v>237</v>
      </c>
      <c r="BC5" s="154" t="s">
        <v>246</v>
      </c>
      <c r="BD5" s="154" t="s">
        <v>87</v>
      </c>
    </row>
    <row r="6" spans="2:56" s="1" customFormat="1" ht="12" customHeight="1">
      <c r="B6" s="20"/>
      <c r="D6" s="160" t="s">
        <v>16</v>
      </c>
      <c r="I6" s="153"/>
      <c r="L6" s="20"/>
      <c r="AZ6" s="154" t="s">
        <v>247</v>
      </c>
      <c r="BA6" s="154" t="s">
        <v>247</v>
      </c>
      <c r="BB6" s="154" t="s">
        <v>237</v>
      </c>
      <c r="BC6" s="154" t="s">
        <v>248</v>
      </c>
      <c r="BD6" s="154" t="s">
        <v>87</v>
      </c>
    </row>
    <row r="7" spans="2:56" s="1" customFormat="1" ht="16.5" customHeight="1">
      <c r="B7" s="20"/>
      <c r="E7" s="161" t="str">
        <f>'Rekapitulace stavby'!K6</f>
        <v>Parkoviště na p.p.č. 433/33, k.ú. Hrabůvka</v>
      </c>
      <c r="F7" s="160"/>
      <c r="G7" s="160"/>
      <c r="H7" s="160"/>
      <c r="I7" s="153"/>
      <c r="L7" s="20"/>
      <c r="AZ7" s="154" t="s">
        <v>249</v>
      </c>
      <c r="BA7" s="154" t="s">
        <v>249</v>
      </c>
      <c r="BB7" s="154" t="s">
        <v>237</v>
      </c>
      <c r="BC7" s="154" t="s">
        <v>250</v>
      </c>
      <c r="BD7" s="154" t="s">
        <v>87</v>
      </c>
    </row>
    <row r="8" spans="1:56" s="2" customFormat="1" ht="12" customHeight="1">
      <c r="A8" s="40"/>
      <c r="B8" s="43"/>
      <c r="C8" s="40"/>
      <c r="D8" s="160" t="s">
        <v>110</v>
      </c>
      <c r="E8" s="40"/>
      <c r="F8" s="40"/>
      <c r="G8" s="40"/>
      <c r="H8" s="40"/>
      <c r="I8" s="162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54" t="s">
        <v>251</v>
      </c>
      <c r="BA8" s="154" t="s">
        <v>251</v>
      </c>
      <c r="BB8" s="154" t="s">
        <v>107</v>
      </c>
      <c r="BC8" s="154" t="s">
        <v>252</v>
      </c>
      <c r="BD8" s="154" t="s">
        <v>87</v>
      </c>
    </row>
    <row r="9" spans="1:56" s="2" customFormat="1" ht="16.5" customHeight="1">
      <c r="A9" s="40"/>
      <c r="B9" s="43"/>
      <c r="C9" s="40"/>
      <c r="D9" s="40"/>
      <c r="E9" s="163" t="s">
        <v>253</v>
      </c>
      <c r="F9" s="40"/>
      <c r="G9" s="40"/>
      <c r="H9" s="40"/>
      <c r="I9" s="162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54" t="s">
        <v>254</v>
      </c>
      <c r="BA9" s="154" t="s">
        <v>254</v>
      </c>
      <c r="BB9" s="154" t="s">
        <v>107</v>
      </c>
      <c r="BC9" s="154" t="s">
        <v>255</v>
      </c>
      <c r="BD9" s="154" t="s">
        <v>87</v>
      </c>
    </row>
    <row r="10" spans="1:56" s="2" customFormat="1" ht="12">
      <c r="A10" s="40"/>
      <c r="B10" s="43"/>
      <c r="C10" s="40"/>
      <c r="D10" s="40"/>
      <c r="E10" s="40"/>
      <c r="F10" s="40"/>
      <c r="G10" s="40"/>
      <c r="H10" s="40"/>
      <c r="I10" s="162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54" t="s">
        <v>256</v>
      </c>
      <c r="BA10" s="154" t="s">
        <v>256</v>
      </c>
      <c r="BB10" s="154" t="s">
        <v>243</v>
      </c>
      <c r="BC10" s="154" t="s">
        <v>257</v>
      </c>
      <c r="BD10" s="154" t="s">
        <v>87</v>
      </c>
    </row>
    <row r="11" spans="1:56" s="2" customFormat="1" ht="12" customHeight="1">
      <c r="A11" s="40"/>
      <c r="B11" s="43"/>
      <c r="C11" s="40"/>
      <c r="D11" s="160" t="s">
        <v>18</v>
      </c>
      <c r="E11" s="40"/>
      <c r="F11" s="164" t="s">
        <v>1</v>
      </c>
      <c r="G11" s="40"/>
      <c r="H11" s="40"/>
      <c r="I11" s="165" t="s">
        <v>19</v>
      </c>
      <c r="J11" s="164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54" t="s">
        <v>258</v>
      </c>
      <c r="BA11" s="154" t="s">
        <v>258</v>
      </c>
      <c r="BB11" s="154" t="s">
        <v>107</v>
      </c>
      <c r="BC11" s="154" t="s">
        <v>259</v>
      </c>
      <c r="BD11" s="154" t="s">
        <v>87</v>
      </c>
    </row>
    <row r="12" spans="1:56" s="2" customFormat="1" ht="12" customHeight="1">
      <c r="A12" s="40"/>
      <c r="B12" s="43"/>
      <c r="C12" s="40"/>
      <c r="D12" s="160" t="s">
        <v>20</v>
      </c>
      <c r="E12" s="40"/>
      <c r="F12" s="164" t="s">
        <v>21</v>
      </c>
      <c r="G12" s="40"/>
      <c r="H12" s="40"/>
      <c r="I12" s="165" t="s">
        <v>22</v>
      </c>
      <c r="J12" s="166" t="str">
        <f>'Rekapitulace stavby'!AN8</f>
        <v>12. 10. 2019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54" t="s">
        <v>260</v>
      </c>
      <c r="BA12" s="154" t="s">
        <v>260</v>
      </c>
      <c r="BB12" s="154" t="s">
        <v>243</v>
      </c>
      <c r="BC12" s="154" t="s">
        <v>261</v>
      </c>
      <c r="BD12" s="154" t="s">
        <v>87</v>
      </c>
    </row>
    <row r="13" spans="1:56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162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54" t="s">
        <v>262</v>
      </c>
      <c r="BA13" s="154" t="s">
        <v>262</v>
      </c>
      <c r="BB13" s="154" t="s">
        <v>243</v>
      </c>
      <c r="BC13" s="154" t="s">
        <v>263</v>
      </c>
      <c r="BD13" s="154" t="s">
        <v>87</v>
      </c>
    </row>
    <row r="14" spans="1:56" s="2" customFormat="1" ht="12" customHeight="1">
      <c r="A14" s="40"/>
      <c r="B14" s="43"/>
      <c r="C14" s="40"/>
      <c r="D14" s="160" t="s">
        <v>24</v>
      </c>
      <c r="E14" s="40"/>
      <c r="F14" s="40"/>
      <c r="G14" s="40"/>
      <c r="H14" s="40"/>
      <c r="I14" s="165" t="s">
        <v>25</v>
      </c>
      <c r="J14" s="164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54" t="s">
        <v>264</v>
      </c>
      <c r="BA14" s="154" t="s">
        <v>264</v>
      </c>
      <c r="BB14" s="154" t="s">
        <v>243</v>
      </c>
      <c r="BC14" s="154" t="s">
        <v>265</v>
      </c>
      <c r="BD14" s="154" t="s">
        <v>87</v>
      </c>
    </row>
    <row r="15" spans="1:56" s="2" customFormat="1" ht="18" customHeight="1">
      <c r="A15" s="40"/>
      <c r="B15" s="43"/>
      <c r="C15" s="40"/>
      <c r="D15" s="40"/>
      <c r="E15" s="164" t="s">
        <v>26</v>
      </c>
      <c r="F15" s="40"/>
      <c r="G15" s="40"/>
      <c r="H15" s="40"/>
      <c r="I15" s="165" t="s">
        <v>27</v>
      </c>
      <c r="J15" s="164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54" t="s">
        <v>266</v>
      </c>
      <c r="BA15" s="154" t="s">
        <v>266</v>
      </c>
      <c r="BB15" s="154" t="s">
        <v>243</v>
      </c>
      <c r="BC15" s="154" t="s">
        <v>267</v>
      </c>
      <c r="BD15" s="154" t="s">
        <v>87</v>
      </c>
    </row>
    <row r="16" spans="1:56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162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54" t="s">
        <v>268</v>
      </c>
      <c r="BA16" s="154" t="s">
        <v>268</v>
      </c>
      <c r="BB16" s="154" t="s">
        <v>243</v>
      </c>
      <c r="BC16" s="154" t="s">
        <v>269</v>
      </c>
      <c r="BD16" s="154" t="s">
        <v>87</v>
      </c>
    </row>
    <row r="17" spans="1:56" s="2" customFormat="1" ht="12" customHeight="1">
      <c r="A17" s="40"/>
      <c r="B17" s="43"/>
      <c r="C17" s="40"/>
      <c r="D17" s="160" t="s">
        <v>28</v>
      </c>
      <c r="E17" s="40"/>
      <c r="F17" s="40"/>
      <c r="G17" s="40"/>
      <c r="H17" s="40"/>
      <c r="I17" s="165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54" t="s">
        <v>270</v>
      </c>
      <c r="BA17" s="154" t="s">
        <v>270</v>
      </c>
      <c r="BB17" s="154" t="s">
        <v>237</v>
      </c>
      <c r="BC17" s="154" t="s">
        <v>271</v>
      </c>
      <c r="BD17" s="154" t="s">
        <v>87</v>
      </c>
    </row>
    <row r="18" spans="1:56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4"/>
      <c r="G18" s="164"/>
      <c r="H18" s="164"/>
      <c r="I18" s="165" t="s">
        <v>27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54" t="s">
        <v>272</v>
      </c>
      <c r="BA18" s="154" t="s">
        <v>272</v>
      </c>
      <c r="BB18" s="154" t="s">
        <v>237</v>
      </c>
      <c r="BC18" s="154" t="s">
        <v>273</v>
      </c>
      <c r="BD18" s="154" t="s">
        <v>87</v>
      </c>
    </row>
    <row r="19" spans="1:56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162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54" t="s">
        <v>274</v>
      </c>
      <c r="BA19" s="154" t="s">
        <v>274</v>
      </c>
      <c r="BB19" s="154" t="s">
        <v>107</v>
      </c>
      <c r="BC19" s="154" t="s">
        <v>144</v>
      </c>
      <c r="BD19" s="154" t="s">
        <v>87</v>
      </c>
    </row>
    <row r="20" spans="1:56" s="2" customFormat="1" ht="12" customHeight="1">
      <c r="A20" s="40"/>
      <c r="B20" s="43"/>
      <c r="C20" s="40"/>
      <c r="D20" s="160" t="s">
        <v>30</v>
      </c>
      <c r="E20" s="40"/>
      <c r="F20" s="40"/>
      <c r="G20" s="40"/>
      <c r="H20" s="40"/>
      <c r="I20" s="165" t="s">
        <v>25</v>
      </c>
      <c r="J20" s="164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54" t="s">
        <v>275</v>
      </c>
      <c r="BA20" s="154" t="s">
        <v>275</v>
      </c>
      <c r="BB20" s="154" t="s">
        <v>107</v>
      </c>
      <c r="BC20" s="154" t="s">
        <v>276</v>
      </c>
      <c r="BD20" s="154" t="s">
        <v>87</v>
      </c>
    </row>
    <row r="21" spans="1:56" s="2" customFormat="1" ht="18" customHeight="1">
      <c r="A21" s="40"/>
      <c r="B21" s="43"/>
      <c r="C21" s="40"/>
      <c r="D21" s="40"/>
      <c r="E21" s="164" t="s">
        <v>31</v>
      </c>
      <c r="F21" s="40"/>
      <c r="G21" s="40"/>
      <c r="H21" s="40"/>
      <c r="I21" s="165" t="s">
        <v>27</v>
      </c>
      <c r="J21" s="164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54" t="s">
        <v>277</v>
      </c>
      <c r="BA21" s="154" t="s">
        <v>277</v>
      </c>
      <c r="BB21" s="154" t="s">
        <v>237</v>
      </c>
      <c r="BC21" s="154" t="s">
        <v>278</v>
      </c>
      <c r="BD21" s="154" t="s">
        <v>87</v>
      </c>
    </row>
    <row r="22" spans="1:56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162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54" t="s">
        <v>279</v>
      </c>
      <c r="BA22" s="154" t="s">
        <v>279</v>
      </c>
      <c r="BB22" s="154" t="s">
        <v>107</v>
      </c>
      <c r="BC22" s="154" t="s">
        <v>280</v>
      </c>
      <c r="BD22" s="154" t="s">
        <v>87</v>
      </c>
    </row>
    <row r="23" spans="1:56" s="2" customFormat="1" ht="12" customHeight="1">
      <c r="A23" s="40"/>
      <c r="B23" s="43"/>
      <c r="C23" s="40"/>
      <c r="D23" s="160" t="s">
        <v>33</v>
      </c>
      <c r="E23" s="40"/>
      <c r="F23" s="40"/>
      <c r="G23" s="40"/>
      <c r="H23" s="40"/>
      <c r="I23" s="165" t="s">
        <v>25</v>
      </c>
      <c r="J23" s="164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54" t="s">
        <v>281</v>
      </c>
      <c r="BA23" s="154" t="s">
        <v>281</v>
      </c>
      <c r="BB23" s="154" t="s">
        <v>237</v>
      </c>
      <c r="BC23" s="154" t="s">
        <v>282</v>
      </c>
      <c r="BD23" s="154" t="s">
        <v>87</v>
      </c>
    </row>
    <row r="24" spans="1:56" s="2" customFormat="1" ht="18" customHeight="1">
      <c r="A24" s="40"/>
      <c r="B24" s="43"/>
      <c r="C24" s="40"/>
      <c r="D24" s="40"/>
      <c r="E24" s="164" t="s">
        <v>31</v>
      </c>
      <c r="F24" s="40"/>
      <c r="G24" s="40"/>
      <c r="H24" s="40"/>
      <c r="I24" s="165" t="s">
        <v>27</v>
      </c>
      <c r="J24" s="164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54" t="s">
        <v>283</v>
      </c>
      <c r="BA24" s="154" t="s">
        <v>283</v>
      </c>
      <c r="BB24" s="154" t="s">
        <v>181</v>
      </c>
      <c r="BC24" s="154" t="s">
        <v>187</v>
      </c>
      <c r="BD24" s="154" t="s">
        <v>87</v>
      </c>
    </row>
    <row r="25" spans="1:56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162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54" t="s">
        <v>284</v>
      </c>
      <c r="BA25" s="154" t="s">
        <v>284</v>
      </c>
      <c r="BB25" s="154" t="s">
        <v>243</v>
      </c>
      <c r="BC25" s="154" t="s">
        <v>285</v>
      </c>
      <c r="BD25" s="154" t="s">
        <v>87</v>
      </c>
    </row>
    <row r="26" spans="1:56" s="2" customFormat="1" ht="12" customHeight="1">
      <c r="A26" s="40"/>
      <c r="B26" s="43"/>
      <c r="C26" s="40"/>
      <c r="D26" s="160" t="s">
        <v>34</v>
      </c>
      <c r="E26" s="40"/>
      <c r="F26" s="40"/>
      <c r="G26" s="40"/>
      <c r="H26" s="40"/>
      <c r="I26" s="162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54" t="s">
        <v>286</v>
      </c>
      <c r="BA26" s="154" t="s">
        <v>286</v>
      </c>
      <c r="BB26" s="154" t="s">
        <v>107</v>
      </c>
      <c r="BC26" s="154" t="s">
        <v>87</v>
      </c>
      <c r="BD26" s="154" t="s">
        <v>87</v>
      </c>
    </row>
    <row r="27" spans="1:31" s="8" customFormat="1" ht="16.5" customHeight="1">
      <c r="A27" s="167"/>
      <c r="B27" s="168"/>
      <c r="C27" s="167"/>
      <c r="D27" s="167"/>
      <c r="E27" s="169" t="s">
        <v>1</v>
      </c>
      <c r="F27" s="169"/>
      <c r="G27" s="169"/>
      <c r="H27" s="169"/>
      <c r="I27" s="170"/>
      <c r="J27" s="167"/>
      <c r="K27" s="167"/>
      <c r="L27" s="171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162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72"/>
      <c r="E29" s="172"/>
      <c r="F29" s="172"/>
      <c r="G29" s="172"/>
      <c r="H29" s="172"/>
      <c r="I29" s="173"/>
      <c r="J29" s="172"/>
      <c r="K29" s="172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4" t="s">
        <v>112</v>
      </c>
      <c r="E30" s="40"/>
      <c r="F30" s="40"/>
      <c r="G30" s="40"/>
      <c r="H30" s="40"/>
      <c r="I30" s="162"/>
      <c r="J30" s="174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75" t="s">
        <v>100</v>
      </c>
      <c r="E31" s="40"/>
      <c r="F31" s="40"/>
      <c r="G31" s="40"/>
      <c r="H31" s="40"/>
      <c r="I31" s="162"/>
      <c r="J31" s="174">
        <f>J110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76" t="s">
        <v>37</v>
      </c>
      <c r="E32" s="40"/>
      <c r="F32" s="40"/>
      <c r="G32" s="40"/>
      <c r="H32" s="40"/>
      <c r="I32" s="162"/>
      <c r="J32" s="177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72"/>
      <c r="E33" s="172"/>
      <c r="F33" s="172"/>
      <c r="G33" s="172"/>
      <c r="H33" s="172"/>
      <c r="I33" s="173"/>
      <c r="J33" s="172"/>
      <c r="K33" s="172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8" t="s">
        <v>39</v>
      </c>
      <c r="G34" s="40"/>
      <c r="H34" s="40"/>
      <c r="I34" s="179" t="s">
        <v>38</v>
      </c>
      <c r="J34" s="178" t="s">
        <v>40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80" t="s">
        <v>41</v>
      </c>
      <c r="E35" s="160" t="s">
        <v>42</v>
      </c>
      <c r="F35" s="181">
        <f>ROUND((SUM(BE110:BE117)+SUM(BE137:BE480)),2)</f>
        <v>0</v>
      </c>
      <c r="G35" s="40"/>
      <c r="H35" s="40"/>
      <c r="I35" s="182">
        <v>0.21</v>
      </c>
      <c r="J35" s="181">
        <f>ROUND(((SUM(BE110:BE117)+SUM(BE137:BE480))*I35),2)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60" t="s">
        <v>43</v>
      </c>
      <c r="F36" s="181">
        <f>ROUND((SUM(BF110:BF117)+SUM(BF137:BF480)),2)</f>
        <v>0</v>
      </c>
      <c r="G36" s="40"/>
      <c r="H36" s="40"/>
      <c r="I36" s="182">
        <v>0.15</v>
      </c>
      <c r="J36" s="181">
        <f>ROUND(((SUM(BF110:BF117)+SUM(BF137:BF480))*I36),2)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60" t="s">
        <v>44</v>
      </c>
      <c r="F37" s="181">
        <f>ROUND((SUM(BG110:BG117)+SUM(BG137:BG480)),2)</f>
        <v>0</v>
      </c>
      <c r="G37" s="40"/>
      <c r="H37" s="40"/>
      <c r="I37" s="182">
        <v>0.21</v>
      </c>
      <c r="J37" s="181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60" t="s">
        <v>45</v>
      </c>
      <c r="F38" s="181">
        <f>ROUND((SUM(BH110:BH117)+SUM(BH137:BH480)),2)</f>
        <v>0</v>
      </c>
      <c r="G38" s="40"/>
      <c r="H38" s="40"/>
      <c r="I38" s="182">
        <v>0.15</v>
      </c>
      <c r="J38" s="181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60" t="s">
        <v>46</v>
      </c>
      <c r="F39" s="181">
        <f>ROUND((SUM(BI110:BI117)+SUM(BI137:BI480)),2)</f>
        <v>0</v>
      </c>
      <c r="G39" s="40"/>
      <c r="H39" s="40"/>
      <c r="I39" s="182">
        <v>0</v>
      </c>
      <c r="J39" s="181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162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83"/>
      <c r="D41" s="184" t="s">
        <v>47</v>
      </c>
      <c r="E41" s="185"/>
      <c r="F41" s="185"/>
      <c r="G41" s="186" t="s">
        <v>48</v>
      </c>
      <c r="H41" s="187" t="s">
        <v>49</v>
      </c>
      <c r="I41" s="188"/>
      <c r="J41" s="189">
        <f>SUM(J32:J39)</f>
        <v>0</v>
      </c>
      <c r="K41" s="19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162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I43" s="153"/>
      <c r="L43" s="20"/>
    </row>
    <row r="44" spans="2:12" s="1" customFormat="1" ht="14.4" customHeight="1">
      <c r="B44" s="20"/>
      <c r="I44" s="153"/>
      <c r="L44" s="20"/>
    </row>
    <row r="45" spans="2:12" s="1" customFormat="1" ht="14.4" customHeight="1">
      <c r="B45" s="20"/>
      <c r="I45" s="153"/>
      <c r="L45" s="20"/>
    </row>
    <row r="46" spans="2:12" s="1" customFormat="1" ht="14.4" customHeight="1">
      <c r="B46" s="20"/>
      <c r="I46" s="153"/>
      <c r="L46" s="20"/>
    </row>
    <row r="47" spans="2:12" s="1" customFormat="1" ht="14.4" customHeight="1">
      <c r="B47" s="20"/>
      <c r="I47" s="153"/>
      <c r="L47" s="20"/>
    </row>
    <row r="48" spans="2:12" s="1" customFormat="1" ht="14.4" customHeight="1">
      <c r="B48" s="20"/>
      <c r="I48" s="153"/>
      <c r="L48" s="20"/>
    </row>
    <row r="49" spans="2:12" s="1" customFormat="1" ht="14.4" customHeight="1">
      <c r="B49" s="20"/>
      <c r="I49" s="153"/>
      <c r="L49" s="20"/>
    </row>
    <row r="50" spans="2:12" s="2" customFormat="1" ht="14.4" customHeight="1">
      <c r="B50" s="65"/>
      <c r="D50" s="191" t="s">
        <v>50</v>
      </c>
      <c r="E50" s="192"/>
      <c r="F50" s="192"/>
      <c r="G50" s="191" t="s">
        <v>51</v>
      </c>
      <c r="H50" s="192"/>
      <c r="I50" s="193"/>
      <c r="J50" s="192"/>
      <c r="K50" s="192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4" t="s">
        <v>52</v>
      </c>
      <c r="E61" s="195"/>
      <c r="F61" s="196" t="s">
        <v>53</v>
      </c>
      <c r="G61" s="194" t="s">
        <v>52</v>
      </c>
      <c r="H61" s="195"/>
      <c r="I61" s="197"/>
      <c r="J61" s="198" t="s">
        <v>53</v>
      </c>
      <c r="K61" s="195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91" t="s">
        <v>54</v>
      </c>
      <c r="E65" s="199"/>
      <c r="F65" s="199"/>
      <c r="G65" s="191" t="s">
        <v>55</v>
      </c>
      <c r="H65" s="199"/>
      <c r="I65" s="200"/>
      <c r="J65" s="199"/>
      <c r="K65" s="199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4" t="s">
        <v>52</v>
      </c>
      <c r="E76" s="195"/>
      <c r="F76" s="196" t="s">
        <v>53</v>
      </c>
      <c r="G76" s="194" t="s">
        <v>52</v>
      </c>
      <c r="H76" s="195"/>
      <c r="I76" s="197"/>
      <c r="J76" s="198" t="s">
        <v>53</v>
      </c>
      <c r="K76" s="195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201"/>
      <c r="C77" s="202"/>
      <c r="D77" s="202"/>
      <c r="E77" s="202"/>
      <c r="F77" s="202"/>
      <c r="G77" s="202"/>
      <c r="H77" s="202"/>
      <c r="I77" s="203"/>
      <c r="J77" s="202"/>
      <c r="K77" s="202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204"/>
      <c r="C81" s="205"/>
      <c r="D81" s="205"/>
      <c r="E81" s="205"/>
      <c r="F81" s="205"/>
      <c r="G81" s="205"/>
      <c r="H81" s="205"/>
      <c r="I81" s="206"/>
      <c r="J81" s="205"/>
      <c r="K81" s="20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113</v>
      </c>
      <c r="D82" s="42"/>
      <c r="E82" s="42"/>
      <c r="F82" s="42"/>
      <c r="G82" s="42"/>
      <c r="H82" s="42"/>
      <c r="I82" s="16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6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16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207" t="str">
        <f>E7</f>
        <v>Parkoviště na p.p.č. 433/33, k.ú. Hrabůvka</v>
      </c>
      <c r="F85" s="32"/>
      <c r="G85" s="32"/>
      <c r="H85" s="32"/>
      <c r="I85" s="16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110</v>
      </c>
      <c r="D86" s="42"/>
      <c r="E86" s="42"/>
      <c r="F86" s="42"/>
      <c r="G86" s="42"/>
      <c r="H86" s="42"/>
      <c r="I86" s="16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001 - SO 101 KOMUNIKACE</v>
      </c>
      <c r="F87" s="42"/>
      <c r="G87" s="42"/>
      <c r="H87" s="42"/>
      <c r="I87" s="16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6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>ul. Mjr. Nováka</v>
      </c>
      <c r="G89" s="42"/>
      <c r="H89" s="42"/>
      <c r="I89" s="165" t="s">
        <v>22</v>
      </c>
      <c r="J89" s="81" t="str">
        <f>IF(J12="","",J12)</f>
        <v>12. 10. 2019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6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2" t="s">
        <v>24</v>
      </c>
      <c r="D91" s="42"/>
      <c r="E91" s="42"/>
      <c r="F91" s="27" t="str">
        <f>E15</f>
        <v>Městský obvod Ostrava – Jih</v>
      </c>
      <c r="G91" s="42"/>
      <c r="H91" s="42"/>
      <c r="I91" s="165" t="s">
        <v>30</v>
      </c>
      <c r="J91" s="36" t="str">
        <f>E21</f>
        <v>Roman Fildán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28</v>
      </c>
      <c r="D92" s="42"/>
      <c r="E92" s="42"/>
      <c r="F92" s="27" t="str">
        <f>IF(E18="","",E18)</f>
        <v>Vyplň údaj</v>
      </c>
      <c r="G92" s="42"/>
      <c r="H92" s="42"/>
      <c r="I92" s="165" t="s">
        <v>33</v>
      </c>
      <c r="J92" s="36" t="str">
        <f>E24</f>
        <v>Roman Fildán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6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208" t="s">
        <v>114</v>
      </c>
      <c r="D94" s="151"/>
      <c r="E94" s="151"/>
      <c r="F94" s="151"/>
      <c r="G94" s="151"/>
      <c r="H94" s="151"/>
      <c r="I94" s="209"/>
      <c r="J94" s="210" t="s">
        <v>115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6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11" t="s">
        <v>116</v>
      </c>
      <c r="D96" s="42"/>
      <c r="E96" s="42"/>
      <c r="F96" s="42"/>
      <c r="G96" s="42"/>
      <c r="H96" s="42"/>
      <c r="I96" s="162"/>
      <c r="J96" s="112">
        <f>J137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117</v>
      </c>
    </row>
    <row r="97" spans="1:31" s="9" customFormat="1" ht="24.95" customHeight="1">
      <c r="A97" s="9"/>
      <c r="B97" s="212"/>
      <c r="C97" s="213"/>
      <c r="D97" s="214" t="s">
        <v>118</v>
      </c>
      <c r="E97" s="215"/>
      <c r="F97" s="215"/>
      <c r="G97" s="215"/>
      <c r="H97" s="215"/>
      <c r="I97" s="216"/>
      <c r="J97" s="217">
        <f>J138</f>
        <v>0</v>
      </c>
      <c r="K97" s="213"/>
      <c r="L97" s="21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9"/>
      <c r="C98" s="220"/>
      <c r="D98" s="221" t="s">
        <v>287</v>
      </c>
      <c r="E98" s="222"/>
      <c r="F98" s="222"/>
      <c r="G98" s="222"/>
      <c r="H98" s="222"/>
      <c r="I98" s="223"/>
      <c r="J98" s="224">
        <f>J139</f>
        <v>0</v>
      </c>
      <c r="K98" s="220"/>
      <c r="L98" s="22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9"/>
      <c r="C99" s="220"/>
      <c r="D99" s="221" t="s">
        <v>288</v>
      </c>
      <c r="E99" s="222"/>
      <c r="F99" s="222"/>
      <c r="G99" s="222"/>
      <c r="H99" s="222"/>
      <c r="I99" s="223"/>
      <c r="J99" s="224">
        <f>J303</f>
        <v>0</v>
      </c>
      <c r="K99" s="220"/>
      <c r="L99" s="22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9"/>
      <c r="C100" s="220"/>
      <c r="D100" s="221" t="s">
        <v>289</v>
      </c>
      <c r="E100" s="222"/>
      <c r="F100" s="222"/>
      <c r="G100" s="222"/>
      <c r="H100" s="222"/>
      <c r="I100" s="223"/>
      <c r="J100" s="224">
        <f>J323</f>
        <v>0</v>
      </c>
      <c r="K100" s="220"/>
      <c r="L100" s="22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9"/>
      <c r="C101" s="220"/>
      <c r="D101" s="221" t="s">
        <v>290</v>
      </c>
      <c r="E101" s="222"/>
      <c r="F101" s="222"/>
      <c r="G101" s="222"/>
      <c r="H101" s="222"/>
      <c r="I101" s="223"/>
      <c r="J101" s="224">
        <f>J326</f>
        <v>0</v>
      </c>
      <c r="K101" s="220"/>
      <c r="L101" s="22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9"/>
      <c r="C102" s="220"/>
      <c r="D102" s="221" t="s">
        <v>291</v>
      </c>
      <c r="E102" s="222"/>
      <c r="F102" s="222"/>
      <c r="G102" s="222"/>
      <c r="H102" s="222"/>
      <c r="I102" s="223"/>
      <c r="J102" s="224">
        <f>J376</f>
        <v>0</v>
      </c>
      <c r="K102" s="220"/>
      <c r="L102" s="22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9"/>
      <c r="C103" s="220"/>
      <c r="D103" s="221" t="s">
        <v>292</v>
      </c>
      <c r="E103" s="222"/>
      <c r="F103" s="222"/>
      <c r="G103" s="222"/>
      <c r="H103" s="222"/>
      <c r="I103" s="223"/>
      <c r="J103" s="224">
        <f>J380</f>
        <v>0</v>
      </c>
      <c r="K103" s="220"/>
      <c r="L103" s="22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9"/>
      <c r="C104" s="220"/>
      <c r="D104" s="221" t="s">
        <v>293</v>
      </c>
      <c r="E104" s="222"/>
      <c r="F104" s="222"/>
      <c r="G104" s="222"/>
      <c r="H104" s="222"/>
      <c r="I104" s="223"/>
      <c r="J104" s="224">
        <f>J444</f>
        <v>0</v>
      </c>
      <c r="K104" s="220"/>
      <c r="L104" s="22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9"/>
      <c r="C105" s="220"/>
      <c r="D105" s="221" t="s">
        <v>294</v>
      </c>
      <c r="E105" s="222"/>
      <c r="F105" s="222"/>
      <c r="G105" s="222"/>
      <c r="H105" s="222"/>
      <c r="I105" s="223"/>
      <c r="J105" s="224">
        <f>J455</f>
        <v>0</v>
      </c>
      <c r="K105" s="220"/>
      <c r="L105" s="22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212"/>
      <c r="C106" s="213"/>
      <c r="D106" s="214" t="s">
        <v>295</v>
      </c>
      <c r="E106" s="215"/>
      <c r="F106" s="215"/>
      <c r="G106" s="215"/>
      <c r="H106" s="215"/>
      <c r="I106" s="216"/>
      <c r="J106" s="217">
        <f>J457</f>
        <v>0</v>
      </c>
      <c r="K106" s="213"/>
      <c r="L106" s="21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19"/>
      <c r="C107" s="220"/>
      <c r="D107" s="221" t="s">
        <v>296</v>
      </c>
      <c r="E107" s="222"/>
      <c r="F107" s="222"/>
      <c r="G107" s="222"/>
      <c r="H107" s="222"/>
      <c r="I107" s="223"/>
      <c r="J107" s="224">
        <f>J458</f>
        <v>0</v>
      </c>
      <c r="K107" s="220"/>
      <c r="L107" s="22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40"/>
      <c r="B108" s="41"/>
      <c r="C108" s="42"/>
      <c r="D108" s="42"/>
      <c r="E108" s="42"/>
      <c r="F108" s="42"/>
      <c r="G108" s="42"/>
      <c r="H108" s="42"/>
      <c r="I108" s="16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6.95" customHeight="1">
      <c r="A109" s="40"/>
      <c r="B109" s="41"/>
      <c r="C109" s="42"/>
      <c r="D109" s="42"/>
      <c r="E109" s="42"/>
      <c r="F109" s="42"/>
      <c r="G109" s="42"/>
      <c r="H109" s="42"/>
      <c r="I109" s="16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29.25" customHeight="1">
      <c r="A110" s="40"/>
      <c r="B110" s="41"/>
      <c r="C110" s="211" t="s">
        <v>120</v>
      </c>
      <c r="D110" s="42"/>
      <c r="E110" s="42"/>
      <c r="F110" s="42"/>
      <c r="G110" s="42"/>
      <c r="H110" s="42"/>
      <c r="I110" s="162"/>
      <c r="J110" s="226">
        <f>ROUND(J111+J112+J113+J114+J115+J116,2)</f>
        <v>0</v>
      </c>
      <c r="K110" s="42"/>
      <c r="L110" s="65"/>
      <c r="N110" s="227" t="s">
        <v>41</v>
      </c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65" s="2" customFormat="1" ht="18" customHeight="1">
      <c r="A111" s="40"/>
      <c r="B111" s="41"/>
      <c r="C111" s="42"/>
      <c r="D111" s="146" t="s">
        <v>121</v>
      </c>
      <c r="E111" s="139"/>
      <c r="F111" s="139"/>
      <c r="G111" s="42"/>
      <c r="H111" s="42"/>
      <c r="I111" s="162"/>
      <c r="J111" s="140">
        <v>0</v>
      </c>
      <c r="K111" s="42"/>
      <c r="L111" s="228"/>
      <c r="M111" s="229"/>
      <c r="N111" s="230" t="s">
        <v>42</v>
      </c>
      <c r="O111" s="229"/>
      <c r="P111" s="229"/>
      <c r="Q111" s="229"/>
      <c r="R111" s="229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31" t="s">
        <v>122</v>
      </c>
      <c r="AZ111" s="229"/>
      <c r="BA111" s="229"/>
      <c r="BB111" s="229"/>
      <c r="BC111" s="229"/>
      <c r="BD111" s="229"/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31" t="s">
        <v>85</v>
      </c>
      <c r="BK111" s="229"/>
      <c r="BL111" s="229"/>
      <c r="BM111" s="229"/>
    </row>
    <row r="112" spans="1:65" s="2" customFormat="1" ht="18" customHeight="1">
      <c r="A112" s="40"/>
      <c r="B112" s="41"/>
      <c r="C112" s="42"/>
      <c r="D112" s="146" t="s">
        <v>123</v>
      </c>
      <c r="E112" s="139"/>
      <c r="F112" s="139"/>
      <c r="G112" s="42"/>
      <c r="H112" s="42"/>
      <c r="I112" s="162"/>
      <c r="J112" s="140">
        <v>0</v>
      </c>
      <c r="K112" s="42"/>
      <c r="L112" s="228"/>
      <c r="M112" s="229"/>
      <c r="N112" s="230" t="s">
        <v>42</v>
      </c>
      <c r="O112" s="229"/>
      <c r="P112" s="229"/>
      <c r="Q112" s="229"/>
      <c r="R112" s="229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31" t="s">
        <v>122</v>
      </c>
      <c r="AZ112" s="229"/>
      <c r="BA112" s="229"/>
      <c r="BB112" s="229"/>
      <c r="BC112" s="229"/>
      <c r="BD112" s="229"/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31" t="s">
        <v>85</v>
      </c>
      <c r="BK112" s="229"/>
      <c r="BL112" s="229"/>
      <c r="BM112" s="229"/>
    </row>
    <row r="113" spans="1:65" s="2" customFormat="1" ht="18" customHeight="1">
      <c r="A113" s="40"/>
      <c r="B113" s="41"/>
      <c r="C113" s="42"/>
      <c r="D113" s="146" t="s">
        <v>124</v>
      </c>
      <c r="E113" s="139"/>
      <c r="F113" s="139"/>
      <c r="G113" s="42"/>
      <c r="H113" s="42"/>
      <c r="I113" s="162"/>
      <c r="J113" s="140">
        <v>0</v>
      </c>
      <c r="K113" s="42"/>
      <c r="L113" s="228"/>
      <c r="M113" s="229"/>
      <c r="N113" s="230" t="s">
        <v>42</v>
      </c>
      <c r="O113" s="229"/>
      <c r="P113" s="229"/>
      <c r="Q113" s="229"/>
      <c r="R113" s="229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31" t="s">
        <v>122</v>
      </c>
      <c r="AZ113" s="229"/>
      <c r="BA113" s="229"/>
      <c r="BB113" s="229"/>
      <c r="BC113" s="229"/>
      <c r="BD113" s="229"/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31" t="s">
        <v>85</v>
      </c>
      <c r="BK113" s="229"/>
      <c r="BL113" s="229"/>
      <c r="BM113" s="229"/>
    </row>
    <row r="114" spans="1:65" s="2" customFormat="1" ht="18" customHeight="1">
      <c r="A114" s="40"/>
      <c r="B114" s="41"/>
      <c r="C114" s="42"/>
      <c r="D114" s="146" t="s">
        <v>125</v>
      </c>
      <c r="E114" s="139"/>
      <c r="F114" s="139"/>
      <c r="G114" s="42"/>
      <c r="H114" s="42"/>
      <c r="I114" s="162"/>
      <c r="J114" s="140">
        <v>0</v>
      </c>
      <c r="K114" s="42"/>
      <c r="L114" s="228"/>
      <c r="M114" s="229"/>
      <c r="N114" s="230" t="s">
        <v>42</v>
      </c>
      <c r="O114" s="229"/>
      <c r="P114" s="229"/>
      <c r="Q114" s="229"/>
      <c r="R114" s="229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229"/>
      <c r="AG114" s="229"/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31" t="s">
        <v>122</v>
      </c>
      <c r="AZ114" s="229"/>
      <c r="BA114" s="229"/>
      <c r="BB114" s="229"/>
      <c r="BC114" s="229"/>
      <c r="BD114" s="229"/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31" t="s">
        <v>85</v>
      </c>
      <c r="BK114" s="229"/>
      <c r="BL114" s="229"/>
      <c r="BM114" s="229"/>
    </row>
    <row r="115" spans="1:65" s="2" customFormat="1" ht="18" customHeight="1">
      <c r="A115" s="40"/>
      <c r="B115" s="41"/>
      <c r="C115" s="42"/>
      <c r="D115" s="146" t="s">
        <v>126</v>
      </c>
      <c r="E115" s="139"/>
      <c r="F115" s="139"/>
      <c r="G115" s="42"/>
      <c r="H115" s="42"/>
      <c r="I115" s="162"/>
      <c r="J115" s="140">
        <v>0</v>
      </c>
      <c r="K115" s="42"/>
      <c r="L115" s="228"/>
      <c r="M115" s="229"/>
      <c r="N115" s="230" t="s">
        <v>42</v>
      </c>
      <c r="O115" s="229"/>
      <c r="P115" s="229"/>
      <c r="Q115" s="229"/>
      <c r="R115" s="229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229"/>
      <c r="AG115" s="229"/>
      <c r="AH115" s="229"/>
      <c r="AI115" s="229"/>
      <c r="AJ115" s="229"/>
      <c r="AK115" s="229"/>
      <c r="AL115" s="229"/>
      <c r="AM115" s="229"/>
      <c r="AN115" s="229"/>
      <c r="AO115" s="229"/>
      <c r="AP115" s="229"/>
      <c r="AQ115" s="229"/>
      <c r="AR115" s="229"/>
      <c r="AS115" s="229"/>
      <c r="AT115" s="229"/>
      <c r="AU115" s="229"/>
      <c r="AV115" s="229"/>
      <c r="AW115" s="229"/>
      <c r="AX115" s="229"/>
      <c r="AY115" s="231" t="s">
        <v>122</v>
      </c>
      <c r="AZ115" s="229"/>
      <c r="BA115" s="229"/>
      <c r="BB115" s="229"/>
      <c r="BC115" s="229"/>
      <c r="BD115" s="229"/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31" t="s">
        <v>85</v>
      </c>
      <c r="BK115" s="229"/>
      <c r="BL115" s="229"/>
      <c r="BM115" s="229"/>
    </row>
    <row r="116" spans="1:65" s="2" customFormat="1" ht="18" customHeight="1">
      <c r="A116" s="40"/>
      <c r="B116" s="41"/>
      <c r="C116" s="42"/>
      <c r="D116" s="139" t="s">
        <v>127</v>
      </c>
      <c r="E116" s="42"/>
      <c r="F116" s="42"/>
      <c r="G116" s="42"/>
      <c r="H116" s="42"/>
      <c r="I116" s="162"/>
      <c r="J116" s="140">
        <f>ROUND(J30*T116,2)</f>
        <v>0</v>
      </c>
      <c r="K116" s="42"/>
      <c r="L116" s="228"/>
      <c r="M116" s="229"/>
      <c r="N116" s="230" t="s">
        <v>42</v>
      </c>
      <c r="O116" s="229"/>
      <c r="P116" s="229"/>
      <c r="Q116" s="229"/>
      <c r="R116" s="229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229"/>
      <c r="AG116" s="229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  <c r="AW116" s="229"/>
      <c r="AX116" s="229"/>
      <c r="AY116" s="231" t="s">
        <v>128</v>
      </c>
      <c r="AZ116" s="229"/>
      <c r="BA116" s="229"/>
      <c r="BB116" s="229"/>
      <c r="BC116" s="229"/>
      <c r="BD116" s="229"/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31" t="s">
        <v>85</v>
      </c>
      <c r="BK116" s="229"/>
      <c r="BL116" s="229"/>
      <c r="BM116" s="229"/>
    </row>
    <row r="117" spans="1:31" s="2" customFormat="1" ht="12">
      <c r="A117" s="40"/>
      <c r="B117" s="41"/>
      <c r="C117" s="42"/>
      <c r="D117" s="42"/>
      <c r="E117" s="42"/>
      <c r="F117" s="42"/>
      <c r="G117" s="42"/>
      <c r="H117" s="42"/>
      <c r="I117" s="16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29.25" customHeight="1">
      <c r="A118" s="40"/>
      <c r="B118" s="41"/>
      <c r="C118" s="150" t="s">
        <v>105</v>
      </c>
      <c r="D118" s="151"/>
      <c r="E118" s="151"/>
      <c r="F118" s="151"/>
      <c r="G118" s="151"/>
      <c r="H118" s="151"/>
      <c r="I118" s="209"/>
      <c r="J118" s="152">
        <f>ROUND(J96+J110,2)</f>
        <v>0</v>
      </c>
      <c r="K118" s="151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6.95" customHeight="1">
      <c r="A119" s="40"/>
      <c r="B119" s="68"/>
      <c r="C119" s="69"/>
      <c r="D119" s="69"/>
      <c r="E119" s="69"/>
      <c r="F119" s="69"/>
      <c r="G119" s="69"/>
      <c r="H119" s="69"/>
      <c r="I119" s="203"/>
      <c r="J119" s="69"/>
      <c r="K119" s="69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3" spans="1:31" s="2" customFormat="1" ht="6.95" customHeight="1">
      <c r="A123" s="40"/>
      <c r="B123" s="70"/>
      <c r="C123" s="71"/>
      <c r="D123" s="71"/>
      <c r="E123" s="71"/>
      <c r="F123" s="71"/>
      <c r="G123" s="71"/>
      <c r="H123" s="71"/>
      <c r="I123" s="206"/>
      <c r="J123" s="71"/>
      <c r="K123" s="71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24.95" customHeight="1">
      <c r="A124" s="40"/>
      <c r="B124" s="41"/>
      <c r="C124" s="23" t="s">
        <v>129</v>
      </c>
      <c r="D124" s="42"/>
      <c r="E124" s="42"/>
      <c r="F124" s="42"/>
      <c r="G124" s="42"/>
      <c r="H124" s="42"/>
      <c r="I124" s="16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6.95" customHeight="1">
      <c r="A125" s="40"/>
      <c r="B125" s="41"/>
      <c r="C125" s="42"/>
      <c r="D125" s="42"/>
      <c r="E125" s="42"/>
      <c r="F125" s="42"/>
      <c r="G125" s="42"/>
      <c r="H125" s="42"/>
      <c r="I125" s="16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2" customHeight="1">
      <c r="A126" s="40"/>
      <c r="B126" s="41"/>
      <c r="C126" s="32" t="s">
        <v>16</v>
      </c>
      <c r="D126" s="42"/>
      <c r="E126" s="42"/>
      <c r="F126" s="42"/>
      <c r="G126" s="42"/>
      <c r="H126" s="42"/>
      <c r="I126" s="16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16.5" customHeight="1">
      <c r="A127" s="40"/>
      <c r="B127" s="41"/>
      <c r="C127" s="42"/>
      <c r="D127" s="42"/>
      <c r="E127" s="207" t="str">
        <f>E7</f>
        <v>Parkoviště na p.p.č. 433/33, k.ú. Hrabůvka</v>
      </c>
      <c r="F127" s="32"/>
      <c r="G127" s="32"/>
      <c r="H127" s="32"/>
      <c r="I127" s="16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12" customHeight="1">
      <c r="A128" s="40"/>
      <c r="B128" s="41"/>
      <c r="C128" s="32" t="s">
        <v>110</v>
      </c>
      <c r="D128" s="42"/>
      <c r="E128" s="42"/>
      <c r="F128" s="42"/>
      <c r="G128" s="42"/>
      <c r="H128" s="42"/>
      <c r="I128" s="162"/>
      <c r="J128" s="42"/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16.5" customHeight="1">
      <c r="A129" s="40"/>
      <c r="B129" s="41"/>
      <c r="C129" s="42"/>
      <c r="D129" s="42"/>
      <c r="E129" s="78" t="str">
        <f>E9</f>
        <v>001 - SO 101 KOMUNIKACE</v>
      </c>
      <c r="F129" s="42"/>
      <c r="G129" s="42"/>
      <c r="H129" s="42"/>
      <c r="I129" s="162"/>
      <c r="J129" s="42"/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6.95" customHeight="1">
      <c r="A130" s="40"/>
      <c r="B130" s="41"/>
      <c r="C130" s="42"/>
      <c r="D130" s="42"/>
      <c r="E130" s="42"/>
      <c r="F130" s="42"/>
      <c r="G130" s="42"/>
      <c r="H130" s="42"/>
      <c r="I130" s="16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12" customHeight="1">
      <c r="A131" s="40"/>
      <c r="B131" s="41"/>
      <c r="C131" s="32" t="s">
        <v>20</v>
      </c>
      <c r="D131" s="42"/>
      <c r="E131" s="42"/>
      <c r="F131" s="27" t="str">
        <f>F12</f>
        <v>ul. Mjr. Nováka</v>
      </c>
      <c r="G131" s="42"/>
      <c r="H131" s="42"/>
      <c r="I131" s="165" t="s">
        <v>22</v>
      </c>
      <c r="J131" s="81" t="str">
        <f>IF(J12="","",J12)</f>
        <v>12. 10. 2019</v>
      </c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6.95" customHeight="1">
      <c r="A132" s="40"/>
      <c r="B132" s="41"/>
      <c r="C132" s="42"/>
      <c r="D132" s="42"/>
      <c r="E132" s="42"/>
      <c r="F132" s="42"/>
      <c r="G132" s="42"/>
      <c r="H132" s="42"/>
      <c r="I132" s="162"/>
      <c r="J132" s="42"/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15.15" customHeight="1">
      <c r="A133" s="40"/>
      <c r="B133" s="41"/>
      <c r="C133" s="32" t="s">
        <v>24</v>
      </c>
      <c r="D133" s="42"/>
      <c r="E133" s="42"/>
      <c r="F133" s="27" t="str">
        <f>E15</f>
        <v>Městský obvod Ostrava – Jih</v>
      </c>
      <c r="G133" s="42"/>
      <c r="H133" s="42"/>
      <c r="I133" s="165" t="s">
        <v>30</v>
      </c>
      <c r="J133" s="36" t="str">
        <f>E21</f>
        <v>Roman Fildán</v>
      </c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2" customFormat="1" ht="15.15" customHeight="1">
      <c r="A134" s="40"/>
      <c r="B134" s="41"/>
      <c r="C134" s="32" t="s">
        <v>28</v>
      </c>
      <c r="D134" s="42"/>
      <c r="E134" s="42"/>
      <c r="F134" s="27" t="str">
        <f>IF(E18="","",E18)</f>
        <v>Vyplň údaj</v>
      </c>
      <c r="G134" s="42"/>
      <c r="H134" s="42"/>
      <c r="I134" s="165" t="s">
        <v>33</v>
      </c>
      <c r="J134" s="36" t="str">
        <f>E24</f>
        <v>Roman Fildán</v>
      </c>
      <c r="K134" s="42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s="2" customFormat="1" ht="10.3" customHeight="1">
      <c r="A135" s="40"/>
      <c r="B135" s="41"/>
      <c r="C135" s="42"/>
      <c r="D135" s="42"/>
      <c r="E135" s="42"/>
      <c r="F135" s="42"/>
      <c r="G135" s="42"/>
      <c r="H135" s="42"/>
      <c r="I135" s="162"/>
      <c r="J135" s="42"/>
      <c r="K135" s="42"/>
      <c r="L135" s="65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s="11" customFormat="1" ht="29.25" customHeight="1">
      <c r="A136" s="233"/>
      <c r="B136" s="234"/>
      <c r="C136" s="235" t="s">
        <v>130</v>
      </c>
      <c r="D136" s="236" t="s">
        <v>62</v>
      </c>
      <c r="E136" s="236" t="s">
        <v>58</v>
      </c>
      <c r="F136" s="236" t="s">
        <v>59</v>
      </c>
      <c r="G136" s="236" t="s">
        <v>131</v>
      </c>
      <c r="H136" s="236" t="s">
        <v>132</v>
      </c>
      <c r="I136" s="237" t="s">
        <v>133</v>
      </c>
      <c r="J136" s="238" t="s">
        <v>115</v>
      </c>
      <c r="K136" s="239" t="s">
        <v>134</v>
      </c>
      <c r="L136" s="240"/>
      <c r="M136" s="102" t="s">
        <v>1</v>
      </c>
      <c r="N136" s="103" t="s">
        <v>41</v>
      </c>
      <c r="O136" s="103" t="s">
        <v>135</v>
      </c>
      <c r="P136" s="103" t="s">
        <v>136</v>
      </c>
      <c r="Q136" s="103" t="s">
        <v>137</v>
      </c>
      <c r="R136" s="103" t="s">
        <v>138</v>
      </c>
      <c r="S136" s="103" t="s">
        <v>139</v>
      </c>
      <c r="T136" s="104" t="s">
        <v>140</v>
      </c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233"/>
    </row>
    <row r="137" spans="1:63" s="2" customFormat="1" ht="22.8" customHeight="1">
      <c r="A137" s="40"/>
      <c r="B137" s="41"/>
      <c r="C137" s="109" t="s">
        <v>141</v>
      </c>
      <c r="D137" s="42"/>
      <c r="E137" s="42"/>
      <c r="F137" s="42"/>
      <c r="G137" s="42"/>
      <c r="H137" s="42"/>
      <c r="I137" s="162"/>
      <c r="J137" s="241">
        <f>BK137</f>
        <v>0</v>
      </c>
      <c r="K137" s="42"/>
      <c r="L137" s="43"/>
      <c r="M137" s="105"/>
      <c r="N137" s="242"/>
      <c r="O137" s="106"/>
      <c r="P137" s="243">
        <f>P138+P457</f>
        <v>0</v>
      </c>
      <c r="Q137" s="106"/>
      <c r="R137" s="243">
        <f>R138+R457</f>
        <v>291.06052108</v>
      </c>
      <c r="S137" s="106"/>
      <c r="T137" s="244">
        <f>T138+T457</f>
        <v>1055.4811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7" t="s">
        <v>76</v>
      </c>
      <c r="AU137" s="17" t="s">
        <v>117</v>
      </c>
      <c r="BK137" s="245">
        <f>BK138+BK457</f>
        <v>0</v>
      </c>
    </row>
    <row r="138" spans="1:63" s="12" customFormat="1" ht="25.9" customHeight="1">
      <c r="A138" s="12"/>
      <c r="B138" s="246"/>
      <c r="C138" s="247"/>
      <c r="D138" s="248" t="s">
        <v>76</v>
      </c>
      <c r="E138" s="249" t="s">
        <v>142</v>
      </c>
      <c r="F138" s="249" t="s">
        <v>143</v>
      </c>
      <c r="G138" s="247"/>
      <c r="H138" s="247"/>
      <c r="I138" s="250"/>
      <c r="J138" s="251">
        <f>BK138</f>
        <v>0</v>
      </c>
      <c r="K138" s="247"/>
      <c r="L138" s="252"/>
      <c r="M138" s="253"/>
      <c r="N138" s="254"/>
      <c r="O138" s="254"/>
      <c r="P138" s="255">
        <f>P139+P303+P323+P326+P376+P380+P444+P455</f>
        <v>0</v>
      </c>
      <c r="Q138" s="254"/>
      <c r="R138" s="255">
        <f>R139+R303+R323+R326+R376+R380+R444+R455</f>
        <v>291.03706078</v>
      </c>
      <c r="S138" s="254"/>
      <c r="T138" s="256">
        <f>T139+T303+T323+T326+T376+T380+T444+T455</f>
        <v>1055.4811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57" t="s">
        <v>85</v>
      </c>
      <c r="AT138" s="258" t="s">
        <v>76</v>
      </c>
      <c r="AU138" s="258" t="s">
        <v>77</v>
      </c>
      <c r="AY138" s="257" t="s">
        <v>145</v>
      </c>
      <c r="BK138" s="259">
        <f>BK139+BK303+BK323+BK326+BK376+BK380+BK444+BK455</f>
        <v>0</v>
      </c>
    </row>
    <row r="139" spans="1:63" s="12" customFormat="1" ht="22.8" customHeight="1">
      <c r="A139" s="12"/>
      <c r="B139" s="246"/>
      <c r="C139" s="247"/>
      <c r="D139" s="248" t="s">
        <v>76</v>
      </c>
      <c r="E139" s="260" t="s">
        <v>85</v>
      </c>
      <c r="F139" s="260" t="s">
        <v>297</v>
      </c>
      <c r="G139" s="247"/>
      <c r="H139" s="247"/>
      <c r="I139" s="250"/>
      <c r="J139" s="261">
        <f>BK139</f>
        <v>0</v>
      </c>
      <c r="K139" s="247"/>
      <c r="L139" s="252"/>
      <c r="M139" s="253"/>
      <c r="N139" s="254"/>
      <c r="O139" s="254"/>
      <c r="P139" s="255">
        <f>SUM(P140:P302)</f>
        <v>0</v>
      </c>
      <c r="Q139" s="254"/>
      <c r="R139" s="255">
        <f>SUM(R140:R302)</f>
        <v>84.38171999999999</v>
      </c>
      <c r="S139" s="254"/>
      <c r="T139" s="256">
        <f>SUM(T140:T302)</f>
        <v>1030.7091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57" t="s">
        <v>85</v>
      </c>
      <c r="AT139" s="258" t="s">
        <v>76</v>
      </c>
      <c r="AU139" s="258" t="s">
        <v>85</v>
      </c>
      <c r="AY139" s="257" t="s">
        <v>145</v>
      </c>
      <c r="BK139" s="259">
        <f>SUM(BK140:BK302)</f>
        <v>0</v>
      </c>
    </row>
    <row r="140" spans="1:65" s="2" customFormat="1" ht="24" customHeight="1">
      <c r="A140" s="40"/>
      <c r="B140" s="41"/>
      <c r="C140" s="309" t="s">
        <v>85</v>
      </c>
      <c r="D140" s="309" t="s">
        <v>223</v>
      </c>
      <c r="E140" s="310" t="s">
        <v>298</v>
      </c>
      <c r="F140" s="311" t="s">
        <v>299</v>
      </c>
      <c r="G140" s="312" t="s">
        <v>300</v>
      </c>
      <c r="H140" s="313">
        <v>0.124</v>
      </c>
      <c r="I140" s="314"/>
      <c r="J140" s="315">
        <f>ROUND(I140*H140,2)</f>
        <v>0</v>
      </c>
      <c r="K140" s="316"/>
      <c r="L140" s="43"/>
      <c r="M140" s="317" t="s">
        <v>1</v>
      </c>
      <c r="N140" s="318" t="s">
        <v>42</v>
      </c>
      <c r="O140" s="93"/>
      <c r="P140" s="273">
        <f>O140*H140</f>
        <v>0</v>
      </c>
      <c r="Q140" s="273">
        <v>0</v>
      </c>
      <c r="R140" s="273">
        <f>Q140*H140</f>
        <v>0</v>
      </c>
      <c r="S140" s="273">
        <v>0</v>
      </c>
      <c r="T140" s="27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75" t="s">
        <v>150</v>
      </c>
      <c r="AT140" s="275" t="s">
        <v>223</v>
      </c>
      <c r="AU140" s="275" t="s">
        <v>87</v>
      </c>
      <c r="AY140" s="17" t="s">
        <v>145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7" t="s">
        <v>85</v>
      </c>
      <c r="BK140" s="145">
        <f>ROUND(I140*H140,2)</f>
        <v>0</v>
      </c>
      <c r="BL140" s="17" t="s">
        <v>150</v>
      </c>
      <c r="BM140" s="275" t="s">
        <v>301</v>
      </c>
    </row>
    <row r="141" spans="1:51" s="13" customFormat="1" ht="12">
      <c r="A141" s="13"/>
      <c r="B141" s="276"/>
      <c r="C141" s="277"/>
      <c r="D141" s="278" t="s">
        <v>183</v>
      </c>
      <c r="E141" s="279" t="s">
        <v>1</v>
      </c>
      <c r="F141" s="280" t="s">
        <v>302</v>
      </c>
      <c r="G141" s="277"/>
      <c r="H141" s="279" t="s">
        <v>1</v>
      </c>
      <c r="I141" s="281"/>
      <c r="J141" s="277"/>
      <c r="K141" s="277"/>
      <c r="L141" s="282"/>
      <c r="M141" s="283"/>
      <c r="N141" s="284"/>
      <c r="O141" s="284"/>
      <c r="P141" s="284"/>
      <c r="Q141" s="284"/>
      <c r="R141" s="284"/>
      <c r="S141" s="284"/>
      <c r="T141" s="28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86" t="s">
        <v>183</v>
      </c>
      <c r="AU141" s="286" t="s">
        <v>87</v>
      </c>
      <c r="AV141" s="13" t="s">
        <v>85</v>
      </c>
      <c r="AW141" s="13" t="s">
        <v>32</v>
      </c>
      <c r="AX141" s="13" t="s">
        <v>77</v>
      </c>
      <c r="AY141" s="286" t="s">
        <v>145</v>
      </c>
    </row>
    <row r="142" spans="1:51" s="14" customFormat="1" ht="12">
      <c r="A142" s="14"/>
      <c r="B142" s="287"/>
      <c r="C142" s="288"/>
      <c r="D142" s="278" t="s">
        <v>183</v>
      </c>
      <c r="E142" s="289" t="s">
        <v>236</v>
      </c>
      <c r="F142" s="290" t="s">
        <v>303</v>
      </c>
      <c r="G142" s="288"/>
      <c r="H142" s="291">
        <v>0.124</v>
      </c>
      <c r="I142" s="292"/>
      <c r="J142" s="288"/>
      <c r="K142" s="288"/>
      <c r="L142" s="293"/>
      <c r="M142" s="294"/>
      <c r="N142" s="295"/>
      <c r="O142" s="295"/>
      <c r="P142" s="295"/>
      <c r="Q142" s="295"/>
      <c r="R142" s="295"/>
      <c r="S142" s="295"/>
      <c r="T142" s="29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97" t="s">
        <v>183</v>
      </c>
      <c r="AU142" s="297" t="s">
        <v>87</v>
      </c>
      <c r="AV142" s="14" t="s">
        <v>87</v>
      </c>
      <c r="AW142" s="14" t="s">
        <v>32</v>
      </c>
      <c r="AX142" s="14" t="s">
        <v>85</v>
      </c>
      <c r="AY142" s="297" t="s">
        <v>145</v>
      </c>
    </row>
    <row r="143" spans="1:65" s="2" customFormat="1" ht="24" customHeight="1">
      <c r="A143" s="40"/>
      <c r="B143" s="41"/>
      <c r="C143" s="309" t="s">
        <v>87</v>
      </c>
      <c r="D143" s="309" t="s">
        <v>223</v>
      </c>
      <c r="E143" s="310" t="s">
        <v>304</v>
      </c>
      <c r="F143" s="311" t="s">
        <v>305</v>
      </c>
      <c r="G143" s="312" t="s">
        <v>237</v>
      </c>
      <c r="H143" s="313">
        <v>3300</v>
      </c>
      <c r="I143" s="314"/>
      <c r="J143" s="315">
        <f>ROUND(I143*H143,2)</f>
        <v>0</v>
      </c>
      <c r="K143" s="316"/>
      <c r="L143" s="43"/>
      <c r="M143" s="317" t="s">
        <v>1</v>
      </c>
      <c r="N143" s="318" t="s">
        <v>42</v>
      </c>
      <c r="O143" s="93"/>
      <c r="P143" s="273">
        <f>O143*H143</f>
        <v>0</v>
      </c>
      <c r="Q143" s="273">
        <v>0</v>
      </c>
      <c r="R143" s="273">
        <f>Q143*H143</f>
        <v>0</v>
      </c>
      <c r="S143" s="273">
        <v>0</v>
      </c>
      <c r="T143" s="274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75" t="s">
        <v>150</v>
      </c>
      <c r="AT143" s="275" t="s">
        <v>223</v>
      </c>
      <c r="AU143" s="275" t="s">
        <v>87</v>
      </c>
      <c r="AY143" s="17" t="s">
        <v>145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85</v>
      </c>
      <c r="BK143" s="145">
        <f>ROUND(I143*H143,2)</f>
        <v>0</v>
      </c>
      <c r="BL143" s="17" t="s">
        <v>150</v>
      </c>
      <c r="BM143" s="275" t="s">
        <v>306</v>
      </c>
    </row>
    <row r="144" spans="1:51" s="14" customFormat="1" ht="12">
      <c r="A144" s="14"/>
      <c r="B144" s="287"/>
      <c r="C144" s="288"/>
      <c r="D144" s="278" t="s">
        <v>183</v>
      </c>
      <c r="E144" s="289" t="s">
        <v>1</v>
      </c>
      <c r="F144" s="290" t="s">
        <v>307</v>
      </c>
      <c r="G144" s="288"/>
      <c r="H144" s="291">
        <v>3300</v>
      </c>
      <c r="I144" s="292"/>
      <c r="J144" s="288"/>
      <c r="K144" s="288"/>
      <c r="L144" s="293"/>
      <c r="M144" s="294"/>
      <c r="N144" s="295"/>
      <c r="O144" s="295"/>
      <c r="P144" s="295"/>
      <c r="Q144" s="295"/>
      <c r="R144" s="295"/>
      <c r="S144" s="295"/>
      <c r="T144" s="29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97" t="s">
        <v>183</v>
      </c>
      <c r="AU144" s="297" t="s">
        <v>87</v>
      </c>
      <c r="AV144" s="14" t="s">
        <v>87</v>
      </c>
      <c r="AW144" s="14" t="s">
        <v>32</v>
      </c>
      <c r="AX144" s="14" t="s">
        <v>85</v>
      </c>
      <c r="AY144" s="297" t="s">
        <v>145</v>
      </c>
    </row>
    <row r="145" spans="1:65" s="2" customFormat="1" ht="36" customHeight="1">
      <c r="A145" s="40"/>
      <c r="B145" s="41"/>
      <c r="C145" s="309" t="s">
        <v>154</v>
      </c>
      <c r="D145" s="309" t="s">
        <v>223</v>
      </c>
      <c r="E145" s="310" t="s">
        <v>308</v>
      </c>
      <c r="F145" s="311" t="s">
        <v>309</v>
      </c>
      <c r="G145" s="312" t="s">
        <v>237</v>
      </c>
      <c r="H145" s="313">
        <v>16</v>
      </c>
      <c r="I145" s="314"/>
      <c r="J145" s="315">
        <f>ROUND(I145*H145,2)</f>
        <v>0</v>
      </c>
      <c r="K145" s="316"/>
      <c r="L145" s="43"/>
      <c r="M145" s="317" t="s">
        <v>1</v>
      </c>
      <c r="N145" s="318" t="s">
        <v>42</v>
      </c>
      <c r="O145" s="93"/>
      <c r="P145" s="273">
        <f>O145*H145</f>
        <v>0</v>
      </c>
      <c r="Q145" s="273">
        <v>0</v>
      </c>
      <c r="R145" s="273">
        <f>Q145*H145</f>
        <v>0</v>
      </c>
      <c r="S145" s="273">
        <v>0</v>
      </c>
      <c r="T145" s="27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75" t="s">
        <v>150</v>
      </c>
      <c r="AT145" s="275" t="s">
        <v>223</v>
      </c>
      <c r="AU145" s="275" t="s">
        <v>87</v>
      </c>
      <c r="AY145" s="17" t="s">
        <v>145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7" t="s">
        <v>85</v>
      </c>
      <c r="BK145" s="145">
        <f>ROUND(I145*H145,2)</f>
        <v>0</v>
      </c>
      <c r="BL145" s="17" t="s">
        <v>150</v>
      </c>
      <c r="BM145" s="275" t="s">
        <v>310</v>
      </c>
    </row>
    <row r="146" spans="1:51" s="13" customFormat="1" ht="12">
      <c r="A146" s="13"/>
      <c r="B146" s="276"/>
      <c r="C146" s="277"/>
      <c r="D146" s="278" t="s">
        <v>183</v>
      </c>
      <c r="E146" s="279" t="s">
        <v>1</v>
      </c>
      <c r="F146" s="280" t="s">
        <v>311</v>
      </c>
      <c r="G146" s="277"/>
      <c r="H146" s="279" t="s">
        <v>1</v>
      </c>
      <c r="I146" s="281"/>
      <c r="J146" s="277"/>
      <c r="K146" s="277"/>
      <c r="L146" s="282"/>
      <c r="M146" s="283"/>
      <c r="N146" s="284"/>
      <c r="O146" s="284"/>
      <c r="P146" s="284"/>
      <c r="Q146" s="284"/>
      <c r="R146" s="284"/>
      <c r="S146" s="284"/>
      <c r="T146" s="28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86" t="s">
        <v>183</v>
      </c>
      <c r="AU146" s="286" t="s">
        <v>87</v>
      </c>
      <c r="AV146" s="13" t="s">
        <v>85</v>
      </c>
      <c r="AW146" s="13" t="s">
        <v>32</v>
      </c>
      <c r="AX146" s="13" t="s">
        <v>77</v>
      </c>
      <c r="AY146" s="286" t="s">
        <v>145</v>
      </c>
    </row>
    <row r="147" spans="1:51" s="14" customFormat="1" ht="12">
      <c r="A147" s="14"/>
      <c r="B147" s="287"/>
      <c r="C147" s="288"/>
      <c r="D147" s="278" t="s">
        <v>183</v>
      </c>
      <c r="E147" s="289" t="s">
        <v>1</v>
      </c>
      <c r="F147" s="290" t="s">
        <v>312</v>
      </c>
      <c r="G147" s="288"/>
      <c r="H147" s="291">
        <v>16</v>
      </c>
      <c r="I147" s="292"/>
      <c r="J147" s="288"/>
      <c r="K147" s="288"/>
      <c r="L147" s="293"/>
      <c r="M147" s="294"/>
      <c r="N147" s="295"/>
      <c r="O147" s="295"/>
      <c r="P147" s="295"/>
      <c r="Q147" s="295"/>
      <c r="R147" s="295"/>
      <c r="S147" s="295"/>
      <c r="T147" s="29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97" t="s">
        <v>183</v>
      </c>
      <c r="AU147" s="297" t="s">
        <v>87</v>
      </c>
      <c r="AV147" s="14" t="s">
        <v>87</v>
      </c>
      <c r="AW147" s="14" t="s">
        <v>32</v>
      </c>
      <c r="AX147" s="14" t="s">
        <v>77</v>
      </c>
      <c r="AY147" s="297" t="s">
        <v>145</v>
      </c>
    </row>
    <row r="148" spans="1:51" s="15" customFormat="1" ht="12">
      <c r="A148" s="15"/>
      <c r="B148" s="298"/>
      <c r="C148" s="299"/>
      <c r="D148" s="278" t="s">
        <v>183</v>
      </c>
      <c r="E148" s="300" t="s">
        <v>1</v>
      </c>
      <c r="F148" s="301" t="s">
        <v>186</v>
      </c>
      <c r="G148" s="299"/>
      <c r="H148" s="302">
        <v>16</v>
      </c>
      <c r="I148" s="303"/>
      <c r="J148" s="299"/>
      <c r="K148" s="299"/>
      <c r="L148" s="304"/>
      <c r="M148" s="305"/>
      <c r="N148" s="306"/>
      <c r="O148" s="306"/>
      <c r="P148" s="306"/>
      <c r="Q148" s="306"/>
      <c r="R148" s="306"/>
      <c r="S148" s="306"/>
      <c r="T148" s="307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308" t="s">
        <v>183</v>
      </c>
      <c r="AU148" s="308" t="s">
        <v>87</v>
      </c>
      <c r="AV148" s="15" t="s">
        <v>150</v>
      </c>
      <c r="AW148" s="15" t="s">
        <v>32</v>
      </c>
      <c r="AX148" s="15" t="s">
        <v>85</v>
      </c>
      <c r="AY148" s="308" t="s">
        <v>145</v>
      </c>
    </row>
    <row r="149" spans="1:65" s="2" customFormat="1" ht="36" customHeight="1">
      <c r="A149" s="40"/>
      <c r="B149" s="41"/>
      <c r="C149" s="309" t="s">
        <v>150</v>
      </c>
      <c r="D149" s="309" t="s">
        <v>223</v>
      </c>
      <c r="E149" s="310" t="s">
        <v>313</v>
      </c>
      <c r="F149" s="311" t="s">
        <v>314</v>
      </c>
      <c r="G149" s="312" t="s">
        <v>181</v>
      </c>
      <c r="H149" s="313">
        <v>9</v>
      </c>
      <c r="I149" s="314"/>
      <c r="J149" s="315">
        <f>ROUND(I149*H149,2)</f>
        <v>0</v>
      </c>
      <c r="K149" s="316"/>
      <c r="L149" s="43"/>
      <c r="M149" s="317" t="s">
        <v>1</v>
      </c>
      <c r="N149" s="318" t="s">
        <v>42</v>
      </c>
      <c r="O149" s="93"/>
      <c r="P149" s="273">
        <f>O149*H149</f>
        <v>0</v>
      </c>
      <c r="Q149" s="273">
        <v>0</v>
      </c>
      <c r="R149" s="273">
        <f>Q149*H149</f>
        <v>0</v>
      </c>
      <c r="S149" s="273">
        <v>0</v>
      </c>
      <c r="T149" s="27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75" t="s">
        <v>150</v>
      </c>
      <c r="AT149" s="275" t="s">
        <v>223</v>
      </c>
      <c r="AU149" s="275" t="s">
        <v>87</v>
      </c>
      <c r="AY149" s="17" t="s">
        <v>145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85</v>
      </c>
      <c r="BK149" s="145">
        <f>ROUND(I149*H149,2)</f>
        <v>0</v>
      </c>
      <c r="BL149" s="17" t="s">
        <v>150</v>
      </c>
      <c r="BM149" s="275" t="s">
        <v>315</v>
      </c>
    </row>
    <row r="150" spans="1:51" s="13" customFormat="1" ht="12">
      <c r="A150" s="13"/>
      <c r="B150" s="276"/>
      <c r="C150" s="277"/>
      <c r="D150" s="278" t="s">
        <v>183</v>
      </c>
      <c r="E150" s="279" t="s">
        <v>1</v>
      </c>
      <c r="F150" s="280" t="s">
        <v>311</v>
      </c>
      <c r="G150" s="277"/>
      <c r="H150" s="279" t="s">
        <v>1</v>
      </c>
      <c r="I150" s="281"/>
      <c r="J150" s="277"/>
      <c r="K150" s="277"/>
      <c r="L150" s="282"/>
      <c r="M150" s="283"/>
      <c r="N150" s="284"/>
      <c r="O150" s="284"/>
      <c r="P150" s="284"/>
      <c r="Q150" s="284"/>
      <c r="R150" s="284"/>
      <c r="S150" s="284"/>
      <c r="T150" s="28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86" t="s">
        <v>183</v>
      </c>
      <c r="AU150" s="286" t="s">
        <v>87</v>
      </c>
      <c r="AV150" s="13" t="s">
        <v>85</v>
      </c>
      <c r="AW150" s="13" t="s">
        <v>32</v>
      </c>
      <c r="AX150" s="13" t="s">
        <v>77</v>
      </c>
      <c r="AY150" s="286" t="s">
        <v>145</v>
      </c>
    </row>
    <row r="151" spans="1:51" s="14" customFormat="1" ht="12">
      <c r="A151" s="14"/>
      <c r="B151" s="287"/>
      <c r="C151" s="288"/>
      <c r="D151" s="278" t="s">
        <v>183</v>
      </c>
      <c r="E151" s="289" t="s">
        <v>1</v>
      </c>
      <c r="F151" s="290" t="s">
        <v>174</v>
      </c>
      <c r="G151" s="288"/>
      <c r="H151" s="291">
        <v>9</v>
      </c>
      <c r="I151" s="292"/>
      <c r="J151" s="288"/>
      <c r="K151" s="288"/>
      <c r="L151" s="293"/>
      <c r="M151" s="294"/>
      <c r="N151" s="295"/>
      <c r="O151" s="295"/>
      <c r="P151" s="295"/>
      <c r="Q151" s="295"/>
      <c r="R151" s="295"/>
      <c r="S151" s="295"/>
      <c r="T151" s="29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97" t="s">
        <v>183</v>
      </c>
      <c r="AU151" s="297" t="s">
        <v>87</v>
      </c>
      <c r="AV151" s="14" t="s">
        <v>87</v>
      </c>
      <c r="AW151" s="14" t="s">
        <v>32</v>
      </c>
      <c r="AX151" s="14" t="s">
        <v>77</v>
      </c>
      <c r="AY151" s="297" t="s">
        <v>145</v>
      </c>
    </row>
    <row r="152" spans="1:51" s="15" customFormat="1" ht="12">
      <c r="A152" s="15"/>
      <c r="B152" s="298"/>
      <c r="C152" s="299"/>
      <c r="D152" s="278" t="s">
        <v>183</v>
      </c>
      <c r="E152" s="300" t="s">
        <v>1</v>
      </c>
      <c r="F152" s="301" t="s">
        <v>186</v>
      </c>
      <c r="G152" s="299"/>
      <c r="H152" s="302">
        <v>9</v>
      </c>
      <c r="I152" s="303"/>
      <c r="J152" s="299"/>
      <c r="K152" s="299"/>
      <c r="L152" s="304"/>
      <c r="M152" s="305"/>
      <c r="N152" s="306"/>
      <c r="O152" s="306"/>
      <c r="P152" s="306"/>
      <c r="Q152" s="306"/>
      <c r="R152" s="306"/>
      <c r="S152" s="306"/>
      <c r="T152" s="307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308" t="s">
        <v>183</v>
      </c>
      <c r="AU152" s="308" t="s">
        <v>87</v>
      </c>
      <c r="AV152" s="15" t="s">
        <v>150</v>
      </c>
      <c r="AW152" s="15" t="s">
        <v>32</v>
      </c>
      <c r="AX152" s="15" t="s">
        <v>85</v>
      </c>
      <c r="AY152" s="308" t="s">
        <v>145</v>
      </c>
    </row>
    <row r="153" spans="1:65" s="2" customFormat="1" ht="24" customHeight="1">
      <c r="A153" s="40"/>
      <c r="B153" s="41"/>
      <c r="C153" s="309" t="s">
        <v>144</v>
      </c>
      <c r="D153" s="309" t="s">
        <v>223</v>
      </c>
      <c r="E153" s="310" t="s">
        <v>316</v>
      </c>
      <c r="F153" s="311" t="s">
        <v>317</v>
      </c>
      <c r="G153" s="312" t="s">
        <v>181</v>
      </c>
      <c r="H153" s="313">
        <v>9</v>
      </c>
      <c r="I153" s="314"/>
      <c r="J153" s="315">
        <f>ROUND(I153*H153,2)</f>
        <v>0</v>
      </c>
      <c r="K153" s="316"/>
      <c r="L153" s="43"/>
      <c r="M153" s="317" t="s">
        <v>1</v>
      </c>
      <c r="N153" s="318" t="s">
        <v>42</v>
      </c>
      <c r="O153" s="93"/>
      <c r="P153" s="273">
        <f>O153*H153</f>
        <v>0</v>
      </c>
      <c r="Q153" s="273">
        <v>0</v>
      </c>
      <c r="R153" s="273">
        <f>Q153*H153</f>
        <v>0</v>
      </c>
      <c r="S153" s="273">
        <v>0</v>
      </c>
      <c r="T153" s="27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75" t="s">
        <v>150</v>
      </c>
      <c r="AT153" s="275" t="s">
        <v>223</v>
      </c>
      <c r="AU153" s="275" t="s">
        <v>87</v>
      </c>
      <c r="AY153" s="17" t="s">
        <v>145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85</v>
      </c>
      <c r="BK153" s="145">
        <f>ROUND(I153*H153,2)</f>
        <v>0</v>
      </c>
      <c r="BL153" s="17" t="s">
        <v>150</v>
      </c>
      <c r="BM153" s="275" t="s">
        <v>318</v>
      </c>
    </row>
    <row r="154" spans="1:51" s="14" customFormat="1" ht="12">
      <c r="A154" s="14"/>
      <c r="B154" s="287"/>
      <c r="C154" s="288"/>
      <c r="D154" s="278" t="s">
        <v>183</v>
      </c>
      <c r="E154" s="289" t="s">
        <v>1</v>
      </c>
      <c r="F154" s="290" t="s">
        <v>174</v>
      </c>
      <c r="G154" s="288"/>
      <c r="H154" s="291">
        <v>9</v>
      </c>
      <c r="I154" s="292"/>
      <c r="J154" s="288"/>
      <c r="K154" s="288"/>
      <c r="L154" s="293"/>
      <c r="M154" s="294"/>
      <c r="N154" s="295"/>
      <c r="O154" s="295"/>
      <c r="P154" s="295"/>
      <c r="Q154" s="295"/>
      <c r="R154" s="295"/>
      <c r="S154" s="295"/>
      <c r="T154" s="29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97" t="s">
        <v>183</v>
      </c>
      <c r="AU154" s="297" t="s">
        <v>87</v>
      </c>
      <c r="AV154" s="14" t="s">
        <v>87</v>
      </c>
      <c r="AW154" s="14" t="s">
        <v>32</v>
      </c>
      <c r="AX154" s="14" t="s">
        <v>77</v>
      </c>
      <c r="AY154" s="297" t="s">
        <v>145</v>
      </c>
    </row>
    <row r="155" spans="1:51" s="15" customFormat="1" ht="12">
      <c r="A155" s="15"/>
      <c r="B155" s="298"/>
      <c r="C155" s="299"/>
      <c r="D155" s="278" t="s">
        <v>183</v>
      </c>
      <c r="E155" s="300" t="s">
        <v>1</v>
      </c>
      <c r="F155" s="301" t="s">
        <v>186</v>
      </c>
      <c r="G155" s="299"/>
      <c r="H155" s="302">
        <v>9</v>
      </c>
      <c r="I155" s="303"/>
      <c r="J155" s="299"/>
      <c r="K155" s="299"/>
      <c r="L155" s="304"/>
      <c r="M155" s="305"/>
      <c r="N155" s="306"/>
      <c r="O155" s="306"/>
      <c r="P155" s="306"/>
      <c r="Q155" s="306"/>
      <c r="R155" s="306"/>
      <c r="S155" s="306"/>
      <c r="T155" s="307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308" t="s">
        <v>183</v>
      </c>
      <c r="AU155" s="308" t="s">
        <v>87</v>
      </c>
      <c r="AV155" s="15" t="s">
        <v>150</v>
      </c>
      <c r="AW155" s="15" t="s">
        <v>32</v>
      </c>
      <c r="AX155" s="15" t="s">
        <v>85</v>
      </c>
      <c r="AY155" s="308" t="s">
        <v>145</v>
      </c>
    </row>
    <row r="156" spans="1:65" s="2" customFormat="1" ht="48" customHeight="1">
      <c r="A156" s="40"/>
      <c r="B156" s="41"/>
      <c r="C156" s="309" t="s">
        <v>163</v>
      </c>
      <c r="D156" s="309" t="s">
        <v>223</v>
      </c>
      <c r="E156" s="310" t="s">
        <v>319</v>
      </c>
      <c r="F156" s="311" t="s">
        <v>320</v>
      </c>
      <c r="G156" s="312" t="s">
        <v>237</v>
      </c>
      <c r="H156" s="313">
        <v>233</v>
      </c>
      <c r="I156" s="314"/>
      <c r="J156" s="315">
        <f>ROUND(I156*H156,2)</f>
        <v>0</v>
      </c>
      <c r="K156" s="316"/>
      <c r="L156" s="43"/>
      <c r="M156" s="317" t="s">
        <v>1</v>
      </c>
      <c r="N156" s="318" t="s">
        <v>42</v>
      </c>
      <c r="O156" s="93"/>
      <c r="P156" s="273">
        <f>O156*H156</f>
        <v>0</v>
      </c>
      <c r="Q156" s="273">
        <v>0</v>
      </c>
      <c r="R156" s="273">
        <f>Q156*H156</f>
        <v>0</v>
      </c>
      <c r="S156" s="273">
        <v>0.281</v>
      </c>
      <c r="T156" s="274">
        <f>S156*H156</f>
        <v>65.47300000000001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75" t="s">
        <v>150</v>
      </c>
      <c r="AT156" s="275" t="s">
        <v>223</v>
      </c>
      <c r="AU156" s="275" t="s">
        <v>87</v>
      </c>
      <c r="AY156" s="17" t="s">
        <v>145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85</v>
      </c>
      <c r="BK156" s="145">
        <f>ROUND(I156*H156,2)</f>
        <v>0</v>
      </c>
      <c r="BL156" s="17" t="s">
        <v>150</v>
      </c>
      <c r="BM156" s="275" t="s">
        <v>321</v>
      </c>
    </row>
    <row r="157" spans="1:51" s="13" customFormat="1" ht="12">
      <c r="A157" s="13"/>
      <c r="B157" s="276"/>
      <c r="C157" s="277"/>
      <c r="D157" s="278" t="s">
        <v>183</v>
      </c>
      <c r="E157" s="279" t="s">
        <v>1</v>
      </c>
      <c r="F157" s="280" t="s">
        <v>227</v>
      </c>
      <c r="G157" s="277"/>
      <c r="H157" s="279" t="s">
        <v>1</v>
      </c>
      <c r="I157" s="281"/>
      <c r="J157" s="277"/>
      <c r="K157" s="277"/>
      <c r="L157" s="282"/>
      <c r="M157" s="283"/>
      <c r="N157" s="284"/>
      <c r="O157" s="284"/>
      <c r="P157" s="284"/>
      <c r="Q157" s="284"/>
      <c r="R157" s="284"/>
      <c r="S157" s="284"/>
      <c r="T157" s="28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86" t="s">
        <v>183</v>
      </c>
      <c r="AU157" s="286" t="s">
        <v>87</v>
      </c>
      <c r="AV157" s="13" t="s">
        <v>85</v>
      </c>
      <c r="AW157" s="13" t="s">
        <v>32</v>
      </c>
      <c r="AX157" s="13" t="s">
        <v>77</v>
      </c>
      <c r="AY157" s="286" t="s">
        <v>145</v>
      </c>
    </row>
    <row r="158" spans="1:51" s="14" customFormat="1" ht="12">
      <c r="A158" s="14"/>
      <c r="B158" s="287"/>
      <c r="C158" s="288"/>
      <c r="D158" s="278" t="s">
        <v>183</v>
      </c>
      <c r="E158" s="289" t="s">
        <v>1</v>
      </c>
      <c r="F158" s="290" t="s">
        <v>322</v>
      </c>
      <c r="G158" s="288"/>
      <c r="H158" s="291">
        <v>233</v>
      </c>
      <c r="I158" s="292"/>
      <c r="J158" s="288"/>
      <c r="K158" s="288"/>
      <c r="L158" s="293"/>
      <c r="M158" s="294"/>
      <c r="N158" s="295"/>
      <c r="O158" s="295"/>
      <c r="P158" s="295"/>
      <c r="Q158" s="295"/>
      <c r="R158" s="295"/>
      <c r="S158" s="295"/>
      <c r="T158" s="29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97" t="s">
        <v>183</v>
      </c>
      <c r="AU158" s="297" t="s">
        <v>87</v>
      </c>
      <c r="AV158" s="14" t="s">
        <v>87</v>
      </c>
      <c r="AW158" s="14" t="s">
        <v>32</v>
      </c>
      <c r="AX158" s="14" t="s">
        <v>85</v>
      </c>
      <c r="AY158" s="297" t="s">
        <v>145</v>
      </c>
    </row>
    <row r="159" spans="1:65" s="2" customFormat="1" ht="60" customHeight="1">
      <c r="A159" s="40"/>
      <c r="B159" s="41"/>
      <c r="C159" s="309" t="s">
        <v>167</v>
      </c>
      <c r="D159" s="309" t="s">
        <v>223</v>
      </c>
      <c r="E159" s="310" t="s">
        <v>323</v>
      </c>
      <c r="F159" s="311" t="s">
        <v>324</v>
      </c>
      <c r="G159" s="312" t="s">
        <v>237</v>
      </c>
      <c r="H159" s="313">
        <v>647</v>
      </c>
      <c r="I159" s="314"/>
      <c r="J159" s="315">
        <f>ROUND(I159*H159,2)</f>
        <v>0</v>
      </c>
      <c r="K159" s="316"/>
      <c r="L159" s="43"/>
      <c r="M159" s="317" t="s">
        <v>1</v>
      </c>
      <c r="N159" s="318" t="s">
        <v>42</v>
      </c>
      <c r="O159" s="93"/>
      <c r="P159" s="273">
        <f>O159*H159</f>
        <v>0</v>
      </c>
      <c r="Q159" s="273">
        <v>0</v>
      </c>
      <c r="R159" s="273">
        <f>Q159*H159</f>
        <v>0</v>
      </c>
      <c r="S159" s="273">
        <v>0.625</v>
      </c>
      <c r="T159" s="274">
        <f>S159*H159</f>
        <v>404.375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75" t="s">
        <v>150</v>
      </c>
      <c r="AT159" s="275" t="s">
        <v>223</v>
      </c>
      <c r="AU159" s="275" t="s">
        <v>87</v>
      </c>
      <c r="AY159" s="17" t="s">
        <v>145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7" t="s">
        <v>85</v>
      </c>
      <c r="BK159" s="145">
        <f>ROUND(I159*H159,2)</f>
        <v>0</v>
      </c>
      <c r="BL159" s="17" t="s">
        <v>150</v>
      </c>
      <c r="BM159" s="275" t="s">
        <v>325</v>
      </c>
    </row>
    <row r="160" spans="1:51" s="13" customFormat="1" ht="12">
      <c r="A160" s="13"/>
      <c r="B160" s="276"/>
      <c r="C160" s="277"/>
      <c r="D160" s="278" t="s">
        <v>183</v>
      </c>
      <c r="E160" s="279" t="s">
        <v>1</v>
      </c>
      <c r="F160" s="280" t="s">
        <v>227</v>
      </c>
      <c r="G160" s="277"/>
      <c r="H160" s="279" t="s">
        <v>1</v>
      </c>
      <c r="I160" s="281"/>
      <c r="J160" s="277"/>
      <c r="K160" s="277"/>
      <c r="L160" s="282"/>
      <c r="M160" s="283"/>
      <c r="N160" s="284"/>
      <c r="O160" s="284"/>
      <c r="P160" s="284"/>
      <c r="Q160" s="284"/>
      <c r="R160" s="284"/>
      <c r="S160" s="284"/>
      <c r="T160" s="28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86" t="s">
        <v>183</v>
      </c>
      <c r="AU160" s="286" t="s">
        <v>87</v>
      </c>
      <c r="AV160" s="13" t="s">
        <v>85</v>
      </c>
      <c r="AW160" s="13" t="s">
        <v>32</v>
      </c>
      <c r="AX160" s="13" t="s">
        <v>77</v>
      </c>
      <c r="AY160" s="286" t="s">
        <v>145</v>
      </c>
    </row>
    <row r="161" spans="1:51" s="14" customFormat="1" ht="12">
      <c r="A161" s="14"/>
      <c r="B161" s="287"/>
      <c r="C161" s="288"/>
      <c r="D161" s="278" t="s">
        <v>183</v>
      </c>
      <c r="E161" s="289" t="s">
        <v>1</v>
      </c>
      <c r="F161" s="290" t="s">
        <v>326</v>
      </c>
      <c r="G161" s="288"/>
      <c r="H161" s="291">
        <v>647</v>
      </c>
      <c r="I161" s="292"/>
      <c r="J161" s="288"/>
      <c r="K161" s="288"/>
      <c r="L161" s="293"/>
      <c r="M161" s="294"/>
      <c r="N161" s="295"/>
      <c r="O161" s="295"/>
      <c r="P161" s="295"/>
      <c r="Q161" s="295"/>
      <c r="R161" s="295"/>
      <c r="S161" s="295"/>
      <c r="T161" s="29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97" t="s">
        <v>183</v>
      </c>
      <c r="AU161" s="297" t="s">
        <v>87</v>
      </c>
      <c r="AV161" s="14" t="s">
        <v>87</v>
      </c>
      <c r="AW161" s="14" t="s">
        <v>32</v>
      </c>
      <c r="AX161" s="14" t="s">
        <v>85</v>
      </c>
      <c r="AY161" s="297" t="s">
        <v>145</v>
      </c>
    </row>
    <row r="162" spans="1:65" s="2" customFormat="1" ht="60" customHeight="1">
      <c r="A162" s="40"/>
      <c r="B162" s="41"/>
      <c r="C162" s="309" t="s">
        <v>149</v>
      </c>
      <c r="D162" s="309" t="s">
        <v>223</v>
      </c>
      <c r="E162" s="310" t="s">
        <v>327</v>
      </c>
      <c r="F162" s="311" t="s">
        <v>328</v>
      </c>
      <c r="G162" s="312" t="s">
        <v>237</v>
      </c>
      <c r="H162" s="313">
        <v>647</v>
      </c>
      <c r="I162" s="314"/>
      <c r="J162" s="315">
        <f>ROUND(I162*H162,2)</f>
        <v>0</v>
      </c>
      <c r="K162" s="316"/>
      <c r="L162" s="43"/>
      <c r="M162" s="317" t="s">
        <v>1</v>
      </c>
      <c r="N162" s="318" t="s">
        <v>42</v>
      </c>
      <c r="O162" s="93"/>
      <c r="P162" s="273">
        <f>O162*H162</f>
        <v>0</v>
      </c>
      <c r="Q162" s="273">
        <v>0</v>
      </c>
      <c r="R162" s="273">
        <f>Q162*H162</f>
        <v>0</v>
      </c>
      <c r="S162" s="273">
        <v>0.22</v>
      </c>
      <c r="T162" s="274">
        <f>S162*H162</f>
        <v>142.34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75" t="s">
        <v>150</v>
      </c>
      <c r="AT162" s="275" t="s">
        <v>223</v>
      </c>
      <c r="AU162" s="275" t="s">
        <v>87</v>
      </c>
      <c r="AY162" s="17" t="s">
        <v>145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85</v>
      </c>
      <c r="BK162" s="145">
        <f>ROUND(I162*H162,2)</f>
        <v>0</v>
      </c>
      <c r="BL162" s="17" t="s">
        <v>150</v>
      </c>
      <c r="BM162" s="275" t="s">
        <v>329</v>
      </c>
    </row>
    <row r="163" spans="1:51" s="13" customFormat="1" ht="12">
      <c r="A163" s="13"/>
      <c r="B163" s="276"/>
      <c r="C163" s="277"/>
      <c r="D163" s="278" t="s">
        <v>183</v>
      </c>
      <c r="E163" s="279" t="s">
        <v>1</v>
      </c>
      <c r="F163" s="280" t="s">
        <v>330</v>
      </c>
      <c r="G163" s="277"/>
      <c r="H163" s="279" t="s">
        <v>1</v>
      </c>
      <c r="I163" s="281"/>
      <c r="J163" s="277"/>
      <c r="K163" s="277"/>
      <c r="L163" s="282"/>
      <c r="M163" s="283"/>
      <c r="N163" s="284"/>
      <c r="O163" s="284"/>
      <c r="P163" s="284"/>
      <c r="Q163" s="284"/>
      <c r="R163" s="284"/>
      <c r="S163" s="284"/>
      <c r="T163" s="28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86" t="s">
        <v>183</v>
      </c>
      <c r="AU163" s="286" t="s">
        <v>87</v>
      </c>
      <c r="AV163" s="13" t="s">
        <v>85</v>
      </c>
      <c r="AW163" s="13" t="s">
        <v>32</v>
      </c>
      <c r="AX163" s="13" t="s">
        <v>77</v>
      </c>
      <c r="AY163" s="286" t="s">
        <v>145</v>
      </c>
    </row>
    <row r="164" spans="1:51" s="14" customFormat="1" ht="12">
      <c r="A164" s="14"/>
      <c r="B164" s="287"/>
      <c r="C164" s="288"/>
      <c r="D164" s="278" t="s">
        <v>183</v>
      </c>
      <c r="E164" s="289" t="s">
        <v>1</v>
      </c>
      <c r="F164" s="290" t="s">
        <v>326</v>
      </c>
      <c r="G164" s="288"/>
      <c r="H164" s="291">
        <v>647</v>
      </c>
      <c r="I164" s="292"/>
      <c r="J164" s="288"/>
      <c r="K164" s="288"/>
      <c r="L164" s="293"/>
      <c r="M164" s="294"/>
      <c r="N164" s="295"/>
      <c r="O164" s="295"/>
      <c r="P164" s="295"/>
      <c r="Q164" s="295"/>
      <c r="R164" s="295"/>
      <c r="S164" s="295"/>
      <c r="T164" s="29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97" t="s">
        <v>183</v>
      </c>
      <c r="AU164" s="297" t="s">
        <v>87</v>
      </c>
      <c r="AV164" s="14" t="s">
        <v>87</v>
      </c>
      <c r="AW164" s="14" t="s">
        <v>32</v>
      </c>
      <c r="AX164" s="14" t="s">
        <v>85</v>
      </c>
      <c r="AY164" s="297" t="s">
        <v>145</v>
      </c>
    </row>
    <row r="165" spans="1:65" s="2" customFormat="1" ht="36" customHeight="1">
      <c r="A165" s="40"/>
      <c r="B165" s="41"/>
      <c r="C165" s="309" t="s">
        <v>174</v>
      </c>
      <c r="D165" s="309" t="s">
        <v>223</v>
      </c>
      <c r="E165" s="310" t="s">
        <v>331</v>
      </c>
      <c r="F165" s="311" t="s">
        <v>332</v>
      </c>
      <c r="G165" s="312" t="s">
        <v>243</v>
      </c>
      <c r="H165" s="313">
        <v>264</v>
      </c>
      <c r="I165" s="314"/>
      <c r="J165" s="315">
        <f>ROUND(I165*H165,2)</f>
        <v>0</v>
      </c>
      <c r="K165" s="316"/>
      <c r="L165" s="43"/>
      <c r="M165" s="317" t="s">
        <v>1</v>
      </c>
      <c r="N165" s="318" t="s">
        <v>42</v>
      </c>
      <c r="O165" s="93"/>
      <c r="P165" s="273">
        <f>O165*H165</f>
        <v>0</v>
      </c>
      <c r="Q165" s="273">
        <v>0</v>
      </c>
      <c r="R165" s="273">
        <f>Q165*H165</f>
        <v>0</v>
      </c>
      <c r="S165" s="273">
        <v>1.3</v>
      </c>
      <c r="T165" s="274">
        <f>S165*H165</f>
        <v>343.2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75" t="s">
        <v>150</v>
      </c>
      <c r="AT165" s="275" t="s">
        <v>223</v>
      </c>
      <c r="AU165" s="275" t="s">
        <v>87</v>
      </c>
      <c r="AY165" s="17" t="s">
        <v>145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85</v>
      </c>
      <c r="BK165" s="145">
        <f>ROUND(I165*H165,2)</f>
        <v>0</v>
      </c>
      <c r="BL165" s="17" t="s">
        <v>150</v>
      </c>
      <c r="BM165" s="275" t="s">
        <v>333</v>
      </c>
    </row>
    <row r="166" spans="1:51" s="13" customFormat="1" ht="12">
      <c r="A166" s="13"/>
      <c r="B166" s="276"/>
      <c r="C166" s="277"/>
      <c r="D166" s="278" t="s">
        <v>183</v>
      </c>
      <c r="E166" s="279" t="s">
        <v>1</v>
      </c>
      <c r="F166" s="280" t="s">
        <v>334</v>
      </c>
      <c r="G166" s="277"/>
      <c r="H166" s="279" t="s">
        <v>1</v>
      </c>
      <c r="I166" s="281"/>
      <c r="J166" s="277"/>
      <c r="K166" s="277"/>
      <c r="L166" s="282"/>
      <c r="M166" s="283"/>
      <c r="N166" s="284"/>
      <c r="O166" s="284"/>
      <c r="P166" s="284"/>
      <c r="Q166" s="284"/>
      <c r="R166" s="284"/>
      <c r="S166" s="284"/>
      <c r="T166" s="28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86" t="s">
        <v>183</v>
      </c>
      <c r="AU166" s="286" t="s">
        <v>87</v>
      </c>
      <c r="AV166" s="13" t="s">
        <v>85</v>
      </c>
      <c r="AW166" s="13" t="s">
        <v>32</v>
      </c>
      <c r="AX166" s="13" t="s">
        <v>77</v>
      </c>
      <c r="AY166" s="286" t="s">
        <v>145</v>
      </c>
    </row>
    <row r="167" spans="1:51" s="13" customFormat="1" ht="12">
      <c r="A167" s="13"/>
      <c r="B167" s="276"/>
      <c r="C167" s="277"/>
      <c r="D167" s="278" t="s">
        <v>183</v>
      </c>
      <c r="E167" s="279" t="s">
        <v>1</v>
      </c>
      <c r="F167" s="280" t="s">
        <v>335</v>
      </c>
      <c r="G167" s="277"/>
      <c r="H167" s="279" t="s">
        <v>1</v>
      </c>
      <c r="I167" s="281"/>
      <c r="J167" s="277"/>
      <c r="K167" s="277"/>
      <c r="L167" s="282"/>
      <c r="M167" s="283"/>
      <c r="N167" s="284"/>
      <c r="O167" s="284"/>
      <c r="P167" s="284"/>
      <c r="Q167" s="284"/>
      <c r="R167" s="284"/>
      <c r="S167" s="284"/>
      <c r="T167" s="28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86" t="s">
        <v>183</v>
      </c>
      <c r="AU167" s="286" t="s">
        <v>87</v>
      </c>
      <c r="AV167" s="13" t="s">
        <v>85</v>
      </c>
      <c r="AW167" s="13" t="s">
        <v>32</v>
      </c>
      <c r="AX167" s="13" t="s">
        <v>77</v>
      </c>
      <c r="AY167" s="286" t="s">
        <v>145</v>
      </c>
    </row>
    <row r="168" spans="1:51" s="14" customFormat="1" ht="12">
      <c r="A168" s="14"/>
      <c r="B168" s="287"/>
      <c r="C168" s="288"/>
      <c r="D168" s="278" t="s">
        <v>183</v>
      </c>
      <c r="E168" s="289" t="s">
        <v>1</v>
      </c>
      <c r="F168" s="290" t="s">
        <v>336</v>
      </c>
      <c r="G168" s="288"/>
      <c r="H168" s="291">
        <v>264</v>
      </c>
      <c r="I168" s="292"/>
      <c r="J168" s="288"/>
      <c r="K168" s="288"/>
      <c r="L168" s="293"/>
      <c r="M168" s="294"/>
      <c r="N168" s="295"/>
      <c r="O168" s="295"/>
      <c r="P168" s="295"/>
      <c r="Q168" s="295"/>
      <c r="R168" s="295"/>
      <c r="S168" s="295"/>
      <c r="T168" s="29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97" t="s">
        <v>183</v>
      </c>
      <c r="AU168" s="297" t="s">
        <v>87</v>
      </c>
      <c r="AV168" s="14" t="s">
        <v>87</v>
      </c>
      <c r="AW168" s="14" t="s">
        <v>32</v>
      </c>
      <c r="AX168" s="14" t="s">
        <v>85</v>
      </c>
      <c r="AY168" s="297" t="s">
        <v>145</v>
      </c>
    </row>
    <row r="169" spans="1:65" s="2" customFormat="1" ht="48" customHeight="1">
      <c r="A169" s="40"/>
      <c r="B169" s="41"/>
      <c r="C169" s="309" t="s">
        <v>178</v>
      </c>
      <c r="D169" s="309" t="s">
        <v>223</v>
      </c>
      <c r="E169" s="310" t="s">
        <v>337</v>
      </c>
      <c r="F169" s="311" t="s">
        <v>338</v>
      </c>
      <c r="G169" s="312" t="s">
        <v>107</v>
      </c>
      <c r="H169" s="313">
        <v>367.42</v>
      </c>
      <c r="I169" s="314"/>
      <c r="J169" s="315">
        <f>ROUND(I169*H169,2)</f>
        <v>0</v>
      </c>
      <c r="K169" s="316"/>
      <c r="L169" s="43"/>
      <c r="M169" s="317" t="s">
        <v>1</v>
      </c>
      <c r="N169" s="318" t="s">
        <v>42</v>
      </c>
      <c r="O169" s="93"/>
      <c r="P169" s="273">
        <f>O169*H169</f>
        <v>0</v>
      </c>
      <c r="Q169" s="273">
        <v>0</v>
      </c>
      <c r="R169" s="273">
        <f>Q169*H169</f>
        <v>0</v>
      </c>
      <c r="S169" s="273">
        <v>0.205</v>
      </c>
      <c r="T169" s="274">
        <f>S169*H169</f>
        <v>75.3211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75" t="s">
        <v>150</v>
      </c>
      <c r="AT169" s="275" t="s">
        <v>223</v>
      </c>
      <c r="AU169" s="275" t="s">
        <v>87</v>
      </c>
      <c r="AY169" s="17" t="s">
        <v>145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7" t="s">
        <v>85</v>
      </c>
      <c r="BK169" s="145">
        <f>ROUND(I169*H169,2)</f>
        <v>0</v>
      </c>
      <c r="BL169" s="17" t="s">
        <v>150</v>
      </c>
      <c r="BM169" s="275" t="s">
        <v>339</v>
      </c>
    </row>
    <row r="170" spans="1:51" s="13" customFormat="1" ht="12">
      <c r="A170" s="13"/>
      <c r="B170" s="276"/>
      <c r="C170" s="277"/>
      <c r="D170" s="278" t="s">
        <v>183</v>
      </c>
      <c r="E170" s="279" t="s">
        <v>1</v>
      </c>
      <c r="F170" s="280" t="s">
        <v>227</v>
      </c>
      <c r="G170" s="277"/>
      <c r="H170" s="279" t="s">
        <v>1</v>
      </c>
      <c r="I170" s="281"/>
      <c r="J170" s="277"/>
      <c r="K170" s="277"/>
      <c r="L170" s="282"/>
      <c r="M170" s="283"/>
      <c r="N170" s="284"/>
      <c r="O170" s="284"/>
      <c r="P170" s="284"/>
      <c r="Q170" s="284"/>
      <c r="R170" s="284"/>
      <c r="S170" s="284"/>
      <c r="T170" s="28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86" t="s">
        <v>183</v>
      </c>
      <c r="AU170" s="286" t="s">
        <v>87</v>
      </c>
      <c r="AV170" s="13" t="s">
        <v>85</v>
      </c>
      <c r="AW170" s="13" t="s">
        <v>32</v>
      </c>
      <c r="AX170" s="13" t="s">
        <v>77</v>
      </c>
      <c r="AY170" s="286" t="s">
        <v>145</v>
      </c>
    </row>
    <row r="171" spans="1:51" s="14" customFormat="1" ht="12">
      <c r="A171" s="14"/>
      <c r="B171" s="287"/>
      <c r="C171" s="288"/>
      <c r="D171" s="278" t="s">
        <v>183</v>
      </c>
      <c r="E171" s="289" t="s">
        <v>1</v>
      </c>
      <c r="F171" s="290" t="s">
        <v>340</v>
      </c>
      <c r="G171" s="288"/>
      <c r="H171" s="291">
        <v>367.42</v>
      </c>
      <c r="I171" s="292"/>
      <c r="J171" s="288"/>
      <c r="K171" s="288"/>
      <c r="L171" s="293"/>
      <c r="M171" s="294"/>
      <c r="N171" s="295"/>
      <c r="O171" s="295"/>
      <c r="P171" s="295"/>
      <c r="Q171" s="295"/>
      <c r="R171" s="295"/>
      <c r="S171" s="295"/>
      <c r="T171" s="29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97" t="s">
        <v>183</v>
      </c>
      <c r="AU171" s="297" t="s">
        <v>87</v>
      </c>
      <c r="AV171" s="14" t="s">
        <v>87</v>
      </c>
      <c r="AW171" s="14" t="s">
        <v>32</v>
      </c>
      <c r="AX171" s="14" t="s">
        <v>77</v>
      </c>
      <c r="AY171" s="297" t="s">
        <v>145</v>
      </c>
    </row>
    <row r="172" spans="1:51" s="15" customFormat="1" ht="12">
      <c r="A172" s="15"/>
      <c r="B172" s="298"/>
      <c r="C172" s="299"/>
      <c r="D172" s="278" t="s">
        <v>183</v>
      </c>
      <c r="E172" s="300" t="s">
        <v>1</v>
      </c>
      <c r="F172" s="301" t="s">
        <v>186</v>
      </c>
      <c r="G172" s="299"/>
      <c r="H172" s="302">
        <v>367.42</v>
      </c>
      <c r="I172" s="303"/>
      <c r="J172" s="299"/>
      <c r="K172" s="299"/>
      <c r="L172" s="304"/>
      <c r="M172" s="305"/>
      <c r="N172" s="306"/>
      <c r="O172" s="306"/>
      <c r="P172" s="306"/>
      <c r="Q172" s="306"/>
      <c r="R172" s="306"/>
      <c r="S172" s="306"/>
      <c r="T172" s="307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308" t="s">
        <v>183</v>
      </c>
      <c r="AU172" s="308" t="s">
        <v>87</v>
      </c>
      <c r="AV172" s="15" t="s">
        <v>150</v>
      </c>
      <c r="AW172" s="15" t="s">
        <v>32</v>
      </c>
      <c r="AX172" s="15" t="s">
        <v>85</v>
      </c>
      <c r="AY172" s="308" t="s">
        <v>145</v>
      </c>
    </row>
    <row r="173" spans="1:65" s="2" customFormat="1" ht="36" customHeight="1">
      <c r="A173" s="40"/>
      <c r="B173" s="41"/>
      <c r="C173" s="309" t="s">
        <v>187</v>
      </c>
      <c r="D173" s="309" t="s">
        <v>223</v>
      </c>
      <c r="E173" s="310" t="s">
        <v>341</v>
      </c>
      <c r="F173" s="311" t="s">
        <v>342</v>
      </c>
      <c r="G173" s="312" t="s">
        <v>243</v>
      </c>
      <c r="H173" s="313">
        <v>26.98</v>
      </c>
      <c r="I173" s="314"/>
      <c r="J173" s="315">
        <f>ROUND(I173*H173,2)</f>
        <v>0</v>
      </c>
      <c r="K173" s="316"/>
      <c r="L173" s="43"/>
      <c r="M173" s="317" t="s">
        <v>1</v>
      </c>
      <c r="N173" s="318" t="s">
        <v>42</v>
      </c>
      <c r="O173" s="93"/>
      <c r="P173" s="273">
        <f>O173*H173</f>
        <v>0</v>
      </c>
      <c r="Q173" s="273">
        <v>0</v>
      </c>
      <c r="R173" s="273">
        <f>Q173*H173</f>
        <v>0</v>
      </c>
      <c r="S173" s="273">
        <v>0</v>
      </c>
      <c r="T173" s="27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75" t="s">
        <v>150</v>
      </c>
      <c r="AT173" s="275" t="s">
        <v>223</v>
      </c>
      <c r="AU173" s="275" t="s">
        <v>87</v>
      </c>
      <c r="AY173" s="17" t="s">
        <v>145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7" t="s">
        <v>85</v>
      </c>
      <c r="BK173" s="145">
        <f>ROUND(I173*H173,2)</f>
        <v>0</v>
      </c>
      <c r="BL173" s="17" t="s">
        <v>150</v>
      </c>
      <c r="BM173" s="275" t="s">
        <v>343</v>
      </c>
    </row>
    <row r="174" spans="1:51" s="13" customFormat="1" ht="12">
      <c r="A174" s="13"/>
      <c r="B174" s="276"/>
      <c r="C174" s="277"/>
      <c r="D174" s="278" t="s">
        <v>183</v>
      </c>
      <c r="E174" s="279" t="s">
        <v>1</v>
      </c>
      <c r="F174" s="280" t="s">
        <v>344</v>
      </c>
      <c r="G174" s="277"/>
      <c r="H174" s="279" t="s">
        <v>1</v>
      </c>
      <c r="I174" s="281"/>
      <c r="J174" s="277"/>
      <c r="K174" s="277"/>
      <c r="L174" s="282"/>
      <c r="M174" s="283"/>
      <c r="N174" s="284"/>
      <c r="O174" s="284"/>
      <c r="P174" s="284"/>
      <c r="Q174" s="284"/>
      <c r="R174" s="284"/>
      <c r="S174" s="284"/>
      <c r="T174" s="28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86" t="s">
        <v>183</v>
      </c>
      <c r="AU174" s="286" t="s">
        <v>87</v>
      </c>
      <c r="AV174" s="13" t="s">
        <v>85</v>
      </c>
      <c r="AW174" s="13" t="s">
        <v>32</v>
      </c>
      <c r="AX174" s="13" t="s">
        <v>77</v>
      </c>
      <c r="AY174" s="286" t="s">
        <v>145</v>
      </c>
    </row>
    <row r="175" spans="1:51" s="13" customFormat="1" ht="12">
      <c r="A175" s="13"/>
      <c r="B175" s="276"/>
      <c r="C175" s="277"/>
      <c r="D175" s="278" t="s">
        <v>183</v>
      </c>
      <c r="E175" s="279" t="s">
        <v>1</v>
      </c>
      <c r="F175" s="280" t="s">
        <v>345</v>
      </c>
      <c r="G175" s="277"/>
      <c r="H175" s="279" t="s">
        <v>1</v>
      </c>
      <c r="I175" s="281"/>
      <c r="J175" s="277"/>
      <c r="K175" s="277"/>
      <c r="L175" s="282"/>
      <c r="M175" s="283"/>
      <c r="N175" s="284"/>
      <c r="O175" s="284"/>
      <c r="P175" s="284"/>
      <c r="Q175" s="284"/>
      <c r="R175" s="284"/>
      <c r="S175" s="284"/>
      <c r="T175" s="28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86" t="s">
        <v>183</v>
      </c>
      <c r="AU175" s="286" t="s">
        <v>87</v>
      </c>
      <c r="AV175" s="13" t="s">
        <v>85</v>
      </c>
      <c r="AW175" s="13" t="s">
        <v>32</v>
      </c>
      <c r="AX175" s="13" t="s">
        <v>77</v>
      </c>
      <c r="AY175" s="286" t="s">
        <v>145</v>
      </c>
    </row>
    <row r="176" spans="1:51" s="14" customFormat="1" ht="12">
      <c r="A176" s="14"/>
      <c r="B176" s="287"/>
      <c r="C176" s="288"/>
      <c r="D176" s="278" t="s">
        <v>183</v>
      </c>
      <c r="E176" s="289" t="s">
        <v>1</v>
      </c>
      <c r="F176" s="290" t="s">
        <v>346</v>
      </c>
      <c r="G176" s="288"/>
      <c r="H176" s="291">
        <v>26.98</v>
      </c>
      <c r="I176" s="292"/>
      <c r="J176" s="288"/>
      <c r="K176" s="288"/>
      <c r="L176" s="293"/>
      <c r="M176" s="294"/>
      <c r="N176" s="295"/>
      <c r="O176" s="295"/>
      <c r="P176" s="295"/>
      <c r="Q176" s="295"/>
      <c r="R176" s="295"/>
      <c r="S176" s="295"/>
      <c r="T176" s="29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97" t="s">
        <v>183</v>
      </c>
      <c r="AU176" s="297" t="s">
        <v>87</v>
      </c>
      <c r="AV176" s="14" t="s">
        <v>87</v>
      </c>
      <c r="AW176" s="14" t="s">
        <v>32</v>
      </c>
      <c r="AX176" s="14" t="s">
        <v>77</v>
      </c>
      <c r="AY176" s="297" t="s">
        <v>145</v>
      </c>
    </row>
    <row r="177" spans="1:51" s="15" customFormat="1" ht="12">
      <c r="A177" s="15"/>
      <c r="B177" s="298"/>
      <c r="C177" s="299"/>
      <c r="D177" s="278" t="s">
        <v>183</v>
      </c>
      <c r="E177" s="300" t="s">
        <v>1</v>
      </c>
      <c r="F177" s="301" t="s">
        <v>186</v>
      </c>
      <c r="G177" s="299"/>
      <c r="H177" s="302">
        <v>26.98</v>
      </c>
      <c r="I177" s="303"/>
      <c r="J177" s="299"/>
      <c r="K177" s="299"/>
      <c r="L177" s="304"/>
      <c r="M177" s="305"/>
      <c r="N177" s="306"/>
      <c r="O177" s="306"/>
      <c r="P177" s="306"/>
      <c r="Q177" s="306"/>
      <c r="R177" s="306"/>
      <c r="S177" s="306"/>
      <c r="T177" s="307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308" t="s">
        <v>183</v>
      </c>
      <c r="AU177" s="308" t="s">
        <v>87</v>
      </c>
      <c r="AV177" s="15" t="s">
        <v>150</v>
      </c>
      <c r="AW177" s="15" t="s">
        <v>32</v>
      </c>
      <c r="AX177" s="15" t="s">
        <v>85</v>
      </c>
      <c r="AY177" s="308" t="s">
        <v>145</v>
      </c>
    </row>
    <row r="178" spans="1:65" s="2" customFormat="1" ht="48" customHeight="1">
      <c r="A178" s="40"/>
      <c r="B178" s="41"/>
      <c r="C178" s="309" t="s">
        <v>191</v>
      </c>
      <c r="D178" s="309" t="s">
        <v>223</v>
      </c>
      <c r="E178" s="310" t="s">
        <v>347</v>
      </c>
      <c r="F178" s="311" t="s">
        <v>348</v>
      </c>
      <c r="G178" s="312" t="s">
        <v>243</v>
      </c>
      <c r="H178" s="313">
        <v>248</v>
      </c>
      <c r="I178" s="314"/>
      <c r="J178" s="315">
        <f>ROUND(I178*H178,2)</f>
        <v>0</v>
      </c>
      <c r="K178" s="316"/>
      <c r="L178" s="43"/>
      <c r="M178" s="317" t="s">
        <v>1</v>
      </c>
      <c r="N178" s="318" t="s">
        <v>42</v>
      </c>
      <c r="O178" s="93"/>
      <c r="P178" s="273">
        <f>O178*H178</f>
        <v>0</v>
      </c>
      <c r="Q178" s="273">
        <v>0</v>
      </c>
      <c r="R178" s="273">
        <f>Q178*H178</f>
        <v>0</v>
      </c>
      <c r="S178" s="273">
        <v>0</v>
      </c>
      <c r="T178" s="274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75" t="s">
        <v>150</v>
      </c>
      <c r="AT178" s="275" t="s">
        <v>223</v>
      </c>
      <c r="AU178" s="275" t="s">
        <v>87</v>
      </c>
      <c r="AY178" s="17" t="s">
        <v>145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85</v>
      </c>
      <c r="BK178" s="145">
        <f>ROUND(I178*H178,2)</f>
        <v>0</v>
      </c>
      <c r="BL178" s="17" t="s">
        <v>150</v>
      </c>
      <c r="BM178" s="275" t="s">
        <v>349</v>
      </c>
    </row>
    <row r="179" spans="1:51" s="14" customFormat="1" ht="12">
      <c r="A179" s="14"/>
      <c r="B179" s="287"/>
      <c r="C179" s="288"/>
      <c r="D179" s="278" t="s">
        <v>183</v>
      </c>
      <c r="E179" s="289" t="s">
        <v>242</v>
      </c>
      <c r="F179" s="290" t="s">
        <v>350</v>
      </c>
      <c r="G179" s="288"/>
      <c r="H179" s="291">
        <v>248</v>
      </c>
      <c r="I179" s="292"/>
      <c r="J179" s="288"/>
      <c r="K179" s="288"/>
      <c r="L179" s="293"/>
      <c r="M179" s="294"/>
      <c r="N179" s="295"/>
      <c r="O179" s="295"/>
      <c r="P179" s="295"/>
      <c r="Q179" s="295"/>
      <c r="R179" s="295"/>
      <c r="S179" s="295"/>
      <c r="T179" s="29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97" t="s">
        <v>183</v>
      </c>
      <c r="AU179" s="297" t="s">
        <v>87</v>
      </c>
      <c r="AV179" s="14" t="s">
        <v>87</v>
      </c>
      <c r="AW179" s="14" t="s">
        <v>32</v>
      </c>
      <c r="AX179" s="14" t="s">
        <v>85</v>
      </c>
      <c r="AY179" s="297" t="s">
        <v>145</v>
      </c>
    </row>
    <row r="180" spans="1:65" s="2" customFormat="1" ht="48" customHeight="1">
      <c r="A180" s="40"/>
      <c r="B180" s="41"/>
      <c r="C180" s="309" t="s">
        <v>195</v>
      </c>
      <c r="D180" s="309" t="s">
        <v>223</v>
      </c>
      <c r="E180" s="310" t="s">
        <v>351</v>
      </c>
      <c r="F180" s="311" t="s">
        <v>352</v>
      </c>
      <c r="G180" s="312" t="s">
        <v>243</v>
      </c>
      <c r="H180" s="313">
        <v>934.718</v>
      </c>
      <c r="I180" s="314"/>
      <c r="J180" s="315">
        <f>ROUND(I180*H180,2)</f>
        <v>0</v>
      </c>
      <c r="K180" s="316"/>
      <c r="L180" s="43"/>
      <c r="M180" s="317" t="s">
        <v>1</v>
      </c>
      <c r="N180" s="318" t="s">
        <v>42</v>
      </c>
      <c r="O180" s="93"/>
      <c r="P180" s="273">
        <f>O180*H180</f>
        <v>0</v>
      </c>
      <c r="Q180" s="273">
        <v>0</v>
      </c>
      <c r="R180" s="273">
        <f>Q180*H180</f>
        <v>0</v>
      </c>
      <c r="S180" s="273">
        <v>0</v>
      </c>
      <c r="T180" s="27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75" t="s">
        <v>150</v>
      </c>
      <c r="AT180" s="275" t="s">
        <v>223</v>
      </c>
      <c r="AU180" s="275" t="s">
        <v>87</v>
      </c>
      <c r="AY180" s="17" t="s">
        <v>145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7" t="s">
        <v>85</v>
      </c>
      <c r="BK180" s="145">
        <f>ROUND(I180*H180,2)</f>
        <v>0</v>
      </c>
      <c r="BL180" s="17" t="s">
        <v>150</v>
      </c>
      <c r="BM180" s="275" t="s">
        <v>353</v>
      </c>
    </row>
    <row r="181" spans="1:51" s="13" customFormat="1" ht="12">
      <c r="A181" s="13"/>
      <c r="B181" s="276"/>
      <c r="C181" s="277"/>
      <c r="D181" s="278" t="s">
        <v>183</v>
      </c>
      <c r="E181" s="279" t="s">
        <v>1</v>
      </c>
      <c r="F181" s="280" t="s">
        <v>354</v>
      </c>
      <c r="G181" s="277"/>
      <c r="H181" s="279" t="s">
        <v>1</v>
      </c>
      <c r="I181" s="281"/>
      <c r="J181" s="277"/>
      <c r="K181" s="277"/>
      <c r="L181" s="282"/>
      <c r="M181" s="283"/>
      <c r="N181" s="284"/>
      <c r="O181" s="284"/>
      <c r="P181" s="284"/>
      <c r="Q181" s="284"/>
      <c r="R181" s="284"/>
      <c r="S181" s="284"/>
      <c r="T181" s="28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86" t="s">
        <v>183</v>
      </c>
      <c r="AU181" s="286" t="s">
        <v>87</v>
      </c>
      <c r="AV181" s="13" t="s">
        <v>85</v>
      </c>
      <c r="AW181" s="13" t="s">
        <v>32</v>
      </c>
      <c r="AX181" s="13" t="s">
        <v>77</v>
      </c>
      <c r="AY181" s="286" t="s">
        <v>145</v>
      </c>
    </row>
    <row r="182" spans="1:51" s="14" customFormat="1" ht="12">
      <c r="A182" s="14"/>
      <c r="B182" s="287"/>
      <c r="C182" s="288"/>
      <c r="D182" s="278" t="s">
        <v>183</v>
      </c>
      <c r="E182" s="289" t="s">
        <v>1</v>
      </c>
      <c r="F182" s="290" t="s">
        <v>355</v>
      </c>
      <c r="G182" s="288"/>
      <c r="H182" s="291">
        <v>288.971</v>
      </c>
      <c r="I182" s="292"/>
      <c r="J182" s="288"/>
      <c r="K182" s="288"/>
      <c r="L182" s="293"/>
      <c r="M182" s="294"/>
      <c r="N182" s="295"/>
      <c r="O182" s="295"/>
      <c r="P182" s="295"/>
      <c r="Q182" s="295"/>
      <c r="R182" s="295"/>
      <c r="S182" s="295"/>
      <c r="T182" s="29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97" t="s">
        <v>183</v>
      </c>
      <c r="AU182" s="297" t="s">
        <v>87</v>
      </c>
      <c r="AV182" s="14" t="s">
        <v>87</v>
      </c>
      <c r="AW182" s="14" t="s">
        <v>32</v>
      </c>
      <c r="AX182" s="14" t="s">
        <v>77</v>
      </c>
      <c r="AY182" s="297" t="s">
        <v>145</v>
      </c>
    </row>
    <row r="183" spans="1:51" s="14" customFormat="1" ht="12">
      <c r="A183" s="14"/>
      <c r="B183" s="287"/>
      <c r="C183" s="288"/>
      <c r="D183" s="278" t="s">
        <v>183</v>
      </c>
      <c r="E183" s="289" t="s">
        <v>1</v>
      </c>
      <c r="F183" s="290" t="s">
        <v>356</v>
      </c>
      <c r="G183" s="288"/>
      <c r="H183" s="291">
        <v>72.954</v>
      </c>
      <c r="I183" s="292"/>
      <c r="J183" s="288"/>
      <c r="K183" s="288"/>
      <c r="L183" s="293"/>
      <c r="M183" s="294"/>
      <c r="N183" s="295"/>
      <c r="O183" s="295"/>
      <c r="P183" s="295"/>
      <c r="Q183" s="295"/>
      <c r="R183" s="295"/>
      <c r="S183" s="295"/>
      <c r="T183" s="29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97" t="s">
        <v>183</v>
      </c>
      <c r="AU183" s="297" t="s">
        <v>87</v>
      </c>
      <c r="AV183" s="14" t="s">
        <v>87</v>
      </c>
      <c r="AW183" s="14" t="s">
        <v>32</v>
      </c>
      <c r="AX183" s="14" t="s">
        <v>77</v>
      </c>
      <c r="AY183" s="297" t="s">
        <v>145</v>
      </c>
    </row>
    <row r="184" spans="1:51" s="14" customFormat="1" ht="12">
      <c r="A184" s="14"/>
      <c r="B184" s="287"/>
      <c r="C184" s="288"/>
      <c r="D184" s="278" t="s">
        <v>183</v>
      </c>
      <c r="E184" s="289" t="s">
        <v>1</v>
      </c>
      <c r="F184" s="290" t="s">
        <v>357</v>
      </c>
      <c r="G184" s="288"/>
      <c r="H184" s="291">
        <v>477.262</v>
      </c>
      <c r="I184" s="292"/>
      <c r="J184" s="288"/>
      <c r="K184" s="288"/>
      <c r="L184" s="293"/>
      <c r="M184" s="294"/>
      <c r="N184" s="295"/>
      <c r="O184" s="295"/>
      <c r="P184" s="295"/>
      <c r="Q184" s="295"/>
      <c r="R184" s="295"/>
      <c r="S184" s="295"/>
      <c r="T184" s="29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97" t="s">
        <v>183</v>
      </c>
      <c r="AU184" s="297" t="s">
        <v>87</v>
      </c>
      <c r="AV184" s="14" t="s">
        <v>87</v>
      </c>
      <c r="AW184" s="14" t="s">
        <v>32</v>
      </c>
      <c r="AX184" s="14" t="s">
        <v>77</v>
      </c>
      <c r="AY184" s="297" t="s">
        <v>145</v>
      </c>
    </row>
    <row r="185" spans="1:51" s="13" customFormat="1" ht="12">
      <c r="A185" s="13"/>
      <c r="B185" s="276"/>
      <c r="C185" s="277"/>
      <c r="D185" s="278" t="s">
        <v>183</v>
      </c>
      <c r="E185" s="279" t="s">
        <v>1</v>
      </c>
      <c r="F185" s="280" t="s">
        <v>358</v>
      </c>
      <c r="G185" s="277"/>
      <c r="H185" s="279" t="s">
        <v>1</v>
      </c>
      <c r="I185" s="281"/>
      <c r="J185" s="277"/>
      <c r="K185" s="277"/>
      <c r="L185" s="282"/>
      <c r="M185" s="283"/>
      <c r="N185" s="284"/>
      <c r="O185" s="284"/>
      <c r="P185" s="284"/>
      <c r="Q185" s="284"/>
      <c r="R185" s="284"/>
      <c r="S185" s="284"/>
      <c r="T185" s="28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86" t="s">
        <v>183</v>
      </c>
      <c r="AU185" s="286" t="s">
        <v>87</v>
      </c>
      <c r="AV185" s="13" t="s">
        <v>85</v>
      </c>
      <c r="AW185" s="13" t="s">
        <v>32</v>
      </c>
      <c r="AX185" s="13" t="s">
        <v>77</v>
      </c>
      <c r="AY185" s="286" t="s">
        <v>145</v>
      </c>
    </row>
    <row r="186" spans="1:51" s="14" customFormat="1" ht="12">
      <c r="A186" s="14"/>
      <c r="B186" s="287"/>
      <c r="C186" s="288"/>
      <c r="D186" s="278" t="s">
        <v>183</v>
      </c>
      <c r="E186" s="289" t="s">
        <v>1</v>
      </c>
      <c r="F186" s="290" t="s">
        <v>359</v>
      </c>
      <c r="G186" s="288"/>
      <c r="H186" s="291">
        <v>95.531</v>
      </c>
      <c r="I186" s="292"/>
      <c r="J186" s="288"/>
      <c r="K186" s="288"/>
      <c r="L186" s="293"/>
      <c r="M186" s="294"/>
      <c r="N186" s="295"/>
      <c r="O186" s="295"/>
      <c r="P186" s="295"/>
      <c r="Q186" s="295"/>
      <c r="R186" s="295"/>
      <c r="S186" s="295"/>
      <c r="T186" s="29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97" t="s">
        <v>183</v>
      </c>
      <c r="AU186" s="297" t="s">
        <v>87</v>
      </c>
      <c r="AV186" s="14" t="s">
        <v>87</v>
      </c>
      <c r="AW186" s="14" t="s">
        <v>32</v>
      </c>
      <c r="AX186" s="14" t="s">
        <v>77</v>
      </c>
      <c r="AY186" s="297" t="s">
        <v>145</v>
      </c>
    </row>
    <row r="187" spans="1:51" s="15" customFormat="1" ht="12">
      <c r="A187" s="15"/>
      <c r="B187" s="298"/>
      <c r="C187" s="299"/>
      <c r="D187" s="278" t="s">
        <v>183</v>
      </c>
      <c r="E187" s="300" t="s">
        <v>256</v>
      </c>
      <c r="F187" s="301" t="s">
        <v>186</v>
      </c>
      <c r="G187" s="299"/>
      <c r="H187" s="302">
        <v>934.718</v>
      </c>
      <c r="I187" s="303"/>
      <c r="J187" s="299"/>
      <c r="K187" s="299"/>
      <c r="L187" s="304"/>
      <c r="M187" s="305"/>
      <c r="N187" s="306"/>
      <c r="O187" s="306"/>
      <c r="P187" s="306"/>
      <c r="Q187" s="306"/>
      <c r="R187" s="306"/>
      <c r="S187" s="306"/>
      <c r="T187" s="307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308" t="s">
        <v>183</v>
      </c>
      <c r="AU187" s="308" t="s">
        <v>87</v>
      </c>
      <c r="AV187" s="15" t="s">
        <v>150</v>
      </c>
      <c r="AW187" s="15" t="s">
        <v>32</v>
      </c>
      <c r="AX187" s="15" t="s">
        <v>85</v>
      </c>
      <c r="AY187" s="308" t="s">
        <v>145</v>
      </c>
    </row>
    <row r="188" spans="1:65" s="2" customFormat="1" ht="48" customHeight="1">
      <c r="A188" s="40"/>
      <c r="B188" s="41"/>
      <c r="C188" s="309" t="s">
        <v>199</v>
      </c>
      <c r="D188" s="309" t="s">
        <v>223</v>
      </c>
      <c r="E188" s="310" t="s">
        <v>360</v>
      </c>
      <c r="F188" s="311" t="s">
        <v>361</v>
      </c>
      <c r="G188" s="312" t="s">
        <v>243</v>
      </c>
      <c r="H188" s="313">
        <v>934.718</v>
      </c>
      <c r="I188" s="314"/>
      <c r="J188" s="315">
        <f>ROUND(I188*H188,2)</f>
        <v>0</v>
      </c>
      <c r="K188" s="316"/>
      <c r="L188" s="43"/>
      <c r="M188" s="317" t="s">
        <v>1</v>
      </c>
      <c r="N188" s="318" t="s">
        <v>42</v>
      </c>
      <c r="O188" s="93"/>
      <c r="P188" s="273">
        <f>O188*H188</f>
        <v>0</v>
      </c>
      <c r="Q188" s="273">
        <v>0</v>
      </c>
      <c r="R188" s="273">
        <f>Q188*H188</f>
        <v>0</v>
      </c>
      <c r="S188" s="273">
        <v>0</v>
      </c>
      <c r="T188" s="274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75" t="s">
        <v>150</v>
      </c>
      <c r="AT188" s="275" t="s">
        <v>223</v>
      </c>
      <c r="AU188" s="275" t="s">
        <v>87</v>
      </c>
      <c r="AY188" s="17" t="s">
        <v>145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7" t="s">
        <v>85</v>
      </c>
      <c r="BK188" s="145">
        <f>ROUND(I188*H188,2)</f>
        <v>0</v>
      </c>
      <c r="BL188" s="17" t="s">
        <v>150</v>
      </c>
      <c r="BM188" s="275" t="s">
        <v>362</v>
      </c>
    </row>
    <row r="189" spans="1:51" s="14" customFormat="1" ht="12">
      <c r="A189" s="14"/>
      <c r="B189" s="287"/>
      <c r="C189" s="288"/>
      <c r="D189" s="278" t="s">
        <v>183</v>
      </c>
      <c r="E189" s="289" t="s">
        <v>1</v>
      </c>
      <c r="F189" s="290" t="s">
        <v>256</v>
      </c>
      <c r="G189" s="288"/>
      <c r="H189" s="291">
        <v>934.718</v>
      </c>
      <c r="I189" s="292"/>
      <c r="J189" s="288"/>
      <c r="K189" s="288"/>
      <c r="L189" s="293"/>
      <c r="M189" s="294"/>
      <c r="N189" s="295"/>
      <c r="O189" s="295"/>
      <c r="P189" s="295"/>
      <c r="Q189" s="295"/>
      <c r="R189" s="295"/>
      <c r="S189" s="295"/>
      <c r="T189" s="29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97" t="s">
        <v>183</v>
      </c>
      <c r="AU189" s="297" t="s">
        <v>87</v>
      </c>
      <c r="AV189" s="14" t="s">
        <v>87</v>
      </c>
      <c r="AW189" s="14" t="s">
        <v>32</v>
      </c>
      <c r="AX189" s="14" t="s">
        <v>85</v>
      </c>
      <c r="AY189" s="297" t="s">
        <v>145</v>
      </c>
    </row>
    <row r="190" spans="1:65" s="2" customFormat="1" ht="36" customHeight="1">
      <c r="A190" s="40"/>
      <c r="B190" s="41"/>
      <c r="C190" s="309" t="s">
        <v>8</v>
      </c>
      <c r="D190" s="309" t="s">
        <v>223</v>
      </c>
      <c r="E190" s="310" t="s">
        <v>363</v>
      </c>
      <c r="F190" s="311" t="s">
        <v>364</v>
      </c>
      <c r="G190" s="312" t="s">
        <v>243</v>
      </c>
      <c r="H190" s="313">
        <v>45.3</v>
      </c>
      <c r="I190" s="314"/>
      <c r="J190" s="315">
        <f>ROUND(I190*H190,2)</f>
        <v>0</v>
      </c>
      <c r="K190" s="316"/>
      <c r="L190" s="43"/>
      <c r="M190" s="317" t="s">
        <v>1</v>
      </c>
      <c r="N190" s="318" t="s">
        <v>42</v>
      </c>
      <c r="O190" s="93"/>
      <c r="P190" s="273">
        <f>O190*H190</f>
        <v>0</v>
      </c>
      <c r="Q190" s="273">
        <v>0</v>
      </c>
      <c r="R190" s="273">
        <f>Q190*H190</f>
        <v>0</v>
      </c>
      <c r="S190" s="273">
        <v>0</v>
      </c>
      <c r="T190" s="274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75" t="s">
        <v>150</v>
      </c>
      <c r="AT190" s="275" t="s">
        <v>223</v>
      </c>
      <c r="AU190" s="275" t="s">
        <v>87</v>
      </c>
      <c r="AY190" s="17" t="s">
        <v>145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85</v>
      </c>
      <c r="BK190" s="145">
        <f>ROUND(I190*H190,2)</f>
        <v>0</v>
      </c>
      <c r="BL190" s="17" t="s">
        <v>150</v>
      </c>
      <c r="BM190" s="275" t="s">
        <v>365</v>
      </c>
    </row>
    <row r="191" spans="1:51" s="13" customFormat="1" ht="12">
      <c r="A191" s="13"/>
      <c r="B191" s="276"/>
      <c r="C191" s="277"/>
      <c r="D191" s="278" t="s">
        <v>183</v>
      </c>
      <c r="E191" s="279" t="s">
        <v>1</v>
      </c>
      <c r="F191" s="280" t="s">
        <v>366</v>
      </c>
      <c r="G191" s="277"/>
      <c r="H191" s="279" t="s">
        <v>1</v>
      </c>
      <c r="I191" s="281"/>
      <c r="J191" s="277"/>
      <c r="K191" s="277"/>
      <c r="L191" s="282"/>
      <c r="M191" s="283"/>
      <c r="N191" s="284"/>
      <c r="O191" s="284"/>
      <c r="P191" s="284"/>
      <c r="Q191" s="284"/>
      <c r="R191" s="284"/>
      <c r="S191" s="284"/>
      <c r="T191" s="28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86" t="s">
        <v>183</v>
      </c>
      <c r="AU191" s="286" t="s">
        <v>87</v>
      </c>
      <c r="AV191" s="13" t="s">
        <v>85</v>
      </c>
      <c r="AW191" s="13" t="s">
        <v>32</v>
      </c>
      <c r="AX191" s="13" t="s">
        <v>77</v>
      </c>
      <c r="AY191" s="286" t="s">
        <v>145</v>
      </c>
    </row>
    <row r="192" spans="1:51" s="14" customFormat="1" ht="12">
      <c r="A192" s="14"/>
      <c r="B192" s="287"/>
      <c r="C192" s="288"/>
      <c r="D192" s="278" t="s">
        <v>183</v>
      </c>
      <c r="E192" s="289" t="s">
        <v>260</v>
      </c>
      <c r="F192" s="290" t="s">
        <v>367</v>
      </c>
      <c r="G192" s="288"/>
      <c r="H192" s="291">
        <v>45.3</v>
      </c>
      <c r="I192" s="292"/>
      <c r="J192" s="288"/>
      <c r="K192" s="288"/>
      <c r="L192" s="293"/>
      <c r="M192" s="294"/>
      <c r="N192" s="295"/>
      <c r="O192" s="295"/>
      <c r="P192" s="295"/>
      <c r="Q192" s="295"/>
      <c r="R192" s="295"/>
      <c r="S192" s="295"/>
      <c r="T192" s="29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97" t="s">
        <v>183</v>
      </c>
      <c r="AU192" s="297" t="s">
        <v>87</v>
      </c>
      <c r="AV192" s="14" t="s">
        <v>87</v>
      </c>
      <c r="AW192" s="14" t="s">
        <v>32</v>
      </c>
      <c r="AX192" s="14" t="s">
        <v>85</v>
      </c>
      <c r="AY192" s="297" t="s">
        <v>145</v>
      </c>
    </row>
    <row r="193" spans="1:65" s="2" customFormat="1" ht="48" customHeight="1">
      <c r="A193" s="40"/>
      <c r="B193" s="41"/>
      <c r="C193" s="309" t="s">
        <v>206</v>
      </c>
      <c r="D193" s="309" t="s">
        <v>223</v>
      </c>
      <c r="E193" s="310" t="s">
        <v>368</v>
      </c>
      <c r="F193" s="311" t="s">
        <v>369</v>
      </c>
      <c r="G193" s="312" t="s">
        <v>243</v>
      </c>
      <c r="H193" s="313">
        <v>45.3</v>
      </c>
      <c r="I193" s="314"/>
      <c r="J193" s="315">
        <f>ROUND(I193*H193,2)</f>
        <v>0</v>
      </c>
      <c r="K193" s="316"/>
      <c r="L193" s="43"/>
      <c r="M193" s="317" t="s">
        <v>1</v>
      </c>
      <c r="N193" s="318" t="s">
        <v>42</v>
      </c>
      <c r="O193" s="93"/>
      <c r="P193" s="273">
        <f>O193*H193</f>
        <v>0</v>
      </c>
      <c r="Q193" s="273">
        <v>0</v>
      </c>
      <c r="R193" s="273">
        <f>Q193*H193</f>
        <v>0</v>
      </c>
      <c r="S193" s="273">
        <v>0</v>
      </c>
      <c r="T193" s="274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75" t="s">
        <v>150</v>
      </c>
      <c r="AT193" s="275" t="s">
        <v>223</v>
      </c>
      <c r="AU193" s="275" t="s">
        <v>87</v>
      </c>
      <c r="AY193" s="17" t="s">
        <v>145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85</v>
      </c>
      <c r="BK193" s="145">
        <f>ROUND(I193*H193,2)</f>
        <v>0</v>
      </c>
      <c r="BL193" s="17" t="s">
        <v>150</v>
      </c>
      <c r="BM193" s="275" t="s">
        <v>370</v>
      </c>
    </row>
    <row r="194" spans="1:51" s="14" customFormat="1" ht="12">
      <c r="A194" s="14"/>
      <c r="B194" s="287"/>
      <c r="C194" s="288"/>
      <c r="D194" s="278" t="s">
        <v>183</v>
      </c>
      <c r="E194" s="289" t="s">
        <v>1</v>
      </c>
      <c r="F194" s="290" t="s">
        <v>260</v>
      </c>
      <c r="G194" s="288"/>
      <c r="H194" s="291">
        <v>45.3</v>
      </c>
      <c r="I194" s="292"/>
      <c r="J194" s="288"/>
      <c r="K194" s="288"/>
      <c r="L194" s="293"/>
      <c r="M194" s="294"/>
      <c r="N194" s="295"/>
      <c r="O194" s="295"/>
      <c r="P194" s="295"/>
      <c r="Q194" s="295"/>
      <c r="R194" s="295"/>
      <c r="S194" s="295"/>
      <c r="T194" s="29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97" t="s">
        <v>183</v>
      </c>
      <c r="AU194" s="297" t="s">
        <v>87</v>
      </c>
      <c r="AV194" s="14" t="s">
        <v>87</v>
      </c>
      <c r="AW194" s="14" t="s">
        <v>32</v>
      </c>
      <c r="AX194" s="14" t="s">
        <v>85</v>
      </c>
      <c r="AY194" s="297" t="s">
        <v>145</v>
      </c>
    </row>
    <row r="195" spans="1:65" s="2" customFormat="1" ht="36" customHeight="1">
      <c r="A195" s="40"/>
      <c r="B195" s="41"/>
      <c r="C195" s="309" t="s">
        <v>210</v>
      </c>
      <c r="D195" s="309" t="s">
        <v>223</v>
      </c>
      <c r="E195" s="310" t="s">
        <v>371</v>
      </c>
      <c r="F195" s="311" t="s">
        <v>372</v>
      </c>
      <c r="G195" s="312" t="s">
        <v>243</v>
      </c>
      <c r="H195" s="313">
        <v>1.176</v>
      </c>
      <c r="I195" s="314"/>
      <c r="J195" s="315">
        <f>ROUND(I195*H195,2)</f>
        <v>0</v>
      </c>
      <c r="K195" s="316"/>
      <c r="L195" s="43"/>
      <c r="M195" s="317" t="s">
        <v>1</v>
      </c>
      <c r="N195" s="318" t="s">
        <v>42</v>
      </c>
      <c r="O195" s="93"/>
      <c r="P195" s="273">
        <f>O195*H195</f>
        <v>0</v>
      </c>
      <c r="Q195" s="273">
        <v>0</v>
      </c>
      <c r="R195" s="273">
        <f>Q195*H195</f>
        <v>0</v>
      </c>
      <c r="S195" s="273">
        <v>0</v>
      </c>
      <c r="T195" s="274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75" t="s">
        <v>150</v>
      </c>
      <c r="AT195" s="275" t="s">
        <v>223</v>
      </c>
      <c r="AU195" s="275" t="s">
        <v>87</v>
      </c>
      <c r="AY195" s="17" t="s">
        <v>145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85</v>
      </c>
      <c r="BK195" s="145">
        <f>ROUND(I195*H195,2)</f>
        <v>0</v>
      </c>
      <c r="BL195" s="17" t="s">
        <v>150</v>
      </c>
      <c r="BM195" s="275" t="s">
        <v>373</v>
      </c>
    </row>
    <row r="196" spans="1:51" s="13" customFormat="1" ht="12">
      <c r="A196" s="13"/>
      <c r="B196" s="276"/>
      <c r="C196" s="277"/>
      <c r="D196" s="278" t="s">
        <v>183</v>
      </c>
      <c r="E196" s="279" t="s">
        <v>1</v>
      </c>
      <c r="F196" s="280" t="s">
        <v>374</v>
      </c>
      <c r="G196" s="277"/>
      <c r="H196" s="279" t="s">
        <v>1</v>
      </c>
      <c r="I196" s="281"/>
      <c r="J196" s="277"/>
      <c r="K196" s="277"/>
      <c r="L196" s="282"/>
      <c r="M196" s="283"/>
      <c r="N196" s="284"/>
      <c r="O196" s="284"/>
      <c r="P196" s="284"/>
      <c r="Q196" s="284"/>
      <c r="R196" s="284"/>
      <c r="S196" s="284"/>
      <c r="T196" s="28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86" t="s">
        <v>183</v>
      </c>
      <c r="AU196" s="286" t="s">
        <v>87</v>
      </c>
      <c r="AV196" s="13" t="s">
        <v>85</v>
      </c>
      <c r="AW196" s="13" t="s">
        <v>32</v>
      </c>
      <c r="AX196" s="13" t="s">
        <v>77</v>
      </c>
      <c r="AY196" s="286" t="s">
        <v>145</v>
      </c>
    </row>
    <row r="197" spans="1:51" s="13" customFormat="1" ht="12">
      <c r="A197" s="13"/>
      <c r="B197" s="276"/>
      <c r="C197" s="277"/>
      <c r="D197" s="278" t="s">
        <v>183</v>
      </c>
      <c r="E197" s="279" t="s">
        <v>1</v>
      </c>
      <c r="F197" s="280" t="s">
        <v>375</v>
      </c>
      <c r="G197" s="277"/>
      <c r="H197" s="279" t="s">
        <v>1</v>
      </c>
      <c r="I197" s="281"/>
      <c r="J197" s="277"/>
      <c r="K197" s="277"/>
      <c r="L197" s="282"/>
      <c r="M197" s="283"/>
      <c r="N197" s="284"/>
      <c r="O197" s="284"/>
      <c r="P197" s="284"/>
      <c r="Q197" s="284"/>
      <c r="R197" s="284"/>
      <c r="S197" s="284"/>
      <c r="T197" s="28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86" t="s">
        <v>183</v>
      </c>
      <c r="AU197" s="286" t="s">
        <v>87</v>
      </c>
      <c r="AV197" s="13" t="s">
        <v>85</v>
      </c>
      <c r="AW197" s="13" t="s">
        <v>32</v>
      </c>
      <c r="AX197" s="13" t="s">
        <v>77</v>
      </c>
      <c r="AY197" s="286" t="s">
        <v>145</v>
      </c>
    </row>
    <row r="198" spans="1:51" s="14" customFormat="1" ht="12">
      <c r="A198" s="14"/>
      <c r="B198" s="287"/>
      <c r="C198" s="288"/>
      <c r="D198" s="278" t="s">
        <v>183</v>
      </c>
      <c r="E198" s="289" t="s">
        <v>284</v>
      </c>
      <c r="F198" s="290" t="s">
        <v>376</v>
      </c>
      <c r="G198" s="288"/>
      <c r="H198" s="291">
        <v>1.176</v>
      </c>
      <c r="I198" s="292"/>
      <c r="J198" s="288"/>
      <c r="K198" s="288"/>
      <c r="L198" s="293"/>
      <c r="M198" s="294"/>
      <c r="N198" s="295"/>
      <c r="O198" s="295"/>
      <c r="P198" s="295"/>
      <c r="Q198" s="295"/>
      <c r="R198" s="295"/>
      <c r="S198" s="295"/>
      <c r="T198" s="29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97" t="s">
        <v>183</v>
      </c>
      <c r="AU198" s="297" t="s">
        <v>87</v>
      </c>
      <c r="AV198" s="14" t="s">
        <v>87</v>
      </c>
      <c r="AW198" s="14" t="s">
        <v>32</v>
      </c>
      <c r="AX198" s="14" t="s">
        <v>85</v>
      </c>
      <c r="AY198" s="297" t="s">
        <v>145</v>
      </c>
    </row>
    <row r="199" spans="1:65" s="2" customFormat="1" ht="48" customHeight="1">
      <c r="A199" s="40"/>
      <c r="B199" s="41"/>
      <c r="C199" s="309" t="s">
        <v>214</v>
      </c>
      <c r="D199" s="309" t="s">
        <v>223</v>
      </c>
      <c r="E199" s="310" t="s">
        <v>377</v>
      </c>
      <c r="F199" s="311" t="s">
        <v>378</v>
      </c>
      <c r="G199" s="312" t="s">
        <v>243</v>
      </c>
      <c r="H199" s="313">
        <v>46.476</v>
      </c>
      <c r="I199" s="314"/>
      <c r="J199" s="315">
        <f>ROUND(I199*H199,2)</f>
        <v>0</v>
      </c>
      <c r="K199" s="316"/>
      <c r="L199" s="43"/>
      <c r="M199" s="317" t="s">
        <v>1</v>
      </c>
      <c r="N199" s="318" t="s">
        <v>42</v>
      </c>
      <c r="O199" s="93"/>
      <c r="P199" s="273">
        <f>O199*H199</f>
        <v>0</v>
      </c>
      <c r="Q199" s="273">
        <v>0</v>
      </c>
      <c r="R199" s="273">
        <f>Q199*H199</f>
        <v>0</v>
      </c>
      <c r="S199" s="273">
        <v>0</v>
      </c>
      <c r="T199" s="274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75" t="s">
        <v>150</v>
      </c>
      <c r="AT199" s="275" t="s">
        <v>223</v>
      </c>
      <c r="AU199" s="275" t="s">
        <v>87</v>
      </c>
      <c r="AY199" s="17" t="s">
        <v>145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7" t="s">
        <v>85</v>
      </c>
      <c r="BK199" s="145">
        <f>ROUND(I199*H199,2)</f>
        <v>0</v>
      </c>
      <c r="BL199" s="17" t="s">
        <v>150</v>
      </c>
      <c r="BM199" s="275" t="s">
        <v>379</v>
      </c>
    </row>
    <row r="200" spans="1:51" s="14" customFormat="1" ht="12">
      <c r="A200" s="14"/>
      <c r="B200" s="287"/>
      <c r="C200" s="288"/>
      <c r="D200" s="278" t="s">
        <v>183</v>
      </c>
      <c r="E200" s="289" t="s">
        <v>1</v>
      </c>
      <c r="F200" s="290" t="s">
        <v>380</v>
      </c>
      <c r="G200" s="288"/>
      <c r="H200" s="291">
        <v>46.476</v>
      </c>
      <c r="I200" s="292"/>
      <c r="J200" s="288"/>
      <c r="K200" s="288"/>
      <c r="L200" s="293"/>
      <c r="M200" s="294"/>
      <c r="N200" s="295"/>
      <c r="O200" s="295"/>
      <c r="P200" s="295"/>
      <c r="Q200" s="295"/>
      <c r="R200" s="295"/>
      <c r="S200" s="295"/>
      <c r="T200" s="29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97" t="s">
        <v>183</v>
      </c>
      <c r="AU200" s="297" t="s">
        <v>87</v>
      </c>
      <c r="AV200" s="14" t="s">
        <v>87</v>
      </c>
      <c r="AW200" s="14" t="s">
        <v>32</v>
      </c>
      <c r="AX200" s="14" t="s">
        <v>85</v>
      </c>
      <c r="AY200" s="297" t="s">
        <v>145</v>
      </c>
    </row>
    <row r="201" spans="1:65" s="2" customFormat="1" ht="48" customHeight="1">
      <c r="A201" s="40"/>
      <c r="B201" s="41"/>
      <c r="C201" s="309" t="s">
        <v>218</v>
      </c>
      <c r="D201" s="309" t="s">
        <v>223</v>
      </c>
      <c r="E201" s="310" t="s">
        <v>381</v>
      </c>
      <c r="F201" s="311" t="s">
        <v>382</v>
      </c>
      <c r="G201" s="312" t="s">
        <v>181</v>
      </c>
      <c r="H201" s="313">
        <v>9</v>
      </c>
      <c r="I201" s="314"/>
      <c r="J201" s="315">
        <f>ROUND(I201*H201,2)</f>
        <v>0</v>
      </c>
      <c r="K201" s="316"/>
      <c r="L201" s="43"/>
      <c r="M201" s="317" t="s">
        <v>1</v>
      </c>
      <c r="N201" s="318" t="s">
        <v>42</v>
      </c>
      <c r="O201" s="93"/>
      <c r="P201" s="273">
        <f>O201*H201</f>
        <v>0</v>
      </c>
      <c r="Q201" s="273">
        <v>0</v>
      </c>
      <c r="R201" s="273">
        <f>Q201*H201</f>
        <v>0</v>
      </c>
      <c r="S201" s="273">
        <v>0</v>
      </c>
      <c r="T201" s="274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75" t="s">
        <v>150</v>
      </c>
      <c r="AT201" s="275" t="s">
        <v>223</v>
      </c>
      <c r="AU201" s="275" t="s">
        <v>87</v>
      </c>
      <c r="AY201" s="17" t="s">
        <v>145</v>
      </c>
      <c r="BE201" s="145">
        <f>IF(N201="základní",J201,0)</f>
        <v>0</v>
      </c>
      <c r="BF201" s="145">
        <f>IF(N201="snížená",J201,0)</f>
        <v>0</v>
      </c>
      <c r="BG201" s="145">
        <f>IF(N201="zákl. přenesená",J201,0)</f>
        <v>0</v>
      </c>
      <c r="BH201" s="145">
        <f>IF(N201="sníž. přenesená",J201,0)</f>
        <v>0</v>
      </c>
      <c r="BI201" s="145">
        <f>IF(N201="nulová",J201,0)</f>
        <v>0</v>
      </c>
      <c r="BJ201" s="17" t="s">
        <v>85</v>
      </c>
      <c r="BK201" s="145">
        <f>ROUND(I201*H201,2)</f>
        <v>0</v>
      </c>
      <c r="BL201" s="17" t="s">
        <v>150</v>
      </c>
      <c r="BM201" s="275" t="s">
        <v>383</v>
      </c>
    </row>
    <row r="202" spans="1:51" s="14" customFormat="1" ht="12">
      <c r="A202" s="14"/>
      <c r="B202" s="287"/>
      <c r="C202" s="288"/>
      <c r="D202" s="278" t="s">
        <v>183</v>
      </c>
      <c r="E202" s="289" t="s">
        <v>1</v>
      </c>
      <c r="F202" s="290" t="s">
        <v>174</v>
      </c>
      <c r="G202" s="288"/>
      <c r="H202" s="291">
        <v>9</v>
      </c>
      <c r="I202" s="292"/>
      <c r="J202" s="288"/>
      <c r="K202" s="288"/>
      <c r="L202" s="293"/>
      <c r="M202" s="294"/>
      <c r="N202" s="295"/>
      <c r="O202" s="295"/>
      <c r="P202" s="295"/>
      <c r="Q202" s="295"/>
      <c r="R202" s="295"/>
      <c r="S202" s="295"/>
      <c r="T202" s="29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97" t="s">
        <v>183</v>
      </c>
      <c r="AU202" s="297" t="s">
        <v>87</v>
      </c>
      <c r="AV202" s="14" t="s">
        <v>87</v>
      </c>
      <c r="AW202" s="14" t="s">
        <v>32</v>
      </c>
      <c r="AX202" s="14" t="s">
        <v>77</v>
      </c>
      <c r="AY202" s="297" t="s">
        <v>145</v>
      </c>
    </row>
    <row r="203" spans="1:51" s="15" customFormat="1" ht="12">
      <c r="A203" s="15"/>
      <c r="B203" s="298"/>
      <c r="C203" s="299"/>
      <c r="D203" s="278" t="s">
        <v>183</v>
      </c>
      <c r="E203" s="300" t="s">
        <v>1</v>
      </c>
      <c r="F203" s="301" t="s">
        <v>186</v>
      </c>
      <c r="G203" s="299"/>
      <c r="H203" s="302">
        <v>9</v>
      </c>
      <c r="I203" s="303"/>
      <c r="J203" s="299"/>
      <c r="K203" s="299"/>
      <c r="L203" s="304"/>
      <c r="M203" s="305"/>
      <c r="N203" s="306"/>
      <c r="O203" s="306"/>
      <c r="P203" s="306"/>
      <c r="Q203" s="306"/>
      <c r="R203" s="306"/>
      <c r="S203" s="306"/>
      <c r="T203" s="307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308" t="s">
        <v>183</v>
      </c>
      <c r="AU203" s="308" t="s">
        <v>87</v>
      </c>
      <c r="AV203" s="15" t="s">
        <v>150</v>
      </c>
      <c r="AW203" s="15" t="s">
        <v>32</v>
      </c>
      <c r="AX203" s="15" t="s">
        <v>85</v>
      </c>
      <c r="AY203" s="308" t="s">
        <v>145</v>
      </c>
    </row>
    <row r="204" spans="1:65" s="2" customFormat="1" ht="36" customHeight="1">
      <c r="A204" s="40"/>
      <c r="B204" s="41"/>
      <c r="C204" s="309" t="s">
        <v>222</v>
      </c>
      <c r="D204" s="309" t="s">
        <v>223</v>
      </c>
      <c r="E204" s="310" t="s">
        <v>384</v>
      </c>
      <c r="F204" s="311" t="s">
        <v>385</v>
      </c>
      <c r="G204" s="312" t="s">
        <v>181</v>
      </c>
      <c r="H204" s="313">
        <v>9</v>
      </c>
      <c r="I204" s="314"/>
      <c r="J204" s="315">
        <f>ROUND(I204*H204,2)</f>
        <v>0</v>
      </c>
      <c r="K204" s="316"/>
      <c r="L204" s="43"/>
      <c r="M204" s="317" t="s">
        <v>1</v>
      </c>
      <c r="N204" s="318" t="s">
        <v>42</v>
      </c>
      <c r="O204" s="93"/>
      <c r="P204" s="273">
        <f>O204*H204</f>
        <v>0</v>
      </c>
      <c r="Q204" s="273">
        <v>0</v>
      </c>
      <c r="R204" s="273">
        <f>Q204*H204</f>
        <v>0</v>
      </c>
      <c r="S204" s="273">
        <v>0</v>
      </c>
      <c r="T204" s="274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75" t="s">
        <v>150</v>
      </c>
      <c r="AT204" s="275" t="s">
        <v>223</v>
      </c>
      <c r="AU204" s="275" t="s">
        <v>87</v>
      </c>
      <c r="AY204" s="17" t="s">
        <v>145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85</v>
      </c>
      <c r="BK204" s="145">
        <f>ROUND(I204*H204,2)</f>
        <v>0</v>
      </c>
      <c r="BL204" s="17" t="s">
        <v>150</v>
      </c>
      <c r="BM204" s="275" t="s">
        <v>386</v>
      </c>
    </row>
    <row r="205" spans="1:51" s="14" customFormat="1" ht="12">
      <c r="A205" s="14"/>
      <c r="B205" s="287"/>
      <c r="C205" s="288"/>
      <c r="D205" s="278" t="s">
        <v>183</v>
      </c>
      <c r="E205" s="289" t="s">
        <v>1</v>
      </c>
      <c r="F205" s="290" t="s">
        <v>174</v>
      </c>
      <c r="G205" s="288"/>
      <c r="H205" s="291">
        <v>9</v>
      </c>
      <c r="I205" s="292"/>
      <c r="J205" s="288"/>
      <c r="K205" s="288"/>
      <c r="L205" s="293"/>
      <c r="M205" s="294"/>
      <c r="N205" s="295"/>
      <c r="O205" s="295"/>
      <c r="P205" s="295"/>
      <c r="Q205" s="295"/>
      <c r="R205" s="295"/>
      <c r="S205" s="295"/>
      <c r="T205" s="29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97" t="s">
        <v>183</v>
      </c>
      <c r="AU205" s="297" t="s">
        <v>87</v>
      </c>
      <c r="AV205" s="14" t="s">
        <v>87</v>
      </c>
      <c r="AW205" s="14" t="s">
        <v>32</v>
      </c>
      <c r="AX205" s="14" t="s">
        <v>77</v>
      </c>
      <c r="AY205" s="297" t="s">
        <v>145</v>
      </c>
    </row>
    <row r="206" spans="1:51" s="15" customFormat="1" ht="12">
      <c r="A206" s="15"/>
      <c r="B206" s="298"/>
      <c r="C206" s="299"/>
      <c r="D206" s="278" t="s">
        <v>183</v>
      </c>
      <c r="E206" s="300" t="s">
        <v>1</v>
      </c>
      <c r="F206" s="301" t="s">
        <v>186</v>
      </c>
      <c r="G206" s="299"/>
      <c r="H206" s="302">
        <v>9</v>
      </c>
      <c r="I206" s="303"/>
      <c r="J206" s="299"/>
      <c r="K206" s="299"/>
      <c r="L206" s="304"/>
      <c r="M206" s="305"/>
      <c r="N206" s="306"/>
      <c r="O206" s="306"/>
      <c r="P206" s="306"/>
      <c r="Q206" s="306"/>
      <c r="R206" s="306"/>
      <c r="S206" s="306"/>
      <c r="T206" s="307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308" t="s">
        <v>183</v>
      </c>
      <c r="AU206" s="308" t="s">
        <v>87</v>
      </c>
      <c r="AV206" s="15" t="s">
        <v>150</v>
      </c>
      <c r="AW206" s="15" t="s">
        <v>32</v>
      </c>
      <c r="AX206" s="15" t="s">
        <v>85</v>
      </c>
      <c r="AY206" s="308" t="s">
        <v>145</v>
      </c>
    </row>
    <row r="207" spans="1:65" s="2" customFormat="1" ht="36" customHeight="1">
      <c r="A207" s="40"/>
      <c r="B207" s="41"/>
      <c r="C207" s="309" t="s">
        <v>7</v>
      </c>
      <c r="D207" s="309" t="s">
        <v>223</v>
      </c>
      <c r="E207" s="310" t="s">
        <v>387</v>
      </c>
      <c r="F207" s="311" t="s">
        <v>388</v>
      </c>
      <c r="G207" s="312" t="s">
        <v>181</v>
      </c>
      <c r="H207" s="313">
        <v>9</v>
      </c>
      <c r="I207" s="314"/>
      <c r="J207" s="315">
        <f>ROUND(I207*H207,2)</f>
        <v>0</v>
      </c>
      <c r="K207" s="316"/>
      <c r="L207" s="43"/>
      <c r="M207" s="317" t="s">
        <v>1</v>
      </c>
      <c r="N207" s="318" t="s">
        <v>42</v>
      </c>
      <c r="O207" s="93"/>
      <c r="P207" s="273">
        <f>O207*H207</f>
        <v>0</v>
      </c>
      <c r="Q207" s="273">
        <v>0</v>
      </c>
      <c r="R207" s="273">
        <f>Q207*H207</f>
        <v>0</v>
      </c>
      <c r="S207" s="273">
        <v>0</v>
      </c>
      <c r="T207" s="274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75" t="s">
        <v>150</v>
      </c>
      <c r="AT207" s="275" t="s">
        <v>223</v>
      </c>
      <c r="AU207" s="275" t="s">
        <v>87</v>
      </c>
      <c r="AY207" s="17" t="s">
        <v>145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85</v>
      </c>
      <c r="BK207" s="145">
        <f>ROUND(I207*H207,2)</f>
        <v>0</v>
      </c>
      <c r="BL207" s="17" t="s">
        <v>150</v>
      </c>
      <c r="BM207" s="275" t="s">
        <v>389</v>
      </c>
    </row>
    <row r="208" spans="1:51" s="14" customFormat="1" ht="12">
      <c r="A208" s="14"/>
      <c r="B208" s="287"/>
      <c r="C208" s="288"/>
      <c r="D208" s="278" t="s">
        <v>183</v>
      </c>
      <c r="E208" s="289" t="s">
        <v>1</v>
      </c>
      <c r="F208" s="290" t="s">
        <v>174</v>
      </c>
      <c r="G208" s="288"/>
      <c r="H208" s="291">
        <v>9</v>
      </c>
      <c r="I208" s="292"/>
      <c r="J208" s="288"/>
      <c r="K208" s="288"/>
      <c r="L208" s="293"/>
      <c r="M208" s="294"/>
      <c r="N208" s="295"/>
      <c r="O208" s="295"/>
      <c r="P208" s="295"/>
      <c r="Q208" s="295"/>
      <c r="R208" s="295"/>
      <c r="S208" s="295"/>
      <c r="T208" s="29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97" t="s">
        <v>183</v>
      </c>
      <c r="AU208" s="297" t="s">
        <v>87</v>
      </c>
      <c r="AV208" s="14" t="s">
        <v>87</v>
      </c>
      <c r="AW208" s="14" t="s">
        <v>32</v>
      </c>
      <c r="AX208" s="14" t="s">
        <v>77</v>
      </c>
      <c r="AY208" s="297" t="s">
        <v>145</v>
      </c>
    </row>
    <row r="209" spans="1:51" s="15" customFormat="1" ht="12">
      <c r="A209" s="15"/>
      <c r="B209" s="298"/>
      <c r="C209" s="299"/>
      <c r="D209" s="278" t="s">
        <v>183</v>
      </c>
      <c r="E209" s="300" t="s">
        <v>1</v>
      </c>
      <c r="F209" s="301" t="s">
        <v>186</v>
      </c>
      <c r="G209" s="299"/>
      <c r="H209" s="302">
        <v>9</v>
      </c>
      <c r="I209" s="303"/>
      <c r="J209" s="299"/>
      <c r="K209" s="299"/>
      <c r="L209" s="304"/>
      <c r="M209" s="305"/>
      <c r="N209" s="306"/>
      <c r="O209" s="306"/>
      <c r="P209" s="306"/>
      <c r="Q209" s="306"/>
      <c r="R209" s="306"/>
      <c r="S209" s="306"/>
      <c r="T209" s="307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308" t="s">
        <v>183</v>
      </c>
      <c r="AU209" s="308" t="s">
        <v>87</v>
      </c>
      <c r="AV209" s="15" t="s">
        <v>150</v>
      </c>
      <c r="AW209" s="15" t="s">
        <v>32</v>
      </c>
      <c r="AX209" s="15" t="s">
        <v>85</v>
      </c>
      <c r="AY209" s="308" t="s">
        <v>145</v>
      </c>
    </row>
    <row r="210" spans="1:65" s="2" customFormat="1" ht="60" customHeight="1">
      <c r="A210" s="40"/>
      <c r="B210" s="41"/>
      <c r="C210" s="309" t="s">
        <v>232</v>
      </c>
      <c r="D210" s="309" t="s">
        <v>223</v>
      </c>
      <c r="E210" s="310" t="s">
        <v>390</v>
      </c>
      <c r="F210" s="311" t="s">
        <v>391</v>
      </c>
      <c r="G210" s="312" t="s">
        <v>243</v>
      </c>
      <c r="H210" s="313">
        <v>1229.194</v>
      </c>
      <c r="I210" s="314"/>
      <c r="J210" s="315">
        <f>ROUND(I210*H210,2)</f>
        <v>0</v>
      </c>
      <c r="K210" s="316"/>
      <c r="L210" s="43"/>
      <c r="M210" s="317" t="s">
        <v>1</v>
      </c>
      <c r="N210" s="318" t="s">
        <v>42</v>
      </c>
      <c r="O210" s="93"/>
      <c r="P210" s="273">
        <f>O210*H210</f>
        <v>0</v>
      </c>
      <c r="Q210" s="273">
        <v>0</v>
      </c>
      <c r="R210" s="273">
        <f>Q210*H210</f>
        <v>0</v>
      </c>
      <c r="S210" s="273">
        <v>0</v>
      </c>
      <c r="T210" s="274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75" t="s">
        <v>150</v>
      </c>
      <c r="AT210" s="275" t="s">
        <v>223</v>
      </c>
      <c r="AU210" s="275" t="s">
        <v>87</v>
      </c>
      <c r="AY210" s="17" t="s">
        <v>145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85</v>
      </c>
      <c r="BK210" s="145">
        <f>ROUND(I210*H210,2)</f>
        <v>0</v>
      </c>
      <c r="BL210" s="17" t="s">
        <v>150</v>
      </c>
      <c r="BM210" s="275" t="s">
        <v>392</v>
      </c>
    </row>
    <row r="211" spans="1:51" s="14" customFormat="1" ht="12">
      <c r="A211" s="14"/>
      <c r="B211" s="287"/>
      <c r="C211" s="288"/>
      <c r="D211" s="278" t="s">
        <v>183</v>
      </c>
      <c r="E211" s="289" t="s">
        <v>262</v>
      </c>
      <c r="F211" s="290" t="s">
        <v>393</v>
      </c>
      <c r="G211" s="288"/>
      <c r="H211" s="291">
        <v>1229.194</v>
      </c>
      <c r="I211" s="292"/>
      <c r="J211" s="288"/>
      <c r="K211" s="288"/>
      <c r="L211" s="293"/>
      <c r="M211" s="294"/>
      <c r="N211" s="295"/>
      <c r="O211" s="295"/>
      <c r="P211" s="295"/>
      <c r="Q211" s="295"/>
      <c r="R211" s="295"/>
      <c r="S211" s="295"/>
      <c r="T211" s="29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97" t="s">
        <v>183</v>
      </c>
      <c r="AU211" s="297" t="s">
        <v>87</v>
      </c>
      <c r="AV211" s="14" t="s">
        <v>87</v>
      </c>
      <c r="AW211" s="14" t="s">
        <v>32</v>
      </c>
      <c r="AX211" s="14" t="s">
        <v>85</v>
      </c>
      <c r="AY211" s="297" t="s">
        <v>145</v>
      </c>
    </row>
    <row r="212" spans="1:65" s="2" customFormat="1" ht="36" customHeight="1">
      <c r="A212" s="40"/>
      <c r="B212" s="41"/>
      <c r="C212" s="309" t="s">
        <v>394</v>
      </c>
      <c r="D212" s="309" t="s">
        <v>223</v>
      </c>
      <c r="E212" s="310" t="s">
        <v>395</v>
      </c>
      <c r="F212" s="311" t="s">
        <v>396</v>
      </c>
      <c r="G212" s="312" t="s">
        <v>243</v>
      </c>
      <c r="H212" s="313">
        <v>1229.194</v>
      </c>
      <c r="I212" s="314"/>
      <c r="J212" s="315">
        <f>ROUND(I212*H212,2)</f>
        <v>0</v>
      </c>
      <c r="K212" s="316"/>
      <c r="L212" s="43"/>
      <c r="M212" s="317" t="s">
        <v>1</v>
      </c>
      <c r="N212" s="318" t="s">
        <v>42</v>
      </c>
      <c r="O212" s="93"/>
      <c r="P212" s="273">
        <f>O212*H212</f>
        <v>0</v>
      </c>
      <c r="Q212" s="273">
        <v>0</v>
      </c>
      <c r="R212" s="273">
        <f>Q212*H212</f>
        <v>0</v>
      </c>
      <c r="S212" s="273">
        <v>0</v>
      </c>
      <c r="T212" s="274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75" t="s">
        <v>150</v>
      </c>
      <c r="AT212" s="275" t="s">
        <v>223</v>
      </c>
      <c r="AU212" s="275" t="s">
        <v>87</v>
      </c>
      <c r="AY212" s="17" t="s">
        <v>145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85</v>
      </c>
      <c r="BK212" s="145">
        <f>ROUND(I212*H212,2)</f>
        <v>0</v>
      </c>
      <c r="BL212" s="17" t="s">
        <v>150</v>
      </c>
      <c r="BM212" s="275" t="s">
        <v>397</v>
      </c>
    </row>
    <row r="213" spans="1:51" s="14" customFormat="1" ht="12">
      <c r="A213" s="14"/>
      <c r="B213" s="287"/>
      <c r="C213" s="288"/>
      <c r="D213" s="278" t="s">
        <v>183</v>
      </c>
      <c r="E213" s="289" t="s">
        <v>1</v>
      </c>
      <c r="F213" s="290" t="s">
        <v>262</v>
      </c>
      <c r="G213" s="288"/>
      <c r="H213" s="291">
        <v>1229.194</v>
      </c>
      <c r="I213" s="292"/>
      <c r="J213" s="288"/>
      <c r="K213" s="288"/>
      <c r="L213" s="293"/>
      <c r="M213" s="294"/>
      <c r="N213" s="295"/>
      <c r="O213" s="295"/>
      <c r="P213" s="295"/>
      <c r="Q213" s="295"/>
      <c r="R213" s="295"/>
      <c r="S213" s="295"/>
      <c r="T213" s="29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97" t="s">
        <v>183</v>
      </c>
      <c r="AU213" s="297" t="s">
        <v>87</v>
      </c>
      <c r="AV213" s="14" t="s">
        <v>87</v>
      </c>
      <c r="AW213" s="14" t="s">
        <v>32</v>
      </c>
      <c r="AX213" s="14" t="s">
        <v>85</v>
      </c>
      <c r="AY213" s="297" t="s">
        <v>145</v>
      </c>
    </row>
    <row r="214" spans="1:65" s="2" customFormat="1" ht="16.5" customHeight="1">
      <c r="A214" s="40"/>
      <c r="B214" s="41"/>
      <c r="C214" s="309" t="s">
        <v>398</v>
      </c>
      <c r="D214" s="309" t="s">
        <v>223</v>
      </c>
      <c r="E214" s="310" t="s">
        <v>399</v>
      </c>
      <c r="F214" s="311" t="s">
        <v>400</v>
      </c>
      <c r="G214" s="312" t="s">
        <v>243</v>
      </c>
      <c r="H214" s="313">
        <v>1229.194</v>
      </c>
      <c r="I214" s="314"/>
      <c r="J214" s="315">
        <f>ROUND(I214*H214,2)</f>
        <v>0</v>
      </c>
      <c r="K214" s="316"/>
      <c r="L214" s="43"/>
      <c r="M214" s="317" t="s">
        <v>1</v>
      </c>
      <c r="N214" s="318" t="s">
        <v>42</v>
      </c>
      <c r="O214" s="93"/>
      <c r="P214" s="273">
        <f>O214*H214</f>
        <v>0</v>
      </c>
      <c r="Q214" s="273">
        <v>0</v>
      </c>
      <c r="R214" s="273">
        <f>Q214*H214</f>
        <v>0</v>
      </c>
      <c r="S214" s="273">
        <v>0</v>
      </c>
      <c r="T214" s="274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75" t="s">
        <v>150</v>
      </c>
      <c r="AT214" s="275" t="s">
        <v>223</v>
      </c>
      <c r="AU214" s="275" t="s">
        <v>87</v>
      </c>
      <c r="AY214" s="17" t="s">
        <v>145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85</v>
      </c>
      <c r="BK214" s="145">
        <f>ROUND(I214*H214,2)</f>
        <v>0</v>
      </c>
      <c r="BL214" s="17" t="s">
        <v>150</v>
      </c>
      <c r="BM214" s="275" t="s">
        <v>401</v>
      </c>
    </row>
    <row r="215" spans="1:51" s="14" customFormat="1" ht="12">
      <c r="A215" s="14"/>
      <c r="B215" s="287"/>
      <c r="C215" s="288"/>
      <c r="D215" s="278" t="s">
        <v>183</v>
      </c>
      <c r="E215" s="289" t="s">
        <v>1</v>
      </c>
      <c r="F215" s="290" t="s">
        <v>262</v>
      </c>
      <c r="G215" s="288"/>
      <c r="H215" s="291">
        <v>1229.194</v>
      </c>
      <c r="I215" s="292"/>
      <c r="J215" s="288"/>
      <c r="K215" s="288"/>
      <c r="L215" s="293"/>
      <c r="M215" s="294"/>
      <c r="N215" s="295"/>
      <c r="O215" s="295"/>
      <c r="P215" s="295"/>
      <c r="Q215" s="295"/>
      <c r="R215" s="295"/>
      <c r="S215" s="295"/>
      <c r="T215" s="29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97" t="s">
        <v>183</v>
      </c>
      <c r="AU215" s="297" t="s">
        <v>87</v>
      </c>
      <c r="AV215" s="14" t="s">
        <v>87</v>
      </c>
      <c r="AW215" s="14" t="s">
        <v>32</v>
      </c>
      <c r="AX215" s="14" t="s">
        <v>85</v>
      </c>
      <c r="AY215" s="297" t="s">
        <v>145</v>
      </c>
    </row>
    <row r="216" spans="1:65" s="2" customFormat="1" ht="24" customHeight="1">
      <c r="A216" s="40"/>
      <c r="B216" s="41"/>
      <c r="C216" s="309" t="s">
        <v>402</v>
      </c>
      <c r="D216" s="309" t="s">
        <v>223</v>
      </c>
      <c r="E216" s="310" t="s">
        <v>403</v>
      </c>
      <c r="F216" s="311" t="s">
        <v>404</v>
      </c>
      <c r="G216" s="312" t="s">
        <v>405</v>
      </c>
      <c r="H216" s="313">
        <v>2089.63</v>
      </c>
      <c r="I216" s="314"/>
      <c r="J216" s="315">
        <f>ROUND(I216*H216,2)</f>
        <v>0</v>
      </c>
      <c r="K216" s="316"/>
      <c r="L216" s="43"/>
      <c r="M216" s="317" t="s">
        <v>1</v>
      </c>
      <c r="N216" s="318" t="s">
        <v>42</v>
      </c>
      <c r="O216" s="93"/>
      <c r="P216" s="273">
        <f>O216*H216</f>
        <v>0</v>
      </c>
      <c r="Q216" s="273">
        <v>0</v>
      </c>
      <c r="R216" s="273">
        <f>Q216*H216</f>
        <v>0</v>
      </c>
      <c r="S216" s="273">
        <v>0</v>
      </c>
      <c r="T216" s="274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75" t="s">
        <v>150</v>
      </c>
      <c r="AT216" s="275" t="s">
        <v>223</v>
      </c>
      <c r="AU216" s="275" t="s">
        <v>87</v>
      </c>
      <c r="AY216" s="17" t="s">
        <v>145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7" t="s">
        <v>85</v>
      </c>
      <c r="BK216" s="145">
        <f>ROUND(I216*H216,2)</f>
        <v>0</v>
      </c>
      <c r="BL216" s="17" t="s">
        <v>150</v>
      </c>
      <c r="BM216" s="275" t="s">
        <v>406</v>
      </c>
    </row>
    <row r="217" spans="1:51" s="14" customFormat="1" ht="12">
      <c r="A217" s="14"/>
      <c r="B217" s="287"/>
      <c r="C217" s="288"/>
      <c r="D217" s="278" t="s">
        <v>183</v>
      </c>
      <c r="E217" s="289" t="s">
        <v>1</v>
      </c>
      <c r="F217" s="290" t="s">
        <v>407</v>
      </c>
      <c r="G217" s="288"/>
      <c r="H217" s="291">
        <v>2089.63</v>
      </c>
      <c r="I217" s="292"/>
      <c r="J217" s="288"/>
      <c r="K217" s="288"/>
      <c r="L217" s="293"/>
      <c r="M217" s="294"/>
      <c r="N217" s="295"/>
      <c r="O217" s="295"/>
      <c r="P217" s="295"/>
      <c r="Q217" s="295"/>
      <c r="R217" s="295"/>
      <c r="S217" s="295"/>
      <c r="T217" s="29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97" t="s">
        <v>183</v>
      </c>
      <c r="AU217" s="297" t="s">
        <v>87</v>
      </c>
      <c r="AV217" s="14" t="s">
        <v>87</v>
      </c>
      <c r="AW217" s="14" t="s">
        <v>32</v>
      </c>
      <c r="AX217" s="14" t="s">
        <v>85</v>
      </c>
      <c r="AY217" s="297" t="s">
        <v>145</v>
      </c>
    </row>
    <row r="218" spans="1:65" s="2" customFormat="1" ht="36" customHeight="1">
      <c r="A218" s="40"/>
      <c r="B218" s="41"/>
      <c r="C218" s="309" t="s">
        <v>408</v>
      </c>
      <c r="D218" s="309" t="s">
        <v>223</v>
      </c>
      <c r="E218" s="310" t="s">
        <v>409</v>
      </c>
      <c r="F218" s="311" t="s">
        <v>410</v>
      </c>
      <c r="G218" s="312" t="s">
        <v>243</v>
      </c>
      <c r="H218" s="313">
        <v>43.035</v>
      </c>
      <c r="I218" s="314"/>
      <c r="J218" s="315">
        <f>ROUND(I218*H218,2)</f>
        <v>0</v>
      </c>
      <c r="K218" s="316"/>
      <c r="L218" s="43"/>
      <c r="M218" s="317" t="s">
        <v>1</v>
      </c>
      <c r="N218" s="318" t="s">
        <v>42</v>
      </c>
      <c r="O218" s="93"/>
      <c r="P218" s="273">
        <f>O218*H218</f>
        <v>0</v>
      </c>
      <c r="Q218" s="273">
        <v>0</v>
      </c>
      <c r="R218" s="273">
        <f>Q218*H218</f>
        <v>0</v>
      </c>
      <c r="S218" s="273">
        <v>0</v>
      </c>
      <c r="T218" s="274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75" t="s">
        <v>150</v>
      </c>
      <c r="AT218" s="275" t="s">
        <v>223</v>
      </c>
      <c r="AU218" s="275" t="s">
        <v>87</v>
      </c>
      <c r="AY218" s="17" t="s">
        <v>145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7" t="s">
        <v>85</v>
      </c>
      <c r="BK218" s="145">
        <f>ROUND(I218*H218,2)</f>
        <v>0</v>
      </c>
      <c r="BL218" s="17" t="s">
        <v>150</v>
      </c>
      <c r="BM218" s="275" t="s">
        <v>411</v>
      </c>
    </row>
    <row r="219" spans="1:51" s="14" customFormat="1" ht="12">
      <c r="A219" s="14"/>
      <c r="B219" s="287"/>
      <c r="C219" s="288"/>
      <c r="D219" s="278" t="s">
        <v>183</v>
      </c>
      <c r="E219" s="289" t="s">
        <v>266</v>
      </c>
      <c r="F219" s="290" t="s">
        <v>412</v>
      </c>
      <c r="G219" s="288"/>
      <c r="H219" s="291">
        <v>43.035</v>
      </c>
      <c r="I219" s="292"/>
      <c r="J219" s="288"/>
      <c r="K219" s="288"/>
      <c r="L219" s="293"/>
      <c r="M219" s="294"/>
      <c r="N219" s="295"/>
      <c r="O219" s="295"/>
      <c r="P219" s="295"/>
      <c r="Q219" s="295"/>
      <c r="R219" s="295"/>
      <c r="S219" s="295"/>
      <c r="T219" s="29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97" t="s">
        <v>183</v>
      </c>
      <c r="AU219" s="297" t="s">
        <v>87</v>
      </c>
      <c r="AV219" s="14" t="s">
        <v>87</v>
      </c>
      <c r="AW219" s="14" t="s">
        <v>32</v>
      </c>
      <c r="AX219" s="14" t="s">
        <v>85</v>
      </c>
      <c r="AY219" s="297" t="s">
        <v>145</v>
      </c>
    </row>
    <row r="220" spans="1:65" s="2" customFormat="1" ht="16.5" customHeight="1">
      <c r="A220" s="40"/>
      <c r="B220" s="41"/>
      <c r="C220" s="262" t="s">
        <v>413</v>
      </c>
      <c r="D220" s="262" t="s">
        <v>146</v>
      </c>
      <c r="E220" s="263" t="s">
        <v>414</v>
      </c>
      <c r="F220" s="264" t="s">
        <v>415</v>
      </c>
      <c r="G220" s="265" t="s">
        <v>405</v>
      </c>
      <c r="H220" s="266">
        <v>81.767</v>
      </c>
      <c r="I220" s="267"/>
      <c r="J220" s="268">
        <f>ROUND(I220*H220,2)</f>
        <v>0</v>
      </c>
      <c r="K220" s="269"/>
      <c r="L220" s="270"/>
      <c r="M220" s="271" t="s">
        <v>1</v>
      </c>
      <c r="N220" s="272" t="s">
        <v>42</v>
      </c>
      <c r="O220" s="93"/>
      <c r="P220" s="273">
        <f>O220*H220</f>
        <v>0</v>
      </c>
      <c r="Q220" s="273">
        <v>1</v>
      </c>
      <c r="R220" s="273">
        <f>Q220*H220</f>
        <v>81.767</v>
      </c>
      <c r="S220" s="273">
        <v>0</v>
      </c>
      <c r="T220" s="274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75" t="s">
        <v>149</v>
      </c>
      <c r="AT220" s="275" t="s">
        <v>146</v>
      </c>
      <c r="AU220" s="275" t="s">
        <v>87</v>
      </c>
      <c r="AY220" s="17" t="s">
        <v>145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7" t="s">
        <v>85</v>
      </c>
      <c r="BK220" s="145">
        <f>ROUND(I220*H220,2)</f>
        <v>0</v>
      </c>
      <c r="BL220" s="17" t="s">
        <v>150</v>
      </c>
      <c r="BM220" s="275" t="s">
        <v>416</v>
      </c>
    </row>
    <row r="221" spans="1:51" s="13" customFormat="1" ht="12">
      <c r="A221" s="13"/>
      <c r="B221" s="276"/>
      <c r="C221" s="277"/>
      <c r="D221" s="278" t="s">
        <v>183</v>
      </c>
      <c r="E221" s="279" t="s">
        <v>1</v>
      </c>
      <c r="F221" s="280" t="s">
        <v>417</v>
      </c>
      <c r="G221" s="277"/>
      <c r="H221" s="279" t="s">
        <v>1</v>
      </c>
      <c r="I221" s="281"/>
      <c r="J221" s="277"/>
      <c r="K221" s="277"/>
      <c r="L221" s="282"/>
      <c r="M221" s="283"/>
      <c r="N221" s="284"/>
      <c r="O221" s="284"/>
      <c r="P221" s="284"/>
      <c r="Q221" s="284"/>
      <c r="R221" s="284"/>
      <c r="S221" s="284"/>
      <c r="T221" s="28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86" t="s">
        <v>183</v>
      </c>
      <c r="AU221" s="286" t="s">
        <v>87</v>
      </c>
      <c r="AV221" s="13" t="s">
        <v>85</v>
      </c>
      <c r="AW221" s="13" t="s">
        <v>32</v>
      </c>
      <c r="AX221" s="13" t="s">
        <v>77</v>
      </c>
      <c r="AY221" s="286" t="s">
        <v>145</v>
      </c>
    </row>
    <row r="222" spans="1:51" s="14" customFormat="1" ht="12">
      <c r="A222" s="14"/>
      <c r="B222" s="287"/>
      <c r="C222" s="288"/>
      <c r="D222" s="278" t="s">
        <v>183</v>
      </c>
      <c r="E222" s="289" t="s">
        <v>1</v>
      </c>
      <c r="F222" s="290" t="s">
        <v>418</v>
      </c>
      <c r="G222" s="288"/>
      <c r="H222" s="291">
        <v>81.767</v>
      </c>
      <c r="I222" s="292"/>
      <c r="J222" s="288"/>
      <c r="K222" s="288"/>
      <c r="L222" s="293"/>
      <c r="M222" s="294"/>
      <c r="N222" s="295"/>
      <c r="O222" s="295"/>
      <c r="P222" s="295"/>
      <c r="Q222" s="295"/>
      <c r="R222" s="295"/>
      <c r="S222" s="295"/>
      <c r="T222" s="29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97" t="s">
        <v>183</v>
      </c>
      <c r="AU222" s="297" t="s">
        <v>87</v>
      </c>
      <c r="AV222" s="14" t="s">
        <v>87</v>
      </c>
      <c r="AW222" s="14" t="s">
        <v>32</v>
      </c>
      <c r="AX222" s="14" t="s">
        <v>85</v>
      </c>
      <c r="AY222" s="297" t="s">
        <v>145</v>
      </c>
    </row>
    <row r="223" spans="1:65" s="2" customFormat="1" ht="36" customHeight="1">
      <c r="A223" s="40"/>
      <c r="B223" s="41"/>
      <c r="C223" s="309" t="s">
        <v>419</v>
      </c>
      <c r="D223" s="309" t="s">
        <v>223</v>
      </c>
      <c r="E223" s="310" t="s">
        <v>420</v>
      </c>
      <c r="F223" s="311" t="s">
        <v>421</v>
      </c>
      <c r="G223" s="312" t="s">
        <v>237</v>
      </c>
      <c r="H223" s="313">
        <v>1100</v>
      </c>
      <c r="I223" s="314"/>
      <c r="J223" s="315">
        <f>ROUND(I223*H223,2)</f>
        <v>0</v>
      </c>
      <c r="K223" s="316"/>
      <c r="L223" s="43"/>
      <c r="M223" s="317" t="s">
        <v>1</v>
      </c>
      <c r="N223" s="318" t="s">
        <v>42</v>
      </c>
      <c r="O223" s="93"/>
      <c r="P223" s="273">
        <f>O223*H223</f>
        <v>0</v>
      </c>
      <c r="Q223" s="273">
        <v>0</v>
      </c>
      <c r="R223" s="273">
        <f>Q223*H223</f>
        <v>0</v>
      </c>
      <c r="S223" s="273">
        <v>0</v>
      </c>
      <c r="T223" s="274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75" t="s">
        <v>150</v>
      </c>
      <c r="AT223" s="275" t="s">
        <v>223</v>
      </c>
      <c r="AU223" s="275" t="s">
        <v>87</v>
      </c>
      <c r="AY223" s="17" t="s">
        <v>145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85</v>
      </c>
      <c r="BK223" s="145">
        <f>ROUND(I223*H223,2)</f>
        <v>0</v>
      </c>
      <c r="BL223" s="17" t="s">
        <v>150</v>
      </c>
      <c r="BM223" s="275" t="s">
        <v>422</v>
      </c>
    </row>
    <row r="224" spans="1:51" s="14" customFormat="1" ht="12">
      <c r="A224" s="14"/>
      <c r="B224" s="287"/>
      <c r="C224" s="288"/>
      <c r="D224" s="278" t="s">
        <v>183</v>
      </c>
      <c r="E224" s="289" t="s">
        <v>1</v>
      </c>
      <c r="F224" s="290" t="s">
        <v>239</v>
      </c>
      <c r="G224" s="288"/>
      <c r="H224" s="291">
        <v>1100</v>
      </c>
      <c r="I224" s="292"/>
      <c r="J224" s="288"/>
      <c r="K224" s="288"/>
      <c r="L224" s="293"/>
      <c r="M224" s="294"/>
      <c r="N224" s="295"/>
      <c r="O224" s="295"/>
      <c r="P224" s="295"/>
      <c r="Q224" s="295"/>
      <c r="R224" s="295"/>
      <c r="S224" s="295"/>
      <c r="T224" s="29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97" t="s">
        <v>183</v>
      </c>
      <c r="AU224" s="297" t="s">
        <v>87</v>
      </c>
      <c r="AV224" s="14" t="s">
        <v>87</v>
      </c>
      <c r="AW224" s="14" t="s">
        <v>32</v>
      </c>
      <c r="AX224" s="14" t="s">
        <v>85</v>
      </c>
      <c r="AY224" s="297" t="s">
        <v>145</v>
      </c>
    </row>
    <row r="225" spans="1:65" s="2" customFormat="1" ht="16.5" customHeight="1">
      <c r="A225" s="40"/>
      <c r="B225" s="41"/>
      <c r="C225" s="262" t="s">
        <v>423</v>
      </c>
      <c r="D225" s="262" t="s">
        <v>146</v>
      </c>
      <c r="E225" s="263" t="s">
        <v>424</v>
      </c>
      <c r="F225" s="264" t="s">
        <v>425</v>
      </c>
      <c r="G225" s="265" t="s">
        <v>426</v>
      </c>
      <c r="H225" s="266">
        <v>0.88</v>
      </c>
      <c r="I225" s="267"/>
      <c r="J225" s="268">
        <f>ROUND(I225*H225,2)</f>
        <v>0</v>
      </c>
      <c r="K225" s="269"/>
      <c r="L225" s="270"/>
      <c r="M225" s="271" t="s">
        <v>1</v>
      </c>
      <c r="N225" s="272" t="s">
        <v>42</v>
      </c>
      <c r="O225" s="93"/>
      <c r="P225" s="273">
        <f>O225*H225</f>
        <v>0</v>
      </c>
      <c r="Q225" s="273">
        <v>0.001</v>
      </c>
      <c r="R225" s="273">
        <f>Q225*H225</f>
        <v>0.00088</v>
      </c>
      <c r="S225" s="273">
        <v>0</v>
      </c>
      <c r="T225" s="274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75" t="s">
        <v>149</v>
      </c>
      <c r="AT225" s="275" t="s">
        <v>146</v>
      </c>
      <c r="AU225" s="275" t="s">
        <v>87</v>
      </c>
      <c r="AY225" s="17" t="s">
        <v>145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7" t="s">
        <v>85</v>
      </c>
      <c r="BK225" s="145">
        <f>ROUND(I225*H225,2)</f>
        <v>0</v>
      </c>
      <c r="BL225" s="17" t="s">
        <v>150</v>
      </c>
      <c r="BM225" s="275" t="s">
        <v>427</v>
      </c>
    </row>
    <row r="226" spans="1:51" s="14" customFormat="1" ht="12">
      <c r="A226" s="14"/>
      <c r="B226" s="287"/>
      <c r="C226" s="288"/>
      <c r="D226" s="278" t="s">
        <v>183</v>
      </c>
      <c r="E226" s="289" t="s">
        <v>1</v>
      </c>
      <c r="F226" s="290" t="s">
        <v>428</v>
      </c>
      <c r="G226" s="288"/>
      <c r="H226" s="291">
        <v>0.88</v>
      </c>
      <c r="I226" s="292"/>
      <c r="J226" s="288"/>
      <c r="K226" s="288"/>
      <c r="L226" s="293"/>
      <c r="M226" s="294"/>
      <c r="N226" s="295"/>
      <c r="O226" s="295"/>
      <c r="P226" s="295"/>
      <c r="Q226" s="295"/>
      <c r="R226" s="295"/>
      <c r="S226" s="295"/>
      <c r="T226" s="29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97" t="s">
        <v>183</v>
      </c>
      <c r="AU226" s="297" t="s">
        <v>87</v>
      </c>
      <c r="AV226" s="14" t="s">
        <v>87</v>
      </c>
      <c r="AW226" s="14" t="s">
        <v>32</v>
      </c>
      <c r="AX226" s="14" t="s">
        <v>85</v>
      </c>
      <c r="AY226" s="297" t="s">
        <v>145</v>
      </c>
    </row>
    <row r="227" spans="1:65" s="2" customFormat="1" ht="36" customHeight="1">
      <c r="A227" s="40"/>
      <c r="B227" s="41"/>
      <c r="C227" s="309" t="s">
        <v>429</v>
      </c>
      <c r="D227" s="309" t="s">
        <v>223</v>
      </c>
      <c r="E227" s="310" t="s">
        <v>430</v>
      </c>
      <c r="F227" s="311" t="s">
        <v>431</v>
      </c>
      <c r="G227" s="312" t="s">
        <v>237</v>
      </c>
      <c r="H227" s="313">
        <v>1100</v>
      </c>
      <c r="I227" s="314"/>
      <c r="J227" s="315">
        <f>ROUND(I227*H227,2)</f>
        <v>0</v>
      </c>
      <c r="K227" s="316"/>
      <c r="L227" s="43"/>
      <c r="M227" s="317" t="s">
        <v>1</v>
      </c>
      <c r="N227" s="318" t="s">
        <v>42</v>
      </c>
      <c r="O227" s="93"/>
      <c r="P227" s="273">
        <f>O227*H227</f>
        <v>0</v>
      </c>
      <c r="Q227" s="273">
        <v>0</v>
      </c>
      <c r="R227" s="273">
        <f>Q227*H227</f>
        <v>0</v>
      </c>
      <c r="S227" s="273">
        <v>0</v>
      </c>
      <c r="T227" s="274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75" t="s">
        <v>150</v>
      </c>
      <c r="AT227" s="275" t="s">
        <v>223</v>
      </c>
      <c r="AU227" s="275" t="s">
        <v>87</v>
      </c>
      <c r="AY227" s="17" t="s">
        <v>145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85</v>
      </c>
      <c r="BK227" s="145">
        <f>ROUND(I227*H227,2)</f>
        <v>0</v>
      </c>
      <c r="BL227" s="17" t="s">
        <v>150</v>
      </c>
      <c r="BM227" s="275" t="s">
        <v>432</v>
      </c>
    </row>
    <row r="228" spans="1:51" s="13" customFormat="1" ht="12">
      <c r="A228" s="13"/>
      <c r="B228" s="276"/>
      <c r="C228" s="277"/>
      <c r="D228" s="278" t="s">
        <v>183</v>
      </c>
      <c r="E228" s="279" t="s">
        <v>1</v>
      </c>
      <c r="F228" s="280" t="s">
        <v>311</v>
      </c>
      <c r="G228" s="277"/>
      <c r="H228" s="279" t="s">
        <v>1</v>
      </c>
      <c r="I228" s="281"/>
      <c r="J228" s="277"/>
      <c r="K228" s="277"/>
      <c r="L228" s="282"/>
      <c r="M228" s="283"/>
      <c r="N228" s="284"/>
      <c r="O228" s="284"/>
      <c r="P228" s="284"/>
      <c r="Q228" s="284"/>
      <c r="R228" s="284"/>
      <c r="S228" s="284"/>
      <c r="T228" s="28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86" t="s">
        <v>183</v>
      </c>
      <c r="AU228" s="286" t="s">
        <v>87</v>
      </c>
      <c r="AV228" s="13" t="s">
        <v>85</v>
      </c>
      <c r="AW228" s="13" t="s">
        <v>32</v>
      </c>
      <c r="AX228" s="13" t="s">
        <v>77</v>
      </c>
      <c r="AY228" s="286" t="s">
        <v>145</v>
      </c>
    </row>
    <row r="229" spans="1:51" s="14" customFormat="1" ht="12">
      <c r="A229" s="14"/>
      <c r="B229" s="287"/>
      <c r="C229" s="288"/>
      <c r="D229" s="278" t="s">
        <v>183</v>
      </c>
      <c r="E229" s="289" t="s">
        <v>239</v>
      </c>
      <c r="F229" s="290" t="s">
        <v>241</v>
      </c>
      <c r="G229" s="288"/>
      <c r="H229" s="291">
        <v>1100</v>
      </c>
      <c r="I229" s="292"/>
      <c r="J229" s="288"/>
      <c r="K229" s="288"/>
      <c r="L229" s="293"/>
      <c r="M229" s="294"/>
      <c r="N229" s="295"/>
      <c r="O229" s="295"/>
      <c r="P229" s="295"/>
      <c r="Q229" s="295"/>
      <c r="R229" s="295"/>
      <c r="S229" s="295"/>
      <c r="T229" s="29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97" t="s">
        <v>183</v>
      </c>
      <c r="AU229" s="297" t="s">
        <v>87</v>
      </c>
      <c r="AV229" s="14" t="s">
        <v>87</v>
      </c>
      <c r="AW229" s="14" t="s">
        <v>32</v>
      </c>
      <c r="AX229" s="14" t="s">
        <v>85</v>
      </c>
      <c r="AY229" s="297" t="s">
        <v>145</v>
      </c>
    </row>
    <row r="230" spans="1:65" s="2" customFormat="1" ht="16.5" customHeight="1">
      <c r="A230" s="40"/>
      <c r="B230" s="41"/>
      <c r="C230" s="262" t="s">
        <v>433</v>
      </c>
      <c r="D230" s="262" t="s">
        <v>146</v>
      </c>
      <c r="E230" s="263" t="s">
        <v>434</v>
      </c>
      <c r="F230" s="264" t="s">
        <v>435</v>
      </c>
      <c r="G230" s="265" t="s">
        <v>436</v>
      </c>
      <c r="H230" s="266">
        <v>33</v>
      </c>
      <c r="I230" s="267"/>
      <c r="J230" s="268">
        <f>ROUND(I230*H230,2)</f>
        <v>0</v>
      </c>
      <c r="K230" s="269"/>
      <c r="L230" s="270"/>
      <c r="M230" s="271" t="s">
        <v>1</v>
      </c>
      <c r="N230" s="272" t="s">
        <v>42</v>
      </c>
      <c r="O230" s="93"/>
      <c r="P230" s="273">
        <f>O230*H230</f>
        <v>0</v>
      </c>
      <c r="Q230" s="273">
        <v>0.001</v>
      </c>
      <c r="R230" s="273">
        <f>Q230*H230</f>
        <v>0.033</v>
      </c>
      <c r="S230" s="273">
        <v>0</v>
      </c>
      <c r="T230" s="274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75" t="s">
        <v>149</v>
      </c>
      <c r="AT230" s="275" t="s">
        <v>146</v>
      </c>
      <c r="AU230" s="275" t="s">
        <v>87</v>
      </c>
      <c r="AY230" s="17" t="s">
        <v>145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7" t="s">
        <v>85</v>
      </c>
      <c r="BK230" s="145">
        <f>ROUND(I230*H230,2)</f>
        <v>0</v>
      </c>
      <c r="BL230" s="17" t="s">
        <v>150</v>
      </c>
      <c r="BM230" s="275" t="s">
        <v>437</v>
      </c>
    </row>
    <row r="231" spans="1:51" s="14" customFormat="1" ht="12">
      <c r="A231" s="14"/>
      <c r="B231" s="287"/>
      <c r="C231" s="288"/>
      <c r="D231" s="278" t="s">
        <v>183</v>
      </c>
      <c r="E231" s="289" t="s">
        <v>1</v>
      </c>
      <c r="F231" s="290" t="s">
        <v>438</v>
      </c>
      <c r="G231" s="288"/>
      <c r="H231" s="291">
        <v>33</v>
      </c>
      <c r="I231" s="292"/>
      <c r="J231" s="288"/>
      <c r="K231" s="288"/>
      <c r="L231" s="293"/>
      <c r="M231" s="294"/>
      <c r="N231" s="295"/>
      <c r="O231" s="295"/>
      <c r="P231" s="295"/>
      <c r="Q231" s="295"/>
      <c r="R231" s="295"/>
      <c r="S231" s="295"/>
      <c r="T231" s="29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97" t="s">
        <v>183</v>
      </c>
      <c r="AU231" s="297" t="s">
        <v>87</v>
      </c>
      <c r="AV231" s="14" t="s">
        <v>87</v>
      </c>
      <c r="AW231" s="14" t="s">
        <v>32</v>
      </c>
      <c r="AX231" s="14" t="s">
        <v>85</v>
      </c>
      <c r="AY231" s="297" t="s">
        <v>145</v>
      </c>
    </row>
    <row r="232" spans="1:65" s="2" customFormat="1" ht="24" customHeight="1">
      <c r="A232" s="40"/>
      <c r="B232" s="41"/>
      <c r="C232" s="309" t="s">
        <v>439</v>
      </c>
      <c r="D232" s="309" t="s">
        <v>223</v>
      </c>
      <c r="E232" s="310" t="s">
        <v>440</v>
      </c>
      <c r="F232" s="311" t="s">
        <v>441</v>
      </c>
      <c r="G232" s="312" t="s">
        <v>237</v>
      </c>
      <c r="H232" s="313">
        <v>1238.6</v>
      </c>
      <c r="I232" s="314"/>
      <c r="J232" s="315">
        <f>ROUND(I232*H232,2)</f>
        <v>0</v>
      </c>
      <c r="K232" s="316"/>
      <c r="L232" s="43"/>
      <c r="M232" s="317" t="s">
        <v>1</v>
      </c>
      <c r="N232" s="318" t="s">
        <v>42</v>
      </c>
      <c r="O232" s="93"/>
      <c r="P232" s="273">
        <f>O232*H232</f>
        <v>0</v>
      </c>
      <c r="Q232" s="273">
        <v>0</v>
      </c>
      <c r="R232" s="273">
        <f>Q232*H232</f>
        <v>0</v>
      </c>
      <c r="S232" s="273">
        <v>0</v>
      </c>
      <c r="T232" s="274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75" t="s">
        <v>150</v>
      </c>
      <c r="AT232" s="275" t="s">
        <v>223</v>
      </c>
      <c r="AU232" s="275" t="s">
        <v>87</v>
      </c>
      <c r="AY232" s="17" t="s">
        <v>145</v>
      </c>
      <c r="BE232" s="145">
        <f>IF(N232="základní",J232,0)</f>
        <v>0</v>
      </c>
      <c r="BF232" s="145">
        <f>IF(N232="snížená",J232,0)</f>
        <v>0</v>
      </c>
      <c r="BG232" s="145">
        <f>IF(N232="zákl. přenesená",J232,0)</f>
        <v>0</v>
      </c>
      <c r="BH232" s="145">
        <f>IF(N232="sníž. přenesená",J232,0)</f>
        <v>0</v>
      </c>
      <c r="BI232" s="145">
        <f>IF(N232="nulová",J232,0)</f>
        <v>0</v>
      </c>
      <c r="BJ232" s="17" t="s">
        <v>85</v>
      </c>
      <c r="BK232" s="145">
        <f>ROUND(I232*H232,2)</f>
        <v>0</v>
      </c>
      <c r="BL232" s="17" t="s">
        <v>150</v>
      </c>
      <c r="BM232" s="275" t="s">
        <v>442</v>
      </c>
    </row>
    <row r="233" spans="1:51" s="13" customFormat="1" ht="12">
      <c r="A233" s="13"/>
      <c r="B233" s="276"/>
      <c r="C233" s="277"/>
      <c r="D233" s="278" t="s">
        <v>183</v>
      </c>
      <c r="E233" s="279" t="s">
        <v>1</v>
      </c>
      <c r="F233" s="280" t="s">
        <v>443</v>
      </c>
      <c r="G233" s="277"/>
      <c r="H233" s="279" t="s">
        <v>1</v>
      </c>
      <c r="I233" s="281"/>
      <c r="J233" s="277"/>
      <c r="K233" s="277"/>
      <c r="L233" s="282"/>
      <c r="M233" s="283"/>
      <c r="N233" s="284"/>
      <c r="O233" s="284"/>
      <c r="P233" s="284"/>
      <c r="Q233" s="284"/>
      <c r="R233" s="284"/>
      <c r="S233" s="284"/>
      <c r="T233" s="28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86" t="s">
        <v>183</v>
      </c>
      <c r="AU233" s="286" t="s">
        <v>87</v>
      </c>
      <c r="AV233" s="13" t="s">
        <v>85</v>
      </c>
      <c r="AW233" s="13" t="s">
        <v>32</v>
      </c>
      <c r="AX233" s="13" t="s">
        <v>77</v>
      </c>
      <c r="AY233" s="286" t="s">
        <v>145</v>
      </c>
    </row>
    <row r="234" spans="1:51" s="14" customFormat="1" ht="12">
      <c r="A234" s="14"/>
      <c r="B234" s="287"/>
      <c r="C234" s="288"/>
      <c r="D234" s="278" t="s">
        <v>183</v>
      </c>
      <c r="E234" s="289" t="s">
        <v>1</v>
      </c>
      <c r="F234" s="290" t="s">
        <v>444</v>
      </c>
      <c r="G234" s="288"/>
      <c r="H234" s="291">
        <v>1238.6</v>
      </c>
      <c r="I234" s="292"/>
      <c r="J234" s="288"/>
      <c r="K234" s="288"/>
      <c r="L234" s="293"/>
      <c r="M234" s="294"/>
      <c r="N234" s="295"/>
      <c r="O234" s="295"/>
      <c r="P234" s="295"/>
      <c r="Q234" s="295"/>
      <c r="R234" s="295"/>
      <c r="S234" s="295"/>
      <c r="T234" s="29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97" t="s">
        <v>183</v>
      </c>
      <c r="AU234" s="297" t="s">
        <v>87</v>
      </c>
      <c r="AV234" s="14" t="s">
        <v>87</v>
      </c>
      <c r="AW234" s="14" t="s">
        <v>32</v>
      </c>
      <c r="AX234" s="14" t="s">
        <v>85</v>
      </c>
      <c r="AY234" s="297" t="s">
        <v>145</v>
      </c>
    </row>
    <row r="235" spans="1:65" s="2" customFormat="1" ht="36" customHeight="1">
      <c r="A235" s="40"/>
      <c r="B235" s="41"/>
      <c r="C235" s="309" t="s">
        <v>445</v>
      </c>
      <c r="D235" s="309" t="s">
        <v>223</v>
      </c>
      <c r="E235" s="310" t="s">
        <v>446</v>
      </c>
      <c r="F235" s="311" t="s">
        <v>447</v>
      </c>
      <c r="G235" s="312" t="s">
        <v>181</v>
      </c>
      <c r="H235" s="313">
        <v>342</v>
      </c>
      <c r="I235" s="314"/>
      <c r="J235" s="315">
        <f>ROUND(I235*H235,2)</f>
        <v>0</v>
      </c>
      <c r="K235" s="316"/>
      <c r="L235" s="43"/>
      <c r="M235" s="317" t="s">
        <v>1</v>
      </c>
      <c r="N235" s="318" t="s">
        <v>42</v>
      </c>
      <c r="O235" s="93"/>
      <c r="P235" s="273">
        <f>O235*H235</f>
        <v>0</v>
      </c>
      <c r="Q235" s="273">
        <v>0</v>
      </c>
      <c r="R235" s="273">
        <f>Q235*H235</f>
        <v>0</v>
      </c>
      <c r="S235" s="273">
        <v>0</v>
      </c>
      <c r="T235" s="274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75" t="s">
        <v>150</v>
      </c>
      <c r="AT235" s="275" t="s">
        <v>223</v>
      </c>
      <c r="AU235" s="275" t="s">
        <v>87</v>
      </c>
      <c r="AY235" s="17" t="s">
        <v>145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85</v>
      </c>
      <c r="BK235" s="145">
        <f>ROUND(I235*H235,2)</f>
        <v>0</v>
      </c>
      <c r="BL235" s="17" t="s">
        <v>150</v>
      </c>
      <c r="BM235" s="275" t="s">
        <v>448</v>
      </c>
    </row>
    <row r="236" spans="1:51" s="13" customFormat="1" ht="12">
      <c r="A236" s="13"/>
      <c r="B236" s="276"/>
      <c r="C236" s="277"/>
      <c r="D236" s="278" t="s">
        <v>183</v>
      </c>
      <c r="E236" s="279" t="s">
        <v>1</v>
      </c>
      <c r="F236" s="280" t="s">
        <v>374</v>
      </c>
      <c r="G236" s="277"/>
      <c r="H236" s="279" t="s">
        <v>1</v>
      </c>
      <c r="I236" s="281"/>
      <c r="J236" s="277"/>
      <c r="K236" s="277"/>
      <c r="L236" s="282"/>
      <c r="M236" s="283"/>
      <c r="N236" s="284"/>
      <c r="O236" s="284"/>
      <c r="P236" s="284"/>
      <c r="Q236" s="284"/>
      <c r="R236" s="284"/>
      <c r="S236" s="284"/>
      <c r="T236" s="28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86" t="s">
        <v>183</v>
      </c>
      <c r="AU236" s="286" t="s">
        <v>87</v>
      </c>
      <c r="AV236" s="13" t="s">
        <v>85</v>
      </c>
      <c r="AW236" s="13" t="s">
        <v>32</v>
      </c>
      <c r="AX236" s="13" t="s">
        <v>77</v>
      </c>
      <c r="AY236" s="286" t="s">
        <v>145</v>
      </c>
    </row>
    <row r="237" spans="1:51" s="14" customFormat="1" ht="12">
      <c r="A237" s="14"/>
      <c r="B237" s="287"/>
      <c r="C237" s="288"/>
      <c r="D237" s="278" t="s">
        <v>183</v>
      </c>
      <c r="E237" s="289" t="s">
        <v>1</v>
      </c>
      <c r="F237" s="290" t="s">
        <v>449</v>
      </c>
      <c r="G237" s="288"/>
      <c r="H237" s="291">
        <v>342</v>
      </c>
      <c r="I237" s="292"/>
      <c r="J237" s="288"/>
      <c r="K237" s="288"/>
      <c r="L237" s="293"/>
      <c r="M237" s="294"/>
      <c r="N237" s="295"/>
      <c r="O237" s="295"/>
      <c r="P237" s="295"/>
      <c r="Q237" s="295"/>
      <c r="R237" s="295"/>
      <c r="S237" s="295"/>
      <c r="T237" s="29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97" t="s">
        <v>183</v>
      </c>
      <c r="AU237" s="297" t="s">
        <v>87</v>
      </c>
      <c r="AV237" s="14" t="s">
        <v>87</v>
      </c>
      <c r="AW237" s="14" t="s">
        <v>32</v>
      </c>
      <c r="AX237" s="14" t="s">
        <v>85</v>
      </c>
      <c r="AY237" s="297" t="s">
        <v>145</v>
      </c>
    </row>
    <row r="238" spans="1:65" s="2" customFormat="1" ht="36" customHeight="1">
      <c r="A238" s="40"/>
      <c r="B238" s="41"/>
      <c r="C238" s="309" t="s">
        <v>450</v>
      </c>
      <c r="D238" s="309" t="s">
        <v>223</v>
      </c>
      <c r="E238" s="310" t="s">
        <v>451</v>
      </c>
      <c r="F238" s="311" t="s">
        <v>452</v>
      </c>
      <c r="G238" s="312" t="s">
        <v>181</v>
      </c>
      <c r="H238" s="313">
        <v>11</v>
      </c>
      <c r="I238" s="314"/>
      <c r="J238" s="315">
        <f>ROUND(I238*H238,2)</f>
        <v>0</v>
      </c>
      <c r="K238" s="316"/>
      <c r="L238" s="43"/>
      <c r="M238" s="317" t="s">
        <v>1</v>
      </c>
      <c r="N238" s="318" t="s">
        <v>42</v>
      </c>
      <c r="O238" s="93"/>
      <c r="P238" s="273">
        <f>O238*H238</f>
        <v>0</v>
      </c>
      <c r="Q238" s="273">
        <v>0</v>
      </c>
      <c r="R238" s="273">
        <f>Q238*H238</f>
        <v>0</v>
      </c>
      <c r="S238" s="273">
        <v>0</v>
      </c>
      <c r="T238" s="274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75" t="s">
        <v>150</v>
      </c>
      <c r="AT238" s="275" t="s">
        <v>223</v>
      </c>
      <c r="AU238" s="275" t="s">
        <v>87</v>
      </c>
      <c r="AY238" s="17" t="s">
        <v>145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7" t="s">
        <v>85</v>
      </c>
      <c r="BK238" s="145">
        <f>ROUND(I238*H238,2)</f>
        <v>0</v>
      </c>
      <c r="BL238" s="17" t="s">
        <v>150</v>
      </c>
      <c r="BM238" s="275" t="s">
        <v>453</v>
      </c>
    </row>
    <row r="239" spans="1:51" s="13" customFormat="1" ht="12">
      <c r="A239" s="13"/>
      <c r="B239" s="276"/>
      <c r="C239" s="277"/>
      <c r="D239" s="278" t="s">
        <v>183</v>
      </c>
      <c r="E239" s="279" t="s">
        <v>1</v>
      </c>
      <c r="F239" s="280" t="s">
        <v>454</v>
      </c>
      <c r="G239" s="277"/>
      <c r="H239" s="279" t="s">
        <v>1</v>
      </c>
      <c r="I239" s="281"/>
      <c r="J239" s="277"/>
      <c r="K239" s="277"/>
      <c r="L239" s="282"/>
      <c r="M239" s="283"/>
      <c r="N239" s="284"/>
      <c r="O239" s="284"/>
      <c r="P239" s="284"/>
      <c r="Q239" s="284"/>
      <c r="R239" s="284"/>
      <c r="S239" s="284"/>
      <c r="T239" s="28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86" t="s">
        <v>183</v>
      </c>
      <c r="AU239" s="286" t="s">
        <v>87</v>
      </c>
      <c r="AV239" s="13" t="s">
        <v>85</v>
      </c>
      <c r="AW239" s="13" t="s">
        <v>32</v>
      </c>
      <c r="AX239" s="13" t="s">
        <v>77</v>
      </c>
      <c r="AY239" s="286" t="s">
        <v>145</v>
      </c>
    </row>
    <row r="240" spans="1:51" s="14" customFormat="1" ht="12">
      <c r="A240" s="14"/>
      <c r="B240" s="287"/>
      <c r="C240" s="288"/>
      <c r="D240" s="278" t="s">
        <v>183</v>
      </c>
      <c r="E240" s="289" t="s">
        <v>283</v>
      </c>
      <c r="F240" s="290" t="s">
        <v>455</v>
      </c>
      <c r="G240" s="288"/>
      <c r="H240" s="291">
        <v>11</v>
      </c>
      <c r="I240" s="292"/>
      <c r="J240" s="288"/>
      <c r="K240" s="288"/>
      <c r="L240" s="293"/>
      <c r="M240" s="294"/>
      <c r="N240" s="295"/>
      <c r="O240" s="295"/>
      <c r="P240" s="295"/>
      <c r="Q240" s="295"/>
      <c r="R240" s="295"/>
      <c r="S240" s="295"/>
      <c r="T240" s="29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97" t="s">
        <v>183</v>
      </c>
      <c r="AU240" s="297" t="s">
        <v>87</v>
      </c>
      <c r="AV240" s="14" t="s">
        <v>87</v>
      </c>
      <c r="AW240" s="14" t="s">
        <v>32</v>
      </c>
      <c r="AX240" s="14" t="s">
        <v>85</v>
      </c>
      <c r="AY240" s="297" t="s">
        <v>145</v>
      </c>
    </row>
    <row r="241" spans="1:65" s="2" customFormat="1" ht="24" customHeight="1">
      <c r="A241" s="40"/>
      <c r="B241" s="41"/>
      <c r="C241" s="309" t="s">
        <v>456</v>
      </c>
      <c r="D241" s="309" t="s">
        <v>223</v>
      </c>
      <c r="E241" s="310" t="s">
        <v>457</v>
      </c>
      <c r="F241" s="311" t="s">
        <v>458</v>
      </c>
      <c r="G241" s="312" t="s">
        <v>237</v>
      </c>
      <c r="H241" s="313">
        <v>1100</v>
      </c>
      <c r="I241" s="314"/>
      <c r="J241" s="315">
        <f>ROUND(I241*H241,2)</f>
        <v>0</v>
      </c>
      <c r="K241" s="316"/>
      <c r="L241" s="43"/>
      <c r="M241" s="317" t="s">
        <v>1</v>
      </c>
      <c r="N241" s="318" t="s">
        <v>42</v>
      </c>
      <c r="O241" s="93"/>
      <c r="P241" s="273">
        <f>O241*H241</f>
        <v>0</v>
      </c>
      <c r="Q241" s="273">
        <v>0</v>
      </c>
      <c r="R241" s="273">
        <f>Q241*H241</f>
        <v>0</v>
      </c>
      <c r="S241" s="273">
        <v>0</v>
      </c>
      <c r="T241" s="274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75" t="s">
        <v>150</v>
      </c>
      <c r="AT241" s="275" t="s">
        <v>223</v>
      </c>
      <c r="AU241" s="275" t="s">
        <v>87</v>
      </c>
      <c r="AY241" s="17" t="s">
        <v>145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7" t="s">
        <v>85</v>
      </c>
      <c r="BK241" s="145">
        <f>ROUND(I241*H241,2)</f>
        <v>0</v>
      </c>
      <c r="BL241" s="17" t="s">
        <v>150</v>
      </c>
      <c r="BM241" s="275" t="s">
        <v>459</v>
      </c>
    </row>
    <row r="242" spans="1:51" s="14" customFormat="1" ht="12">
      <c r="A242" s="14"/>
      <c r="B242" s="287"/>
      <c r="C242" s="288"/>
      <c r="D242" s="278" t="s">
        <v>183</v>
      </c>
      <c r="E242" s="289" t="s">
        <v>1</v>
      </c>
      <c r="F242" s="290" t="s">
        <v>239</v>
      </c>
      <c r="G242" s="288"/>
      <c r="H242" s="291">
        <v>1100</v>
      </c>
      <c r="I242" s="292"/>
      <c r="J242" s="288"/>
      <c r="K242" s="288"/>
      <c r="L242" s="293"/>
      <c r="M242" s="294"/>
      <c r="N242" s="295"/>
      <c r="O242" s="295"/>
      <c r="P242" s="295"/>
      <c r="Q242" s="295"/>
      <c r="R242" s="295"/>
      <c r="S242" s="295"/>
      <c r="T242" s="29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97" t="s">
        <v>183</v>
      </c>
      <c r="AU242" s="297" t="s">
        <v>87</v>
      </c>
      <c r="AV242" s="14" t="s">
        <v>87</v>
      </c>
      <c r="AW242" s="14" t="s">
        <v>32</v>
      </c>
      <c r="AX242" s="14" t="s">
        <v>85</v>
      </c>
      <c r="AY242" s="297" t="s">
        <v>145</v>
      </c>
    </row>
    <row r="243" spans="1:65" s="2" customFormat="1" ht="24" customHeight="1">
      <c r="A243" s="40"/>
      <c r="B243" s="41"/>
      <c r="C243" s="309" t="s">
        <v>460</v>
      </c>
      <c r="D243" s="309" t="s">
        <v>223</v>
      </c>
      <c r="E243" s="310" t="s">
        <v>461</v>
      </c>
      <c r="F243" s="311" t="s">
        <v>462</v>
      </c>
      <c r="G243" s="312" t="s">
        <v>237</v>
      </c>
      <c r="H243" s="313">
        <v>1100</v>
      </c>
      <c r="I243" s="314"/>
      <c r="J243" s="315">
        <f>ROUND(I243*H243,2)</f>
        <v>0</v>
      </c>
      <c r="K243" s="316"/>
      <c r="L243" s="43"/>
      <c r="M243" s="317" t="s">
        <v>1</v>
      </c>
      <c r="N243" s="318" t="s">
        <v>42</v>
      </c>
      <c r="O243" s="93"/>
      <c r="P243" s="273">
        <f>O243*H243</f>
        <v>0</v>
      </c>
      <c r="Q243" s="273">
        <v>0</v>
      </c>
      <c r="R243" s="273">
        <f>Q243*H243</f>
        <v>0</v>
      </c>
      <c r="S243" s="273">
        <v>0</v>
      </c>
      <c r="T243" s="274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75" t="s">
        <v>150</v>
      </c>
      <c r="AT243" s="275" t="s">
        <v>223</v>
      </c>
      <c r="AU243" s="275" t="s">
        <v>87</v>
      </c>
      <c r="AY243" s="17" t="s">
        <v>145</v>
      </c>
      <c r="BE243" s="145">
        <f>IF(N243="základní",J243,0)</f>
        <v>0</v>
      </c>
      <c r="BF243" s="145">
        <f>IF(N243="snížená",J243,0)</f>
        <v>0</v>
      </c>
      <c r="BG243" s="145">
        <f>IF(N243="zákl. přenesená",J243,0)</f>
        <v>0</v>
      </c>
      <c r="BH243" s="145">
        <f>IF(N243="sníž. přenesená",J243,0)</f>
        <v>0</v>
      </c>
      <c r="BI243" s="145">
        <f>IF(N243="nulová",J243,0)</f>
        <v>0</v>
      </c>
      <c r="BJ243" s="17" t="s">
        <v>85</v>
      </c>
      <c r="BK243" s="145">
        <f>ROUND(I243*H243,2)</f>
        <v>0</v>
      </c>
      <c r="BL243" s="17" t="s">
        <v>150</v>
      </c>
      <c r="BM243" s="275" t="s">
        <v>463</v>
      </c>
    </row>
    <row r="244" spans="1:51" s="14" customFormat="1" ht="12">
      <c r="A244" s="14"/>
      <c r="B244" s="287"/>
      <c r="C244" s="288"/>
      <c r="D244" s="278" t="s">
        <v>183</v>
      </c>
      <c r="E244" s="289" t="s">
        <v>1</v>
      </c>
      <c r="F244" s="290" t="s">
        <v>239</v>
      </c>
      <c r="G244" s="288"/>
      <c r="H244" s="291">
        <v>1100</v>
      </c>
      <c r="I244" s="292"/>
      <c r="J244" s="288"/>
      <c r="K244" s="288"/>
      <c r="L244" s="293"/>
      <c r="M244" s="294"/>
      <c r="N244" s="295"/>
      <c r="O244" s="295"/>
      <c r="P244" s="295"/>
      <c r="Q244" s="295"/>
      <c r="R244" s="295"/>
      <c r="S244" s="295"/>
      <c r="T244" s="29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97" t="s">
        <v>183</v>
      </c>
      <c r="AU244" s="297" t="s">
        <v>87</v>
      </c>
      <c r="AV244" s="14" t="s">
        <v>87</v>
      </c>
      <c r="AW244" s="14" t="s">
        <v>32</v>
      </c>
      <c r="AX244" s="14" t="s">
        <v>85</v>
      </c>
      <c r="AY244" s="297" t="s">
        <v>145</v>
      </c>
    </row>
    <row r="245" spans="1:65" s="2" customFormat="1" ht="16.5" customHeight="1">
      <c r="A245" s="40"/>
      <c r="B245" s="41"/>
      <c r="C245" s="309" t="s">
        <v>464</v>
      </c>
      <c r="D245" s="309" t="s">
        <v>223</v>
      </c>
      <c r="E245" s="310" t="s">
        <v>465</v>
      </c>
      <c r="F245" s="311" t="s">
        <v>466</v>
      </c>
      <c r="G245" s="312" t="s">
        <v>237</v>
      </c>
      <c r="H245" s="313">
        <v>1100</v>
      </c>
      <c r="I245" s="314"/>
      <c r="J245" s="315">
        <f>ROUND(I245*H245,2)</f>
        <v>0</v>
      </c>
      <c r="K245" s="316"/>
      <c r="L245" s="43"/>
      <c r="M245" s="317" t="s">
        <v>1</v>
      </c>
      <c r="N245" s="318" t="s">
        <v>42</v>
      </c>
      <c r="O245" s="93"/>
      <c r="P245" s="273">
        <f>O245*H245</f>
        <v>0</v>
      </c>
      <c r="Q245" s="273">
        <v>0</v>
      </c>
      <c r="R245" s="273">
        <f>Q245*H245</f>
        <v>0</v>
      </c>
      <c r="S245" s="273">
        <v>0</v>
      </c>
      <c r="T245" s="274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75" t="s">
        <v>150</v>
      </c>
      <c r="AT245" s="275" t="s">
        <v>223</v>
      </c>
      <c r="AU245" s="275" t="s">
        <v>87</v>
      </c>
      <c r="AY245" s="17" t="s">
        <v>145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7" t="s">
        <v>85</v>
      </c>
      <c r="BK245" s="145">
        <f>ROUND(I245*H245,2)</f>
        <v>0</v>
      </c>
      <c r="BL245" s="17" t="s">
        <v>150</v>
      </c>
      <c r="BM245" s="275" t="s">
        <v>467</v>
      </c>
    </row>
    <row r="246" spans="1:51" s="14" customFormat="1" ht="12">
      <c r="A246" s="14"/>
      <c r="B246" s="287"/>
      <c r="C246" s="288"/>
      <c r="D246" s="278" t="s">
        <v>183</v>
      </c>
      <c r="E246" s="289" t="s">
        <v>1</v>
      </c>
      <c r="F246" s="290" t="s">
        <v>239</v>
      </c>
      <c r="G246" s="288"/>
      <c r="H246" s="291">
        <v>1100</v>
      </c>
      <c r="I246" s="292"/>
      <c r="J246" s="288"/>
      <c r="K246" s="288"/>
      <c r="L246" s="293"/>
      <c r="M246" s="294"/>
      <c r="N246" s="295"/>
      <c r="O246" s="295"/>
      <c r="P246" s="295"/>
      <c r="Q246" s="295"/>
      <c r="R246" s="295"/>
      <c r="S246" s="295"/>
      <c r="T246" s="29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97" t="s">
        <v>183</v>
      </c>
      <c r="AU246" s="297" t="s">
        <v>87</v>
      </c>
      <c r="AV246" s="14" t="s">
        <v>87</v>
      </c>
      <c r="AW246" s="14" t="s">
        <v>32</v>
      </c>
      <c r="AX246" s="14" t="s">
        <v>85</v>
      </c>
      <c r="AY246" s="297" t="s">
        <v>145</v>
      </c>
    </row>
    <row r="247" spans="1:65" s="2" customFormat="1" ht="36" customHeight="1">
      <c r="A247" s="40"/>
      <c r="B247" s="41"/>
      <c r="C247" s="309" t="s">
        <v>468</v>
      </c>
      <c r="D247" s="309" t="s">
        <v>223</v>
      </c>
      <c r="E247" s="310" t="s">
        <v>469</v>
      </c>
      <c r="F247" s="311" t="s">
        <v>470</v>
      </c>
      <c r="G247" s="312" t="s">
        <v>300</v>
      </c>
      <c r="H247" s="313">
        <v>0.11</v>
      </c>
      <c r="I247" s="314"/>
      <c r="J247" s="315">
        <f>ROUND(I247*H247,2)</f>
        <v>0</v>
      </c>
      <c r="K247" s="316"/>
      <c r="L247" s="43"/>
      <c r="M247" s="317" t="s">
        <v>1</v>
      </c>
      <c r="N247" s="318" t="s">
        <v>42</v>
      </c>
      <c r="O247" s="93"/>
      <c r="P247" s="273">
        <f>O247*H247</f>
        <v>0</v>
      </c>
      <c r="Q247" s="273">
        <v>0</v>
      </c>
      <c r="R247" s="273">
        <f>Q247*H247</f>
        <v>0</v>
      </c>
      <c r="S247" s="273">
        <v>0</v>
      </c>
      <c r="T247" s="274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75" t="s">
        <v>150</v>
      </c>
      <c r="AT247" s="275" t="s">
        <v>223</v>
      </c>
      <c r="AU247" s="275" t="s">
        <v>87</v>
      </c>
      <c r="AY247" s="17" t="s">
        <v>145</v>
      </c>
      <c r="BE247" s="145">
        <f>IF(N247="základní",J247,0)</f>
        <v>0</v>
      </c>
      <c r="BF247" s="145">
        <f>IF(N247="snížená",J247,0)</f>
        <v>0</v>
      </c>
      <c r="BG247" s="145">
        <f>IF(N247="zákl. přenesená",J247,0)</f>
        <v>0</v>
      </c>
      <c r="BH247" s="145">
        <f>IF(N247="sníž. přenesená",J247,0)</f>
        <v>0</v>
      </c>
      <c r="BI247" s="145">
        <f>IF(N247="nulová",J247,0)</f>
        <v>0</v>
      </c>
      <c r="BJ247" s="17" t="s">
        <v>85</v>
      </c>
      <c r="BK247" s="145">
        <f>ROUND(I247*H247,2)</f>
        <v>0</v>
      </c>
      <c r="BL247" s="17" t="s">
        <v>150</v>
      </c>
      <c r="BM247" s="275" t="s">
        <v>471</v>
      </c>
    </row>
    <row r="248" spans="1:51" s="14" customFormat="1" ht="12">
      <c r="A248" s="14"/>
      <c r="B248" s="287"/>
      <c r="C248" s="288"/>
      <c r="D248" s="278" t="s">
        <v>183</v>
      </c>
      <c r="E248" s="289" t="s">
        <v>1</v>
      </c>
      <c r="F248" s="290" t="s">
        <v>472</v>
      </c>
      <c r="G248" s="288"/>
      <c r="H248" s="291">
        <v>0.11</v>
      </c>
      <c r="I248" s="292"/>
      <c r="J248" s="288"/>
      <c r="K248" s="288"/>
      <c r="L248" s="293"/>
      <c r="M248" s="294"/>
      <c r="N248" s="295"/>
      <c r="O248" s="295"/>
      <c r="P248" s="295"/>
      <c r="Q248" s="295"/>
      <c r="R248" s="295"/>
      <c r="S248" s="295"/>
      <c r="T248" s="29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97" t="s">
        <v>183</v>
      </c>
      <c r="AU248" s="297" t="s">
        <v>87</v>
      </c>
      <c r="AV248" s="14" t="s">
        <v>87</v>
      </c>
      <c r="AW248" s="14" t="s">
        <v>32</v>
      </c>
      <c r="AX248" s="14" t="s">
        <v>85</v>
      </c>
      <c r="AY248" s="297" t="s">
        <v>145</v>
      </c>
    </row>
    <row r="249" spans="1:65" s="2" customFormat="1" ht="36" customHeight="1">
      <c r="A249" s="40"/>
      <c r="B249" s="41"/>
      <c r="C249" s="309" t="s">
        <v>473</v>
      </c>
      <c r="D249" s="309" t="s">
        <v>223</v>
      </c>
      <c r="E249" s="310" t="s">
        <v>474</v>
      </c>
      <c r="F249" s="311" t="s">
        <v>475</v>
      </c>
      <c r="G249" s="312" t="s">
        <v>181</v>
      </c>
      <c r="H249" s="313">
        <v>342</v>
      </c>
      <c r="I249" s="314"/>
      <c r="J249" s="315">
        <f>ROUND(I249*H249,2)</f>
        <v>0</v>
      </c>
      <c r="K249" s="316"/>
      <c r="L249" s="43"/>
      <c r="M249" s="317" t="s">
        <v>1</v>
      </c>
      <c r="N249" s="318" t="s">
        <v>42</v>
      </c>
      <c r="O249" s="93"/>
      <c r="P249" s="273">
        <f>O249*H249</f>
        <v>0</v>
      </c>
      <c r="Q249" s="273">
        <v>0</v>
      </c>
      <c r="R249" s="273">
        <f>Q249*H249</f>
        <v>0</v>
      </c>
      <c r="S249" s="273">
        <v>0</v>
      </c>
      <c r="T249" s="274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75" t="s">
        <v>150</v>
      </c>
      <c r="AT249" s="275" t="s">
        <v>223</v>
      </c>
      <c r="AU249" s="275" t="s">
        <v>87</v>
      </c>
      <c r="AY249" s="17" t="s">
        <v>145</v>
      </c>
      <c r="BE249" s="145">
        <f>IF(N249="základní",J249,0)</f>
        <v>0</v>
      </c>
      <c r="BF249" s="145">
        <f>IF(N249="snížená",J249,0)</f>
        <v>0</v>
      </c>
      <c r="BG249" s="145">
        <f>IF(N249="zákl. přenesená",J249,0)</f>
        <v>0</v>
      </c>
      <c r="BH249" s="145">
        <f>IF(N249="sníž. přenesená",J249,0)</f>
        <v>0</v>
      </c>
      <c r="BI249" s="145">
        <f>IF(N249="nulová",J249,0)</f>
        <v>0</v>
      </c>
      <c r="BJ249" s="17" t="s">
        <v>85</v>
      </c>
      <c r="BK249" s="145">
        <f>ROUND(I249*H249,2)</f>
        <v>0</v>
      </c>
      <c r="BL249" s="17" t="s">
        <v>150</v>
      </c>
      <c r="BM249" s="275" t="s">
        <v>476</v>
      </c>
    </row>
    <row r="250" spans="1:51" s="13" customFormat="1" ht="12">
      <c r="A250" s="13"/>
      <c r="B250" s="276"/>
      <c r="C250" s="277"/>
      <c r="D250" s="278" t="s">
        <v>183</v>
      </c>
      <c r="E250" s="279" t="s">
        <v>1</v>
      </c>
      <c r="F250" s="280" t="s">
        <v>374</v>
      </c>
      <c r="G250" s="277"/>
      <c r="H250" s="279" t="s">
        <v>1</v>
      </c>
      <c r="I250" s="281"/>
      <c r="J250" s="277"/>
      <c r="K250" s="277"/>
      <c r="L250" s="282"/>
      <c r="M250" s="283"/>
      <c r="N250" s="284"/>
      <c r="O250" s="284"/>
      <c r="P250" s="284"/>
      <c r="Q250" s="284"/>
      <c r="R250" s="284"/>
      <c r="S250" s="284"/>
      <c r="T250" s="28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86" t="s">
        <v>183</v>
      </c>
      <c r="AU250" s="286" t="s">
        <v>87</v>
      </c>
      <c r="AV250" s="13" t="s">
        <v>85</v>
      </c>
      <c r="AW250" s="13" t="s">
        <v>32</v>
      </c>
      <c r="AX250" s="13" t="s">
        <v>77</v>
      </c>
      <c r="AY250" s="286" t="s">
        <v>145</v>
      </c>
    </row>
    <row r="251" spans="1:51" s="14" customFormat="1" ht="12">
      <c r="A251" s="14"/>
      <c r="B251" s="287"/>
      <c r="C251" s="288"/>
      <c r="D251" s="278" t="s">
        <v>183</v>
      </c>
      <c r="E251" s="289" t="s">
        <v>1</v>
      </c>
      <c r="F251" s="290" t="s">
        <v>449</v>
      </c>
      <c r="G251" s="288"/>
      <c r="H251" s="291">
        <v>342</v>
      </c>
      <c r="I251" s="292"/>
      <c r="J251" s="288"/>
      <c r="K251" s="288"/>
      <c r="L251" s="293"/>
      <c r="M251" s="294"/>
      <c r="N251" s="295"/>
      <c r="O251" s="295"/>
      <c r="P251" s="295"/>
      <c r="Q251" s="295"/>
      <c r="R251" s="295"/>
      <c r="S251" s="295"/>
      <c r="T251" s="29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97" t="s">
        <v>183</v>
      </c>
      <c r="AU251" s="297" t="s">
        <v>87</v>
      </c>
      <c r="AV251" s="14" t="s">
        <v>87</v>
      </c>
      <c r="AW251" s="14" t="s">
        <v>32</v>
      </c>
      <c r="AX251" s="14" t="s">
        <v>85</v>
      </c>
      <c r="AY251" s="297" t="s">
        <v>145</v>
      </c>
    </row>
    <row r="252" spans="1:65" s="2" customFormat="1" ht="16.5" customHeight="1">
      <c r="A252" s="40"/>
      <c r="B252" s="41"/>
      <c r="C252" s="262" t="s">
        <v>477</v>
      </c>
      <c r="D252" s="262" t="s">
        <v>146</v>
      </c>
      <c r="E252" s="263" t="s">
        <v>478</v>
      </c>
      <c r="F252" s="264" t="s">
        <v>479</v>
      </c>
      <c r="G252" s="265" t="s">
        <v>237</v>
      </c>
      <c r="H252" s="266">
        <v>24</v>
      </c>
      <c r="I252" s="267"/>
      <c r="J252" s="268">
        <f>ROUND(I252*H252,2)</f>
        <v>0</v>
      </c>
      <c r="K252" s="269"/>
      <c r="L252" s="270"/>
      <c r="M252" s="271" t="s">
        <v>1</v>
      </c>
      <c r="N252" s="272" t="s">
        <v>42</v>
      </c>
      <c r="O252" s="93"/>
      <c r="P252" s="273">
        <f>O252*H252</f>
        <v>0</v>
      </c>
      <c r="Q252" s="273">
        <v>0</v>
      </c>
      <c r="R252" s="273">
        <f>Q252*H252</f>
        <v>0</v>
      </c>
      <c r="S252" s="273">
        <v>0</v>
      </c>
      <c r="T252" s="274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75" t="s">
        <v>149</v>
      </c>
      <c r="AT252" s="275" t="s">
        <v>146</v>
      </c>
      <c r="AU252" s="275" t="s">
        <v>87</v>
      </c>
      <c r="AY252" s="17" t="s">
        <v>145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7" t="s">
        <v>85</v>
      </c>
      <c r="BK252" s="145">
        <f>ROUND(I252*H252,2)</f>
        <v>0</v>
      </c>
      <c r="BL252" s="17" t="s">
        <v>150</v>
      </c>
      <c r="BM252" s="275" t="s">
        <v>480</v>
      </c>
    </row>
    <row r="253" spans="1:51" s="13" customFormat="1" ht="12">
      <c r="A253" s="13"/>
      <c r="B253" s="276"/>
      <c r="C253" s="277"/>
      <c r="D253" s="278" t="s">
        <v>183</v>
      </c>
      <c r="E253" s="279" t="s">
        <v>1</v>
      </c>
      <c r="F253" s="280" t="s">
        <v>374</v>
      </c>
      <c r="G253" s="277"/>
      <c r="H253" s="279" t="s">
        <v>1</v>
      </c>
      <c r="I253" s="281"/>
      <c r="J253" s="277"/>
      <c r="K253" s="277"/>
      <c r="L253" s="282"/>
      <c r="M253" s="283"/>
      <c r="N253" s="284"/>
      <c r="O253" s="284"/>
      <c r="P253" s="284"/>
      <c r="Q253" s="284"/>
      <c r="R253" s="284"/>
      <c r="S253" s="284"/>
      <c r="T253" s="28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86" t="s">
        <v>183</v>
      </c>
      <c r="AU253" s="286" t="s">
        <v>87</v>
      </c>
      <c r="AV253" s="13" t="s">
        <v>85</v>
      </c>
      <c r="AW253" s="13" t="s">
        <v>32</v>
      </c>
      <c r="AX253" s="13" t="s">
        <v>77</v>
      </c>
      <c r="AY253" s="286" t="s">
        <v>145</v>
      </c>
    </row>
    <row r="254" spans="1:51" s="14" customFormat="1" ht="12">
      <c r="A254" s="14"/>
      <c r="B254" s="287"/>
      <c r="C254" s="288"/>
      <c r="D254" s="278" t="s">
        <v>183</v>
      </c>
      <c r="E254" s="289" t="s">
        <v>1</v>
      </c>
      <c r="F254" s="290" t="s">
        <v>481</v>
      </c>
      <c r="G254" s="288"/>
      <c r="H254" s="291">
        <v>24</v>
      </c>
      <c r="I254" s="292"/>
      <c r="J254" s="288"/>
      <c r="K254" s="288"/>
      <c r="L254" s="293"/>
      <c r="M254" s="294"/>
      <c r="N254" s="295"/>
      <c r="O254" s="295"/>
      <c r="P254" s="295"/>
      <c r="Q254" s="295"/>
      <c r="R254" s="295"/>
      <c r="S254" s="295"/>
      <c r="T254" s="29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97" t="s">
        <v>183</v>
      </c>
      <c r="AU254" s="297" t="s">
        <v>87</v>
      </c>
      <c r="AV254" s="14" t="s">
        <v>87</v>
      </c>
      <c r="AW254" s="14" t="s">
        <v>32</v>
      </c>
      <c r="AX254" s="14" t="s">
        <v>85</v>
      </c>
      <c r="AY254" s="297" t="s">
        <v>145</v>
      </c>
    </row>
    <row r="255" spans="1:65" s="2" customFormat="1" ht="16.5" customHeight="1">
      <c r="A255" s="40"/>
      <c r="B255" s="41"/>
      <c r="C255" s="262" t="s">
        <v>482</v>
      </c>
      <c r="D255" s="262" t="s">
        <v>146</v>
      </c>
      <c r="E255" s="263" t="s">
        <v>483</v>
      </c>
      <c r="F255" s="264" t="s">
        <v>484</v>
      </c>
      <c r="G255" s="265" t="s">
        <v>237</v>
      </c>
      <c r="H255" s="266">
        <v>24</v>
      </c>
      <c r="I255" s="267"/>
      <c r="J255" s="268">
        <f>ROUND(I255*H255,2)</f>
        <v>0</v>
      </c>
      <c r="K255" s="269"/>
      <c r="L255" s="270"/>
      <c r="M255" s="271" t="s">
        <v>1</v>
      </c>
      <c r="N255" s="272" t="s">
        <v>42</v>
      </c>
      <c r="O255" s="93"/>
      <c r="P255" s="273">
        <f>O255*H255</f>
        <v>0</v>
      </c>
      <c r="Q255" s="273">
        <v>0</v>
      </c>
      <c r="R255" s="273">
        <f>Q255*H255</f>
        <v>0</v>
      </c>
      <c r="S255" s="273">
        <v>0</v>
      </c>
      <c r="T255" s="274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75" t="s">
        <v>149</v>
      </c>
      <c r="AT255" s="275" t="s">
        <v>146</v>
      </c>
      <c r="AU255" s="275" t="s">
        <v>87</v>
      </c>
      <c r="AY255" s="17" t="s">
        <v>145</v>
      </c>
      <c r="BE255" s="145">
        <f>IF(N255="základní",J255,0)</f>
        <v>0</v>
      </c>
      <c r="BF255" s="145">
        <f>IF(N255="snížená",J255,0)</f>
        <v>0</v>
      </c>
      <c r="BG255" s="145">
        <f>IF(N255="zákl. přenesená",J255,0)</f>
        <v>0</v>
      </c>
      <c r="BH255" s="145">
        <f>IF(N255="sníž. přenesená",J255,0)</f>
        <v>0</v>
      </c>
      <c r="BI255" s="145">
        <f>IF(N255="nulová",J255,0)</f>
        <v>0</v>
      </c>
      <c r="BJ255" s="17" t="s">
        <v>85</v>
      </c>
      <c r="BK255" s="145">
        <f>ROUND(I255*H255,2)</f>
        <v>0</v>
      </c>
      <c r="BL255" s="17" t="s">
        <v>150</v>
      </c>
      <c r="BM255" s="275" t="s">
        <v>485</v>
      </c>
    </row>
    <row r="256" spans="1:51" s="14" customFormat="1" ht="12">
      <c r="A256" s="14"/>
      <c r="B256" s="287"/>
      <c r="C256" s="288"/>
      <c r="D256" s="278" t="s">
        <v>183</v>
      </c>
      <c r="E256" s="289" t="s">
        <v>1</v>
      </c>
      <c r="F256" s="290" t="s">
        <v>398</v>
      </c>
      <c r="G256" s="288"/>
      <c r="H256" s="291">
        <v>24</v>
      </c>
      <c r="I256" s="292"/>
      <c r="J256" s="288"/>
      <c r="K256" s="288"/>
      <c r="L256" s="293"/>
      <c r="M256" s="294"/>
      <c r="N256" s="295"/>
      <c r="O256" s="295"/>
      <c r="P256" s="295"/>
      <c r="Q256" s="295"/>
      <c r="R256" s="295"/>
      <c r="S256" s="295"/>
      <c r="T256" s="29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97" t="s">
        <v>183</v>
      </c>
      <c r="AU256" s="297" t="s">
        <v>87</v>
      </c>
      <c r="AV256" s="14" t="s">
        <v>87</v>
      </c>
      <c r="AW256" s="14" t="s">
        <v>32</v>
      </c>
      <c r="AX256" s="14" t="s">
        <v>85</v>
      </c>
      <c r="AY256" s="297" t="s">
        <v>145</v>
      </c>
    </row>
    <row r="257" spans="1:65" s="2" customFormat="1" ht="24" customHeight="1">
      <c r="A257" s="40"/>
      <c r="B257" s="41"/>
      <c r="C257" s="262" t="s">
        <v>486</v>
      </c>
      <c r="D257" s="262" t="s">
        <v>146</v>
      </c>
      <c r="E257" s="263" t="s">
        <v>487</v>
      </c>
      <c r="F257" s="264" t="s">
        <v>488</v>
      </c>
      <c r="G257" s="265" t="s">
        <v>181</v>
      </c>
      <c r="H257" s="266">
        <v>342</v>
      </c>
      <c r="I257" s="267"/>
      <c r="J257" s="268">
        <f>ROUND(I257*H257,2)</f>
        <v>0</v>
      </c>
      <c r="K257" s="269"/>
      <c r="L257" s="270"/>
      <c r="M257" s="271" t="s">
        <v>1</v>
      </c>
      <c r="N257" s="272" t="s">
        <v>42</v>
      </c>
      <c r="O257" s="93"/>
      <c r="P257" s="273">
        <f>O257*H257</f>
        <v>0</v>
      </c>
      <c r="Q257" s="273">
        <v>0</v>
      </c>
      <c r="R257" s="273">
        <f>Q257*H257</f>
        <v>0</v>
      </c>
      <c r="S257" s="273">
        <v>0</v>
      </c>
      <c r="T257" s="274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75" t="s">
        <v>149</v>
      </c>
      <c r="AT257" s="275" t="s">
        <v>146</v>
      </c>
      <c r="AU257" s="275" t="s">
        <v>87</v>
      </c>
      <c r="AY257" s="17" t="s">
        <v>145</v>
      </c>
      <c r="BE257" s="145">
        <f>IF(N257="základní",J257,0)</f>
        <v>0</v>
      </c>
      <c r="BF257" s="145">
        <f>IF(N257="snížená",J257,0)</f>
        <v>0</v>
      </c>
      <c r="BG257" s="145">
        <f>IF(N257="zákl. přenesená",J257,0)</f>
        <v>0</v>
      </c>
      <c r="BH257" s="145">
        <f>IF(N257="sníž. přenesená",J257,0)</f>
        <v>0</v>
      </c>
      <c r="BI257" s="145">
        <f>IF(N257="nulová",J257,0)</f>
        <v>0</v>
      </c>
      <c r="BJ257" s="17" t="s">
        <v>85</v>
      </c>
      <c r="BK257" s="145">
        <f>ROUND(I257*H257,2)</f>
        <v>0</v>
      </c>
      <c r="BL257" s="17" t="s">
        <v>150</v>
      </c>
      <c r="BM257" s="275" t="s">
        <v>489</v>
      </c>
    </row>
    <row r="258" spans="1:51" s="13" customFormat="1" ht="12">
      <c r="A258" s="13"/>
      <c r="B258" s="276"/>
      <c r="C258" s="277"/>
      <c r="D258" s="278" t="s">
        <v>183</v>
      </c>
      <c r="E258" s="279" t="s">
        <v>1</v>
      </c>
      <c r="F258" s="280" t="s">
        <v>374</v>
      </c>
      <c r="G258" s="277"/>
      <c r="H258" s="279" t="s">
        <v>1</v>
      </c>
      <c r="I258" s="281"/>
      <c r="J258" s="277"/>
      <c r="K258" s="277"/>
      <c r="L258" s="282"/>
      <c r="M258" s="283"/>
      <c r="N258" s="284"/>
      <c r="O258" s="284"/>
      <c r="P258" s="284"/>
      <c r="Q258" s="284"/>
      <c r="R258" s="284"/>
      <c r="S258" s="284"/>
      <c r="T258" s="28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86" t="s">
        <v>183</v>
      </c>
      <c r="AU258" s="286" t="s">
        <v>87</v>
      </c>
      <c r="AV258" s="13" t="s">
        <v>85</v>
      </c>
      <c r="AW258" s="13" t="s">
        <v>32</v>
      </c>
      <c r="AX258" s="13" t="s">
        <v>77</v>
      </c>
      <c r="AY258" s="286" t="s">
        <v>145</v>
      </c>
    </row>
    <row r="259" spans="1:51" s="14" customFormat="1" ht="12">
      <c r="A259" s="14"/>
      <c r="B259" s="287"/>
      <c r="C259" s="288"/>
      <c r="D259" s="278" t="s">
        <v>183</v>
      </c>
      <c r="E259" s="289" t="s">
        <v>1</v>
      </c>
      <c r="F259" s="290" t="s">
        <v>449</v>
      </c>
      <c r="G259" s="288"/>
      <c r="H259" s="291">
        <v>342</v>
      </c>
      <c r="I259" s="292"/>
      <c r="J259" s="288"/>
      <c r="K259" s="288"/>
      <c r="L259" s="293"/>
      <c r="M259" s="294"/>
      <c r="N259" s="295"/>
      <c r="O259" s="295"/>
      <c r="P259" s="295"/>
      <c r="Q259" s="295"/>
      <c r="R259" s="295"/>
      <c r="S259" s="295"/>
      <c r="T259" s="29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97" t="s">
        <v>183</v>
      </c>
      <c r="AU259" s="297" t="s">
        <v>87</v>
      </c>
      <c r="AV259" s="14" t="s">
        <v>87</v>
      </c>
      <c r="AW259" s="14" t="s">
        <v>32</v>
      </c>
      <c r="AX259" s="14" t="s">
        <v>85</v>
      </c>
      <c r="AY259" s="297" t="s">
        <v>145</v>
      </c>
    </row>
    <row r="260" spans="1:65" s="2" customFormat="1" ht="36" customHeight="1">
      <c r="A260" s="40"/>
      <c r="B260" s="41"/>
      <c r="C260" s="309" t="s">
        <v>490</v>
      </c>
      <c r="D260" s="309" t="s">
        <v>223</v>
      </c>
      <c r="E260" s="310" t="s">
        <v>491</v>
      </c>
      <c r="F260" s="311" t="s">
        <v>492</v>
      </c>
      <c r="G260" s="312" t="s">
        <v>181</v>
      </c>
      <c r="H260" s="313">
        <v>11</v>
      </c>
      <c r="I260" s="314"/>
      <c r="J260" s="315">
        <f>ROUND(I260*H260,2)</f>
        <v>0</v>
      </c>
      <c r="K260" s="316"/>
      <c r="L260" s="43"/>
      <c r="M260" s="317" t="s">
        <v>1</v>
      </c>
      <c r="N260" s="318" t="s">
        <v>42</v>
      </c>
      <c r="O260" s="93"/>
      <c r="P260" s="273">
        <f>O260*H260</f>
        <v>0</v>
      </c>
      <c r="Q260" s="273">
        <v>0</v>
      </c>
      <c r="R260" s="273">
        <f>Q260*H260</f>
        <v>0</v>
      </c>
      <c r="S260" s="273">
        <v>0</v>
      </c>
      <c r="T260" s="274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75" t="s">
        <v>150</v>
      </c>
      <c r="AT260" s="275" t="s">
        <v>223</v>
      </c>
      <c r="AU260" s="275" t="s">
        <v>87</v>
      </c>
      <c r="AY260" s="17" t="s">
        <v>145</v>
      </c>
      <c r="BE260" s="145">
        <f>IF(N260="základní",J260,0)</f>
        <v>0</v>
      </c>
      <c r="BF260" s="145">
        <f>IF(N260="snížená",J260,0)</f>
        <v>0</v>
      </c>
      <c r="BG260" s="145">
        <f>IF(N260="zákl. přenesená",J260,0)</f>
        <v>0</v>
      </c>
      <c r="BH260" s="145">
        <f>IF(N260="sníž. přenesená",J260,0)</f>
        <v>0</v>
      </c>
      <c r="BI260" s="145">
        <f>IF(N260="nulová",J260,0)</f>
        <v>0</v>
      </c>
      <c r="BJ260" s="17" t="s">
        <v>85</v>
      </c>
      <c r="BK260" s="145">
        <f>ROUND(I260*H260,2)</f>
        <v>0</v>
      </c>
      <c r="BL260" s="17" t="s">
        <v>150</v>
      </c>
      <c r="BM260" s="275" t="s">
        <v>493</v>
      </c>
    </row>
    <row r="261" spans="1:51" s="14" customFormat="1" ht="12">
      <c r="A261" s="14"/>
      <c r="B261" s="287"/>
      <c r="C261" s="288"/>
      <c r="D261" s="278" t="s">
        <v>183</v>
      </c>
      <c r="E261" s="289" t="s">
        <v>1</v>
      </c>
      <c r="F261" s="290" t="s">
        <v>283</v>
      </c>
      <c r="G261" s="288"/>
      <c r="H261" s="291">
        <v>11</v>
      </c>
      <c r="I261" s="292"/>
      <c r="J261" s="288"/>
      <c r="K261" s="288"/>
      <c r="L261" s="293"/>
      <c r="M261" s="294"/>
      <c r="N261" s="295"/>
      <c r="O261" s="295"/>
      <c r="P261" s="295"/>
      <c r="Q261" s="295"/>
      <c r="R261" s="295"/>
      <c r="S261" s="295"/>
      <c r="T261" s="29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97" t="s">
        <v>183</v>
      </c>
      <c r="AU261" s="297" t="s">
        <v>87</v>
      </c>
      <c r="AV261" s="14" t="s">
        <v>87</v>
      </c>
      <c r="AW261" s="14" t="s">
        <v>32</v>
      </c>
      <c r="AX261" s="14" t="s">
        <v>85</v>
      </c>
      <c r="AY261" s="297" t="s">
        <v>145</v>
      </c>
    </row>
    <row r="262" spans="1:65" s="2" customFormat="1" ht="16.5" customHeight="1">
      <c r="A262" s="40"/>
      <c r="B262" s="41"/>
      <c r="C262" s="309" t="s">
        <v>494</v>
      </c>
      <c r="D262" s="309" t="s">
        <v>223</v>
      </c>
      <c r="E262" s="310" t="s">
        <v>495</v>
      </c>
      <c r="F262" s="311" t="s">
        <v>496</v>
      </c>
      <c r="G262" s="312" t="s">
        <v>181</v>
      </c>
      <c r="H262" s="313">
        <v>11</v>
      </c>
      <c r="I262" s="314"/>
      <c r="J262" s="315">
        <f>ROUND(I262*H262,2)</f>
        <v>0</v>
      </c>
      <c r="K262" s="316"/>
      <c r="L262" s="43"/>
      <c r="M262" s="317" t="s">
        <v>1</v>
      </c>
      <c r="N262" s="318" t="s">
        <v>42</v>
      </c>
      <c r="O262" s="93"/>
      <c r="P262" s="273">
        <f>O262*H262</f>
        <v>0</v>
      </c>
      <c r="Q262" s="273">
        <v>6E-05</v>
      </c>
      <c r="R262" s="273">
        <f>Q262*H262</f>
        <v>0.00066</v>
      </c>
      <c r="S262" s="273">
        <v>0</v>
      </c>
      <c r="T262" s="274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75" t="s">
        <v>150</v>
      </c>
      <c r="AT262" s="275" t="s">
        <v>223</v>
      </c>
      <c r="AU262" s="275" t="s">
        <v>87</v>
      </c>
      <c r="AY262" s="17" t="s">
        <v>145</v>
      </c>
      <c r="BE262" s="145">
        <f>IF(N262="základní",J262,0)</f>
        <v>0</v>
      </c>
      <c r="BF262" s="145">
        <f>IF(N262="snížená",J262,0)</f>
        <v>0</v>
      </c>
      <c r="BG262" s="145">
        <f>IF(N262="zákl. přenesená",J262,0)</f>
        <v>0</v>
      </c>
      <c r="BH262" s="145">
        <f>IF(N262="sníž. přenesená",J262,0)</f>
        <v>0</v>
      </c>
      <c r="BI262" s="145">
        <f>IF(N262="nulová",J262,0)</f>
        <v>0</v>
      </c>
      <c r="BJ262" s="17" t="s">
        <v>85</v>
      </c>
      <c r="BK262" s="145">
        <f>ROUND(I262*H262,2)</f>
        <v>0</v>
      </c>
      <c r="BL262" s="17" t="s">
        <v>150</v>
      </c>
      <c r="BM262" s="275" t="s">
        <v>497</v>
      </c>
    </row>
    <row r="263" spans="1:51" s="14" customFormat="1" ht="12">
      <c r="A263" s="14"/>
      <c r="B263" s="287"/>
      <c r="C263" s="288"/>
      <c r="D263" s="278" t="s">
        <v>183</v>
      </c>
      <c r="E263" s="289" t="s">
        <v>1</v>
      </c>
      <c r="F263" s="290" t="s">
        <v>283</v>
      </c>
      <c r="G263" s="288"/>
      <c r="H263" s="291">
        <v>11</v>
      </c>
      <c r="I263" s="292"/>
      <c r="J263" s="288"/>
      <c r="K263" s="288"/>
      <c r="L263" s="293"/>
      <c r="M263" s="294"/>
      <c r="N263" s="295"/>
      <c r="O263" s="295"/>
      <c r="P263" s="295"/>
      <c r="Q263" s="295"/>
      <c r="R263" s="295"/>
      <c r="S263" s="295"/>
      <c r="T263" s="29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97" t="s">
        <v>183</v>
      </c>
      <c r="AU263" s="297" t="s">
        <v>87</v>
      </c>
      <c r="AV263" s="14" t="s">
        <v>87</v>
      </c>
      <c r="AW263" s="14" t="s">
        <v>32</v>
      </c>
      <c r="AX263" s="14" t="s">
        <v>85</v>
      </c>
      <c r="AY263" s="297" t="s">
        <v>145</v>
      </c>
    </row>
    <row r="264" spans="1:65" s="2" customFormat="1" ht="24" customHeight="1">
      <c r="A264" s="40"/>
      <c r="B264" s="41"/>
      <c r="C264" s="309" t="s">
        <v>498</v>
      </c>
      <c r="D264" s="309" t="s">
        <v>223</v>
      </c>
      <c r="E264" s="310" t="s">
        <v>499</v>
      </c>
      <c r="F264" s="311" t="s">
        <v>500</v>
      </c>
      <c r="G264" s="312" t="s">
        <v>181</v>
      </c>
      <c r="H264" s="313">
        <v>11</v>
      </c>
      <c r="I264" s="314"/>
      <c r="J264" s="315">
        <f>ROUND(I264*H264,2)</f>
        <v>0</v>
      </c>
      <c r="K264" s="316"/>
      <c r="L264" s="43"/>
      <c r="M264" s="317" t="s">
        <v>1</v>
      </c>
      <c r="N264" s="318" t="s">
        <v>42</v>
      </c>
      <c r="O264" s="93"/>
      <c r="P264" s="273">
        <f>O264*H264</f>
        <v>0</v>
      </c>
      <c r="Q264" s="273">
        <v>0</v>
      </c>
      <c r="R264" s="273">
        <f>Q264*H264</f>
        <v>0</v>
      </c>
      <c r="S264" s="273">
        <v>0</v>
      </c>
      <c r="T264" s="274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75" t="s">
        <v>150</v>
      </c>
      <c r="AT264" s="275" t="s">
        <v>223</v>
      </c>
      <c r="AU264" s="275" t="s">
        <v>87</v>
      </c>
      <c r="AY264" s="17" t="s">
        <v>145</v>
      </c>
      <c r="BE264" s="145">
        <f>IF(N264="základní",J264,0)</f>
        <v>0</v>
      </c>
      <c r="BF264" s="145">
        <f>IF(N264="snížená",J264,0)</f>
        <v>0</v>
      </c>
      <c r="BG264" s="145">
        <f>IF(N264="zákl. přenesená",J264,0)</f>
        <v>0</v>
      </c>
      <c r="BH264" s="145">
        <f>IF(N264="sníž. přenesená",J264,0)</f>
        <v>0</v>
      </c>
      <c r="BI264" s="145">
        <f>IF(N264="nulová",J264,0)</f>
        <v>0</v>
      </c>
      <c r="BJ264" s="17" t="s">
        <v>85</v>
      </c>
      <c r="BK264" s="145">
        <f>ROUND(I264*H264,2)</f>
        <v>0</v>
      </c>
      <c r="BL264" s="17" t="s">
        <v>150</v>
      </c>
      <c r="BM264" s="275" t="s">
        <v>501</v>
      </c>
    </row>
    <row r="265" spans="1:51" s="14" customFormat="1" ht="12">
      <c r="A265" s="14"/>
      <c r="B265" s="287"/>
      <c r="C265" s="288"/>
      <c r="D265" s="278" t="s">
        <v>183</v>
      </c>
      <c r="E265" s="289" t="s">
        <v>1</v>
      </c>
      <c r="F265" s="290" t="s">
        <v>283</v>
      </c>
      <c r="G265" s="288"/>
      <c r="H265" s="291">
        <v>11</v>
      </c>
      <c r="I265" s="292"/>
      <c r="J265" s="288"/>
      <c r="K265" s="288"/>
      <c r="L265" s="293"/>
      <c r="M265" s="294"/>
      <c r="N265" s="295"/>
      <c r="O265" s="295"/>
      <c r="P265" s="295"/>
      <c r="Q265" s="295"/>
      <c r="R265" s="295"/>
      <c r="S265" s="295"/>
      <c r="T265" s="29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97" t="s">
        <v>183</v>
      </c>
      <c r="AU265" s="297" t="s">
        <v>87</v>
      </c>
      <c r="AV265" s="14" t="s">
        <v>87</v>
      </c>
      <c r="AW265" s="14" t="s">
        <v>32</v>
      </c>
      <c r="AX265" s="14" t="s">
        <v>85</v>
      </c>
      <c r="AY265" s="297" t="s">
        <v>145</v>
      </c>
    </row>
    <row r="266" spans="1:65" s="2" customFormat="1" ht="24" customHeight="1">
      <c r="A266" s="40"/>
      <c r="B266" s="41"/>
      <c r="C266" s="309" t="s">
        <v>502</v>
      </c>
      <c r="D266" s="309" t="s">
        <v>223</v>
      </c>
      <c r="E266" s="310" t="s">
        <v>503</v>
      </c>
      <c r="F266" s="311" t="s">
        <v>504</v>
      </c>
      <c r="G266" s="312" t="s">
        <v>237</v>
      </c>
      <c r="H266" s="313">
        <v>22</v>
      </c>
      <c r="I266" s="314"/>
      <c r="J266" s="315">
        <f>ROUND(I266*H266,2)</f>
        <v>0</v>
      </c>
      <c r="K266" s="316"/>
      <c r="L266" s="43"/>
      <c r="M266" s="317" t="s">
        <v>1</v>
      </c>
      <c r="N266" s="318" t="s">
        <v>42</v>
      </c>
      <c r="O266" s="93"/>
      <c r="P266" s="273">
        <f>O266*H266</f>
        <v>0</v>
      </c>
      <c r="Q266" s="273">
        <v>0.00069</v>
      </c>
      <c r="R266" s="273">
        <f>Q266*H266</f>
        <v>0.015179999999999999</v>
      </c>
      <c r="S266" s="273">
        <v>0</v>
      </c>
      <c r="T266" s="274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75" t="s">
        <v>150</v>
      </c>
      <c r="AT266" s="275" t="s">
        <v>223</v>
      </c>
      <c r="AU266" s="275" t="s">
        <v>87</v>
      </c>
      <c r="AY266" s="17" t="s">
        <v>145</v>
      </c>
      <c r="BE266" s="145">
        <f>IF(N266="základní",J266,0)</f>
        <v>0</v>
      </c>
      <c r="BF266" s="145">
        <f>IF(N266="snížená",J266,0)</f>
        <v>0</v>
      </c>
      <c r="BG266" s="145">
        <f>IF(N266="zákl. přenesená",J266,0)</f>
        <v>0</v>
      </c>
      <c r="BH266" s="145">
        <f>IF(N266="sníž. přenesená",J266,0)</f>
        <v>0</v>
      </c>
      <c r="BI266" s="145">
        <f>IF(N266="nulová",J266,0)</f>
        <v>0</v>
      </c>
      <c r="BJ266" s="17" t="s">
        <v>85</v>
      </c>
      <c r="BK266" s="145">
        <f>ROUND(I266*H266,2)</f>
        <v>0</v>
      </c>
      <c r="BL266" s="17" t="s">
        <v>150</v>
      </c>
      <c r="BM266" s="275" t="s">
        <v>505</v>
      </c>
    </row>
    <row r="267" spans="1:51" s="14" customFormat="1" ht="12">
      <c r="A267" s="14"/>
      <c r="B267" s="287"/>
      <c r="C267" s="288"/>
      <c r="D267" s="278" t="s">
        <v>183</v>
      </c>
      <c r="E267" s="289" t="s">
        <v>1</v>
      </c>
      <c r="F267" s="290" t="s">
        <v>506</v>
      </c>
      <c r="G267" s="288"/>
      <c r="H267" s="291">
        <v>22</v>
      </c>
      <c r="I267" s="292"/>
      <c r="J267" s="288"/>
      <c r="K267" s="288"/>
      <c r="L267" s="293"/>
      <c r="M267" s="294"/>
      <c r="N267" s="295"/>
      <c r="O267" s="295"/>
      <c r="P267" s="295"/>
      <c r="Q267" s="295"/>
      <c r="R267" s="295"/>
      <c r="S267" s="295"/>
      <c r="T267" s="29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97" t="s">
        <v>183</v>
      </c>
      <c r="AU267" s="297" t="s">
        <v>87</v>
      </c>
      <c r="AV267" s="14" t="s">
        <v>87</v>
      </c>
      <c r="AW267" s="14" t="s">
        <v>32</v>
      </c>
      <c r="AX267" s="14" t="s">
        <v>85</v>
      </c>
      <c r="AY267" s="297" t="s">
        <v>145</v>
      </c>
    </row>
    <row r="268" spans="1:65" s="2" customFormat="1" ht="24" customHeight="1">
      <c r="A268" s="40"/>
      <c r="B268" s="41"/>
      <c r="C268" s="309" t="s">
        <v>507</v>
      </c>
      <c r="D268" s="309" t="s">
        <v>223</v>
      </c>
      <c r="E268" s="310" t="s">
        <v>508</v>
      </c>
      <c r="F268" s="311" t="s">
        <v>509</v>
      </c>
      <c r="G268" s="312" t="s">
        <v>181</v>
      </c>
      <c r="H268" s="313">
        <v>11</v>
      </c>
      <c r="I268" s="314"/>
      <c r="J268" s="315">
        <f>ROUND(I268*H268,2)</f>
        <v>0</v>
      </c>
      <c r="K268" s="316"/>
      <c r="L268" s="43"/>
      <c r="M268" s="317" t="s">
        <v>1</v>
      </c>
      <c r="N268" s="318" t="s">
        <v>42</v>
      </c>
      <c r="O268" s="93"/>
      <c r="P268" s="273">
        <f>O268*H268</f>
        <v>0</v>
      </c>
      <c r="Q268" s="273">
        <v>0</v>
      </c>
      <c r="R268" s="273">
        <f>Q268*H268</f>
        <v>0</v>
      </c>
      <c r="S268" s="273">
        <v>0</v>
      </c>
      <c r="T268" s="274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75" t="s">
        <v>150</v>
      </c>
      <c r="AT268" s="275" t="s">
        <v>223</v>
      </c>
      <c r="AU268" s="275" t="s">
        <v>87</v>
      </c>
      <c r="AY268" s="17" t="s">
        <v>145</v>
      </c>
      <c r="BE268" s="145">
        <f>IF(N268="základní",J268,0)</f>
        <v>0</v>
      </c>
      <c r="BF268" s="145">
        <f>IF(N268="snížená",J268,0)</f>
        <v>0</v>
      </c>
      <c r="BG268" s="145">
        <f>IF(N268="zákl. přenesená",J268,0)</f>
        <v>0</v>
      </c>
      <c r="BH268" s="145">
        <f>IF(N268="sníž. přenesená",J268,0)</f>
        <v>0</v>
      </c>
      <c r="BI268" s="145">
        <f>IF(N268="nulová",J268,0)</f>
        <v>0</v>
      </c>
      <c r="BJ268" s="17" t="s">
        <v>85</v>
      </c>
      <c r="BK268" s="145">
        <f>ROUND(I268*H268,2)</f>
        <v>0</v>
      </c>
      <c r="BL268" s="17" t="s">
        <v>150</v>
      </c>
      <c r="BM268" s="275" t="s">
        <v>510</v>
      </c>
    </row>
    <row r="269" spans="1:51" s="14" customFormat="1" ht="12">
      <c r="A269" s="14"/>
      <c r="B269" s="287"/>
      <c r="C269" s="288"/>
      <c r="D269" s="278" t="s">
        <v>183</v>
      </c>
      <c r="E269" s="289" t="s">
        <v>1</v>
      </c>
      <c r="F269" s="290" t="s">
        <v>283</v>
      </c>
      <c r="G269" s="288"/>
      <c r="H269" s="291">
        <v>11</v>
      </c>
      <c r="I269" s="292"/>
      <c r="J269" s="288"/>
      <c r="K269" s="288"/>
      <c r="L269" s="293"/>
      <c r="M269" s="294"/>
      <c r="N269" s="295"/>
      <c r="O269" s="295"/>
      <c r="P269" s="295"/>
      <c r="Q269" s="295"/>
      <c r="R269" s="295"/>
      <c r="S269" s="295"/>
      <c r="T269" s="29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97" t="s">
        <v>183</v>
      </c>
      <c r="AU269" s="297" t="s">
        <v>87</v>
      </c>
      <c r="AV269" s="14" t="s">
        <v>87</v>
      </c>
      <c r="AW269" s="14" t="s">
        <v>32</v>
      </c>
      <c r="AX269" s="14" t="s">
        <v>85</v>
      </c>
      <c r="AY269" s="297" t="s">
        <v>145</v>
      </c>
    </row>
    <row r="270" spans="1:65" s="2" customFormat="1" ht="24" customHeight="1">
      <c r="A270" s="40"/>
      <c r="B270" s="41"/>
      <c r="C270" s="309" t="s">
        <v>511</v>
      </c>
      <c r="D270" s="309" t="s">
        <v>223</v>
      </c>
      <c r="E270" s="310" t="s">
        <v>512</v>
      </c>
      <c r="F270" s="311" t="s">
        <v>513</v>
      </c>
      <c r="G270" s="312" t="s">
        <v>237</v>
      </c>
      <c r="H270" s="313">
        <v>342</v>
      </c>
      <c r="I270" s="314"/>
      <c r="J270" s="315">
        <f>ROUND(I270*H270,2)</f>
        <v>0</v>
      </c>
      <c r="K270" s="316"/>
      <c r="L270" s="43"/>
      <c r="M270" s="317" t="s">
        <v>1</v>
      </c>
      <c r="N270" s="318" t="s">
        <v>42</v>
      </c>
      <c r="O270" s="93"/>
      <c r="P270" s="273">
        <f>O270*H270</f>
        <v>0</v>
      </c>
      <c r="Q270" s="273">
        <v>0</v>
      </c>
      <c r="R270" s="273">
        <f>Q270*H270</f>
        <v>0</v>
      </c>
      <c r="S270" s="273">
        <v>0</v>
      </c>
      <c r="T270" s="274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75" t="s">
        <v>150</v>
      </c>
      <c r="AT270" s="275" t="s">
        <v>223</v>
      </c>
      <c r="AU270" s="275" t="s">
        <v>87</v>
      </c>
      <c r="AY270" s="17" t="s">
        <v>145</v>
      </c>
      <c r="BE270" s="145">
        <f>IF(N270="základní",J270,0)</f>
        <v>0</v>
      </c>
      <c r="BF270" s="145">
        <f>IF(N270="snížená",J270,0)</f>
        <v>0</v>
      </c>
      <c r="BG270" s="145">
        <f>IF(N270="zákl. přenesená",J270,0)</f>
        <v>0</v>
      </c>
      <c r="BH270" s="145">
        <f>IF(N270="sníž. přenesená",J270,0)</f>
        <v>0</v>
      </c>
      <c r="BI270" s="145">
        <f>IF(N270="nulová",J270,0)</f>
        <v>0</v>
      </c>
      <c r="BJ270" s="17" t="s">
        <v>85</v>
      </c>
      <c r="BK270" s="145">
        <f>ROUND(I270*H270,2)</f>
        <v>0</v>
      </c>
      <c r="BL270" s="17" t="s">
        <v>150</v>
      </c>
      <c r="BM270" s="275" t="s">
        <v>514</v>
      </c>
    </row>
    <row r="271" spans="1:51" s="14" customFormat="1" ht="12">
      <c r="A271" s="14"/>
      <c r="B271" s="287"/>
      <c r="C271" s="288"/>
      <c r="D271" s="278" t="s">
        <v>183</v>
      </c>
      <c r="E271" s="289" t="s">
        <v>1</v>
      </c>
      <c r="F271" s="290" t="s">
        <v>449</v>
      </c>
      <c r="G271" s="288"/>
      <c r="H271" s="291">
        <v>342</v>
      </c>
      <c r="I271" s="292"/>
      <c r="J271" s="288"/>
      <c r="K271" s="288"/>
      <c r="L271" s="293"/>
      <c r="M271" s="294"/>
      <c r="N271" s="295"/>
      <c r="O271" s="295"/>
      <c r="P271" s="295"/>
      <c r="Q271" s="295"/>
      <c r="R271" s="295"/>
      <c r="S271" s="295"/>
      <c r="T271" s="296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97" t="s">
        <v>183</v>
      </c>
      <c r="AU271" s="297" t="s">
        <v>87</v>
      </c>
      <c r="AV271" s="14" t="s">
        <v>87</v>
      </c>
      <c r="AW271" s="14" t="s">
        <v>32</v>
      </c>
      <c r="AX271" s="14" t="s">
        <v>85</v>
      </c>
      <c r="AY271" s="297" t="s">
        <v>145</v>
      </c>
    </row>
    <row r="272" spans="1:65" s="2" customFormat="1" ht="48" customHeight="1">
      <c r="A272" s="40"/>
      <c r="B272" s="41"/>
      <c r="C272" s="309" t="s">
        <v>515</v>
      </c>
      <c r="D272" s="309" t="s">
        <v>223</v>
      </c>
      <c r="E272" s="310" t="s">
        <v>516</v>
      </c>
      <c r="F272" s="311" t="s">
        <v>517</v>
      </c>
      <c r="G272" s="312" t="s">
        <v>237</v>
      </c>
      <c r="H272" s="313">
        <v>1100</v>
      </c>
      <c r="I272" s="314"/>
      <c r="J272" s="315">
        <f>ROUND(I272*H272,2)</f>
        <v>0</v>
      </c>
      <c r="K272" s="316"/>
      <c r="L272" s="43"/>
      <c r="M272" s="317" t="s">
        <v>1</v>
      </c>
      <c r="N272" s="318" t="s">
        <v>42</v>
      </c>
      <c r="O272" s="93"/>
      <c r="P272" s="273">
        <f>O272*H272</f>
        <v>0</v>
      </c>
      <c r="Q272" s="273">
        <v>0</v>
      </c>
      <c r="R272" s="273">
        <f>Q272*H272</f>
        <v>0</v>
      </c>
      <c r="S272" s="273">
        <v>0</v>
      </c>
      <c r="T272" s="274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75" t="s">
        <v>150</v>
      </c>
      <c r="AT272" s="275" t="s">
        <v>223</v>
      </c>
      <c r="AU272" s="275" t="s">
        <v>87</v>
      </c>
      <c r="AY272" s="17" t="s">
        <v>145</v>
      </c>
      <c r="BE272" s="145">
        <f>IF(N272="základní",J272,0)</f>
        <v>0</v>
      </c>
      <c r="BF272" s="145">
        <f>IF(N272="snížená",J272,0)</f>
        <v>0</v>
      </c>
      <c r="BG272" s="145">
        <f>IF(N272="zákl. přenesená",J272,0)</f>
        <v>0</v>
      </c>
      <c r="BH272" s="145">
        <f>IF(N272="sníž. přenesená",J272,0)</f>
        <v>0</v>
      </c>
      <c r="BI272" s="145">
        <f>IF(N272="nulová",J272,0)</f>
        <v>0</v>
      </c>
      <c r="BJ272" s="17" t="s">
        <v>85</v>
      </c>
      <c r="BK272" s="145">
        <f>ROUND(I272*H272,2)</f>
        <v>0</v>
      </c>
      <c r="BL272" s="17" t="s">
        <v>150</v>
      </c>
      <c r="BM272" s="275" t="s">
        <v>518</v>
      </c>
    </row>
    <row r="273" spans="1:51" s="14" customFormat="1" ht="12">
      <c r="A273" s="14"/>
      <c r="B273" s="287"/>
      <c r="C273" s="288"/>
      <c r="D273" s="278" t="s">
        <v>183</v>
      </c>
      <c r="E273" s="289" t="s">
        <v>1</v>
      </c>
      <c r="F273" s="290" t="s">
        <v>239</v>
      </c>
      <c r="G273" s="288"/>
      <c r="H273" s="291">
        <v>1100</v>
      </c>
      <c r="I273" s="292"/>
      <c r="J273" s="288"/>
      <c r="K273" s="288"/>
      <c r="L273" s="293"/>
      <c r="M273" s="294"/>
      <c r="N273" s="295"/>
      <c r="O273" s="295"/>
      <c r="P273" s="295"/>
      <c r="Q273" s="295"/>
      <c r="R273" s="295"/>
      <c r="S273" s="295"/>
      <c r="T273" s="29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97" t="s">
        <v>183</v>
      </c>
      <c r="AU273" s="297" t="s">
        <v>87</v>
      </c>
      <c r="AV273" s="14" t="s">
        <v>87</v>
      </c>
      <c r="AW273" s="14" t="s">
        <v>32</v>
      </c>
      <c r="AX273" s="14" t="s">
        <v>85</v>
      </c>
      <c r="AY273" s="297" t="s">
        <v>145</v>
      </c>
    </row>
    <row r="274" spans="1:65" s="2" customFormat="1" ht="16.5" customHeight="1">
      <c r="A274" s="40"/>
      <c r="B274" s="41"/>
      <c r="C274" s="262" t="s">
        <v>519</v>
      </c>
      <c r="D274" s="262" t="s">
        <v>146</v>
      </c>
      <c r="E274" s="263" t="s">
        <v>520</v>
      </c>
      <c r="F274" s="264" t="s">
        <v>521</v>
      </c>
      <c r="G274" s="265" t="s">
        <v>243</v>
      </c>
      <c r="H274" s="266">
        <v>66</v>
      </c>
      <c r="I274" s="267"/>
      <c r="J274" s="268">
        <f>ROUND(I274*H274,2)</f>
        <v>0</v>
      </c>
      <c r="K274" s="269"/>
      <c r="L274" s="270"/>
      <c r="M274" s="271" t="s">
        <v>1</v>
      </c>
      <c r="N274" s="272" t="s">
        <v>42</v>
      </c>
      <c r="O274" s="93"/>
      <c r="P274" s="273">
        <f>O274*H274</f>
        <v>0</v>
      </c>
      <c r="Q274" s="273">
        <v>0</v>
      </c>
      <c r="R274" s="273">
        <f>Q274*H274</f>
        <v>0</v>
      </c>
      <c r="S274" s="273">
        <v>0</v>
      </c>
      <c r="T274" s="274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75" t="s">
        <v>149</v>
      </c>
      <c r="AT274" s="275" t="s">
        <v>146</v>
      </c>
      <c r="AU274" s="275" t="s">
        <v>87</v>
      </c>
      <c r="AY274" s="17" t="s">
        <v>145</v>
      </c>
      <c r="BE274" s="145">
        <f>IF(N274="základní",J274,0)</f>
        <v>0</v>
      </c>
      <c r="BF274" s="145">
        <f>IF(N274="snížená",J274,0)</f>
        <v>0</v>
      </c>
      <c r="BG274" s="145">
        <f>IF(N274="zákl. přenesená",J274,0)</f>
        <v>0</v>
      </c>
      <c r="BH274" s="145">
        <f>IF(N274="sníž. přenesená",J274,0)</f>
        <v>0</v>
      </c>
      <c r="BI274" s="145">
        <f>IF(N274="nulová",J274,0)</f>
        <v>0</v>
      </c>
      <c r="BJ274" s="17" t="s">
        <v>85</v>
      </c>
      <c r="BK274" s="145">
        <f>ROUND(I274*H274,2)</f>
        <v>0</v>
      </c>
      <c r="BL274" s="17" t="s">
        <v>150</v>
      </c>
      <c r="BM274" s="275" t="s">
        <v>522</v>
      </c>
    </row>
    <row r="275" spans="1:51" s="14" customFormat="1" ht="12">
      <c r="A275" s="14"/>
      <c r="B275" s="287"/>
      <c r="C275" s="288"/>
      <c r="D275" s="278" t="s">
        <v>183</v>
      </c>
      <c r="E275" s="289" t="s">
        <v>1</v>
      </c>
      <c r="F275" s="290" t="s">
        <v>523</v>
      </c>
      <c r="G275" s="288"/>
      <c r="H275" s="291">
        <v>66</v>
      </c>
      <c r="I275" s="292"/>
      <c r="J275" s="288"/>
      <c r="K275" s="288"/>
      <c r="L275" s="293"/>
      <c r="M275" s="294"/>
      <c r="N275" s="295"/>
      <c r="O275" s="295"/>
      <c r="P275" s="295"/>
      <c r="Q275" s="295"/>
      <c r="R275" s="295"/>
      <c r="S275" s="295"/>
      <c r="T275" s="296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97" t="s">
        <v>183</v>
      </c>
      <c r="AU275" s="297" t="s">
        <v>87</v>
      </c>
      <c r="AV275" s="14" t="s">
        <v>87</v>
      </c>
      <c r="AW275" s="14" t="s">
        <v>32</v>
      </c>
      <c r="AX275" s="14" t="s">
        <v>85</v>
      </c>
      <c r="AY275" s="297" t="s">
        <v>145</v>
      </c>
    </row>
    <row r="276" spans="1:65" s="2" customFormat="1" ht="60" customHeight="1">
      <c r="A276" s="40"/>
      <c r="B276" s="41"/>
      <c r="C276" s="262" t="s">
        <v>524</v>
      </c>
      <c r="D276" s="262" t="s">
        <v>146</v>
      </c>
      <c r="E276" s="263" t="s">
        <v>525</v>
      </c>
      <c r="F276" s="264" t="s">
        <v>526</v>
      </c>
      <c r="G276" s="265" t="s">
        <v>237</v>
      </c>
      <c r="H276" s="266">
        <v>21</v>
      </c>
      <c r="I276" s="267"/>
      <c r="J276" s="268">
        <f>ROUND(I276*H276,2)</f>
        <v>0</v>
      </c>
      <c r="K276" s="269"/>
      <c r="L276" s="270"/>
      <c r="M276" s="271" t="s">
        <v>1</v>
      </c>
      <c r="N276" s="272" t="s">
        <v>42</v>
      </c>
      <c r="O276" s="93"/>
      <c r="P276" s="273">
        <f>O276*H276</f>
        <v>0</v>
      </c>
      <c r="Q276" s="273">
        <v>0</v>
      </c>
      <c r="R276" s="273">
        <f>Q276*H276</f>
        <v>0</v>
      </c>
      <c r="S276" s="273">
        <v>0</v>
      </c>
      <c r="T276" s="274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75" t="s">
        <v>149</v>
      </c>
      <c r="AT276" s="275" t="s">
        <v>146</v>
      </c>
      <c r="AU276" s="275" t="s">
        <v>87</v>
      </c>
      <c r="AY276" s="17" t="s">
        <v>145</v>
      </c>
      <c r="BE276" s="145">
        <f>IF(N276="základní",J276,0)</f>
        <v>0</v>
      </c>
      <c r="BF276" s="145">
        <f>IF(N276="snížená",J276,0)</f>
        <v>0</v>
      </c>
      <c r="BG276" s="145">
        <f>IF(N276="zákl. přenesená",J276,0)</f>
        <v>0</v>
      </c>
      <c r="BH276" s="145">
        <f>IF(N276="sníž. přenesená",J276,0)</f>
        <v>0</v>
      </c>
      <c r="BI276" s="145">
        <f>IF(N276="nulová",J276,0)</f>
        <v>0</v>
      </c>
      <c r="BJ276" s="17" t="s">
        <v>85</v>
      </c>
      <c r="BK276" s="145">
        <f>ROUND(I276*H276,2)</f>
        <v>0</v>
      </c>
      <c r="BL276" s="17" t="s">
        <v>150</v>
      </c>
      <c r="BM276" s="275" t="s">
        <v>527</v>
      </c>
    </row>
    <row r="277" spans="1:51" s="13" customFormat="1" ht="12">
      <c r="A277" s="13"/>
      <c r="B277" s="276"/>
      <c r="C277" s="277"/>
      <c r="D277" s="278" t="s">
        <v>183</v>
      </c>
      <c r="E277" s="279" t="s">
        <v>1</v>
      </c>
      <c r="F277" s="280" t="s">
        <v>528</v>
      </c>
      <c r="G277" s="277"/>
      <c r="H277" s="279" t="s">
        <v>1</v>
      </c>
      <c r="I277" s="281"/>
      <c r="J277" s="277"/>
      <c r="K277" s="277"/>
      <c r="L277" s="282"/>
      <c r="M277" s="283"/>
      <c r="N277" s="284"/>
      <c r="O277" s="284"/>
      <c r="P277" s="284"/>
      <c r="Q277" s="284"/>
      <c r="R277" s="284"/>
      <c r="S277" s="284"/>
      <c r="T277" s="28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86" t="s">
        <v>183</v>
      </c>
      <c r="AU277" s="286" t="s">
        <v>87</v>
      </c>
      <c r="AV277" s="13" t="s">
        <v>85</v>
      </c>
      <c r="AW277" s="13" t="s">
        <v>32</v>
      </c>
      <c r="AX277" s="13" t="s">
        <v>77</v>
      </c>
      <c r="AY277" s="286" t="s">
        <v>145</v>
      </c>
    </row>
    <row r="278" spans="1:51" s="14" customFormat="1" ht="12">
      <c r="A278" s="14"/>
      <c r="B278" s="287"/>
      <c r="C278" s="288"/>
      <c r="D278" s="278" t="s">
        <v>183</v>
      </c>
      <c r="E278" s="289" t="s">
        <v>1</v>
      </c>
      <c r="F278" s="290" t="s">
        <v>529</v>
      </c>
      <c r="G278" s="288"/>
      <c r="H278" s="291">
        <v>21</v>
      </c>
      <c r="I278" s="292"/>
      <c r="J278" s="288"/>
      <c r="K278" s="288"/>
      <c r="L278" s="293"/>
      <c r="M278" s="294"/>
      <c r="N278" s="295"/>
      <c r="O278" s="295"/>
      <c r="P278" s="295"/>
      <c r="Q278" s="295"/>
      <c r="R278" s="295"/>
      <c r="S278" s="295"/>
      <c r="T278" s="29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97" t="s">
        <v>183</v>
      </c>
      <c r="AU278" s="297" t="s">
        <v>87</v>
      </c>
      <c r="AV278" s="14" t="s">
        <v>87</v>
      </c>
      <c r="AW278" s="14" t="s">
        <v>32</v>
      </c>
      <c r="AX278" s="14" t="s">
        <v>85</v>
      </c>
      <c r="AY278" s="297" t="s">
        <v>145</v>
      </c>
    </row>
    <row r="279" spans="1:65" s="2" customFormat="1" ht="24" customHeight="1">
      <c r="A279" s="40"/>
      <c r="B279" s="41"/>
      <c r="C279" s="309" t="s">
        <v>530</v>
      </c>
      <c r="D279" s="309" t="s">
        <v>223</v>
      </c>
      <c r="E279" s="310" t="s">
        <v>531</v>
      </c>
      <c r="F279" s="311" t="s">
        <v>532</v>
      </c>
      <c r="G279" s="312" t="s">
        <v>237</v>
      </c>
      <c r="H279" s="313">
        <v>85.5</v>
      </c>
      <c r="I279" s="314"/>
      <c r="J279" s="315">
        <f>ROUND(I279*H279,2)</f>
        <v>0</v>
      </c>
      <c r="K279" s="316"/>
      <c r="L279" s="43"/>
      <c r="M279" s="317" t="s">
        <v>1</v>
      </c>
      <c r="N279" s="318" t="s">
        <v>42</v>
      </c>
      <c r="O279" s="93"/>
      <c r="P279" s="273">
        <f>O279*H279</f>
        <v>0</v>
      </c>
      <c r="Q279" s="273">
        <v>0</v>
      </c>
      <c r="R279" s="273">
        <f>Q279*H279</f>
        <v>0</v>
      </c>
      <c r="S279" s="273">
        <v>0</v>
      </c>
      <c r="T279" s="274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75" t="s">
        <v>150</v>
      </c>
      <c r="AT279" s="275" t="s">
        <v>223</v>
      </c>
      <c r="AU279" s="275" t="s">
        <v>87</v>
      </c>
      <c r="AY279" s="17" t="s">
        <v>145</v>
      </c>
      <c r="BE279" s="145">
        <f>IF(N279="základní",J279,0)</f>
        <v>0</v>
      </c>
      <c r="BF279" s="145">
        <f>IF(N279="snížená",J279,0)</f>
        <v>0</v>
      </c>
      <c r="BG279" s="145">
        <f>IF(N279="zákl. přenesená",J279,0)</f>
        <v>0</v>
      </c>
      <c r="BH279" s="145">
        <f>IF(N279="sníž. přenesená",J279,0)</f>
        <v>0</v>
      </c>
      <c r="BI279" s="145">
        <f>IF(N279="nulová",J279,0)</f>
        <v>0</v>
      </c>
      <c r="BJ279" s="17" t="s">
        <v>85</v>
      </c>
      <c r="BK279" s="145">
        <f>ROUND(I279*H279,2)</f>
        <v>0</v>
      </c>
      <c r="BL279" s="17" t="s">
        <v>150</v>
      </c>
      <c r="BM279" s="275" t="s">
        <v>533</v>
      </c>
    </row>
    <row r="280" spans="1:51" s="14" customFormat="1" ht="12">
      <c r="A280" s="14"/>
      <c r="B280" s="287"/>
      <c r="C280" s="288"/>
      <c r="D280" s="278" t="s">
        <v>183</v>
      </c>
      <c r="E280" s="289" t="s">
        <v>1</v>
      </c>
      <c r="F280" s="290" t="s">
        <v>534</v>
      </c>
      <c r="G280" s="288"/>
      <c r="H280" s="291">
        <v>85.5</v>
      </c>
      <c r="I280" s="292"/>
      <c r="J280" s="288"/>
      <c r="K280" s="288"/>
      <c r="L280" s="293"/>
      <c r="M280" s="294"/>
      <c r="N280" s="295"/>
      <c r="O280" s="295"/>
      <c r="P280" s="295"/>
      <c r="Q280" s="295"/>
      <c r="R280" s="295"/>
      <c r="S280" s="295"/>
      <c r="T280" s="29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97" t="s">
        <v>183</v>
      </c>
      <c r="AU280" s="297" t="s">
        <v>87</v>
      </c>
      <c r="AV280" s="14" t="s">
        <v>87</v>
      </c>
      <c r="AW280" s="14" t="s">
        <v>32</v>
      </c>
      <c r="AX280" s="14" t="s">
        <v>85</v>
      </c>
      <c r="AY280" s="297" t="s">
        <v>145</v>
      </c>
    </row>
    <row r="281" spans="1:65" s="2" customFormat="1" ht="16.5" customHeight="1">
      <c r="A281" s="40"/>
      <c r="B281" s="41"/>
      <c r="C281" s="262" t="s">
        <v>535</v>
      </c>
      <c r="D281" s="262" t="s">
        <v>146</v>
      </c>
      <c r="E281" s="263" t="s">
        <v>536</v>
      </c>
      <c r="F281" s="264" t="s">
        <v>537</v>
      </c>
      <c r="G281" s="265" t="s">
        <v>243</v>
      </c>
      <c r="H281" s="266">
        <v>12.825</v>
      </c>
      <c r="I281" s="267"/>
      <c r="J281" s="268">
        <f>ROUND(I281*H281,2)</f>
        <v>0</v>
      </c>
      <c r="K281" s="269"/>
      <c r="L281" s="270"/>
      <c r="M281" s="271" t="s">
        <v>1</v>
      </c>
      <c r="N281" s="272" t="s">
        <v>42</v>
      </c>
      <c r="O281" s="93"/>
      <c r="P281" s="273">
        <f>O281*H281</f>
        <v>0</v>
      </c>
      <c r="Q281" s="273">
        <v>0.2</v>
      </c>
      <c r="R281" s="273">
        <f>Q281*H281</f>
        <v>2.565</v>
      </c>
      <c r="S281" s="273">
        <v>0</v>
      </c>
      <c r="T281" s="274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75" t="s">
        <v>149</v>
      </c>
      <c r="AT281" s="275" t="s">
        <v>146</v>
      </c>
      <c r="AU281" s="275" t="s">
        <v>87</v>
      </c>
      <c r="AY281" s="17" t="s">
        <v>145</v>
      </c>
      <c r="BE281" s="145">
        <f>IF(N281="základní",J281,0)</f>
        <v>0</v>
      </c>
      <c r="BF281" s="145">
        <f>IF(N281="snížená",J281,0)</f>
        <v>0</v>
      </c>
      <c r="BG281" s="145">
        <f>IF(N281="zákl. přenesená",J281,0)</f>
        <v>0</v>
      </c>
      <c r="BH281" s="145">
        <f>IF(N281="sníž. přenesená",J281,0)</f>
        <v>0</v>
      </c>
      <c r="BI281" s="145">
        <f>IF(N281="nulová",J281,0)</f>
        <v>0</v>
      </c>
      <c r="BJ281" s="17" t="s">
        <v>85</v>
      </c>
      <c r="BK281" s="145">
        <f>ROUND(I281*H281,2)</f>
        <v>0</v>
      </c>
      <c r="BL281" s="17" t="s">
        <v>150</v>
      </c>
      <c r="BM281" s="275" t="s">
        <v>538</v>
      </c>
    </row>
    <row r="282" spans="1:51" s="14" customFormat="1" ht="12">
      <c r="A282" s="14"/>
      <c r="B282" s="287"/>
      <c r="C282" s="288"/>
      <c r="D282" s="278" t="s">
        <v>183</v>
      </c>
      <c r="E282" s="289" t="s">
        <v>1</v>
      </c>
      <c r="F282" s="290" t="s">
        <v>539</v>
      </c>
      <c r="G282" s="288"/>
      <c r="H282" s="291">
        <v>12.825</v>
      </c>
      <c r="I282" s="292"/>
      <c r="J282" s="288"/>
      <c r="K282" s="288"/>
      <c r="L282" s="293"/>
      <c r="M282" s="294"/>
      <c r="N282" s="295"/>
      <c r="O282" s="295"/>
      <c r="P282" s="295"/>
      <c r="Q282" s="295"/>
      <c r="R282" s="295"/>
      <c r="S282" s="295"/>
      <c r="T282" s="29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97" t="s">
        <v>183</v>
      </c>
      <c r="AU282" s="297" t="s">
        <v>87</v>
      </c>
      <c r="AV282" s="14" t="s">
        <v>87</v>
      </c>
      <c r="AW282" s="14" t="s">
        <v>32</v>
      </c>
      <c r="AX282" s="14" t="s">
        <v>85</v>
      </c>
      <c r="AY282" s="297" t="s">
        <v>145</v>
      </c>
    </row>
    <row r="283" spans="1:65" s="2" customFormat="1" ht="16.5" customHeight="1">
      <c r="A283" s="40"/>
      <c r="B283" s="41"/>
      <c r="C283" s="262" t="s">
        <v>540</v>
      </c>
      <c r="D283" s="262" t="s">
        <v>146</v>
      </c>
      <c r="E283" s="263" t="s">
        <v>541</v>
      </c>
      <c r="F283" s="264" t="s">
        <v>542</v>
      </c>
      <c r="G283" s="265" t="s">
        <v>243</v>
      </c>
      <c r="H283" s="266">
        <v>165</v>
      </c>
      <c r="I283" s="267"/>
      <c r="J283" s="268">
        <f>ROUND(I283*H283,2)</f>
        <v>0</v>
      </c>
      <c r="K283" s="269"/>
      <c r="L283" s="270"/>
      <c r="M283" s="271" t="s">
        <v>1</v>
      </c>
      <c r="N283" s="272" t="s">
        <v>42</v>
      </c>
      <c r="O283" s="93"/>
      <c r="P283" s="273">
        <f>O283*H283</f>
        <v>0</v>
      </c>
      <c r="Q283" s="273">
        <v>0</v>
      </c>
      <c r="R283" s="273">
        <f>Q283*H283</f>
        <v>0</v>
      </c>
      <c r="S283" s="273">
        <v>0</v>
      </c>
      <c r="T283" s="274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75" t="s">
        <v>149</v>
      </c>
      <c r="AT283" s="275" t="s">
        <v>146</v>
      </c>
      <c r="AU283" s="275" t="s">
        <v>87</v>
      </c>
      <c r="AY283" s="17" t="s">
        <v>145</v>
      </c>
      <c r="BE283" s="145">
        <f>IF(N283="základní",J283,0)</f>
        <v>0</v>
      </c>
      <c r="BF283" s="145">
        <f>IF(N283="snížená",J283,0)</f>
        <v>0</v>
      </c>
      <c r="BG283" s="145">
        <f>IF(N283="zákl. přenesená",J283,0)</f>
        <v>0</v>
      </c>
      <c r="BH283" s="145">
        <f>IF(N283="sníž. přenesená",J283,0)</f>
        <v>0</v>
      </c>
      <c r="BI283" s="145">
        <f>IF(N283="nulová",J283,0)</f>
        <v>0</v>
      </c>
      <c r="BJ283" s="17" t="s">
        <v>85</v>
      </c>
      <c r="BK283" s="145">
        <f>ROUND(I283*H283,2)</f>
        <v>0</v>
      </c>
      <c r="BL283" s="17" t="s">
        <v>150</v>
      </c>
      <c r="BM283" s="275" t="s">
        <v>543</v>
      </c>
    </row>
    <row r="284" spans="1:51" s="14" customFormat="1" ht="12">
      <c r="A284" s="14"/>
      <c r="B284" s="287"/>
      <c r="C284" s="288"/>
      <c r="D284" s="278" t="s">
        <v>183</v>
      </c>
      <c r="E284" s="289" t="s">
        <v>1</v>
      </c>
      <c r="F284" s="290" t="s">
        <v>544</v>
      </c>
      <c r="G284" s="288"/>
      <c r="H284" s="291">
        <v>165</v>
      </c>
      <c r="I284" s="292"/>
      <c r="J284" s="288"/>
      <c r="K284" s="288"/>
      <c r="L284" s="293"/>
      <c r="M284" s="294"/>
      <c r="N284" s="295"/>
      <c r="O284" s="295"/>
      <c r="P284" s="295"/>
      <c r="Q284" s="295"/>
      <c r="R284" s="295"/>
      <c r="S284" s="295"/>
      <c r="T284" s="29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97" t="s">
        <v>183</v>
      </c>
      <c r="AU284" s="297" t="s">
        <v>87</v>
      </c>
      <c r="AV284" s="14" t="s">
        <v>87</v>
      </c>
      <c r="AW284" s="14" t="s">
        <v>32</v>
      </c>
      <c r="AX284" s="14" t="s">
        <v>77</v>
      </c>
      <c r="AY284" s="297" t="s">
        <v>145</v>
      </c>
    </row>
    <row r="285" spans="1:51" s="15" customFormat="1" ht="12">
      <c r="A285" s="15"/>
      <c r="B285" s="298"/>
      <c r="C285" s="299"/>
      <c r="D285" s="278" t="s">
        <v>183</v>
      </c>
      <c r="E285" s="300" t="s">
        <v>1</v>
      </c>
      <c r="F285" s="301" t="s">
        <v>186</v>
      </c>
      <c r="G285" s="299"/>
      <c r="H285" s="302">
        <v>165</v>
      </c>
      <c r="I285" s="303"/>
      <c r="J285" s="299"/>
      <c r="K285" s="299"/>
      <c r="L285" s="304"/>
      <c r="M285" s="305"/>
      <c r="N285" s="306"/>
      <c r="O285" s="306"/>
      <c r="P285" s="306"/>
      <c r="Q285" s="306"/>
      <c r="R285" s="306"/>
      <c r="S285" s="306"/>
      <c r="T285" s="307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308" t="s">
        <v>183</v>
      </c>
      <c r="AU285" s="308" t="s">
        <v>87</v>
      </c>
      <c r="AV285" s="15" t="s">
        <v>150</v>
      </c>
      <c r="AW285" s="15" t="s">
        <v>32</v>
      </c>
      <c r="AX285" s="15" t="s">
        <v>85</v>
      </c>
      <c r="AY285" s="308" t="s">
        <v>145</v>
      </c>
    </row>
    <row r="286" spans="1:65" s="2" customFormat="1" ht="24" customHeight="1">
      <c r="A286" s="40"/>
      <c r="B286" s="41"/>
      <c r="C286" s="309" t="s">
        <v>545</v>
      </c>
      <c r="D286" s="309" t="s">
        <v>223</v>
      </c>
      <c r="E286" s="310" t="s">
        <v>546</v>
      </c>
      <c r="F286" s="311" t="s">
        <v>547</v>
      </c>
      <c r="G286" s="312" t="s">
        <v>243</v>
      </c>
      <c r="H286" s="313">
        <v>17.783</v>
      </c>
      <c r="I286" s="314"/>
      <c r="J286" s="315">
        <f>ROUND(I286*H286,2)</f>
        <v>0</v>
      </c>
      <c r="K286" s="316"/>
      <c r="L286" s="43"/>
      <c r="M286" s="317" t="s">
        <v>1</v>
      </c>
      <c r="N286" s="318" t="s">
        <v>42</v>
      </c>
      <c r="O286" s="93"/>
      <c r="P286" s="273">
        <f>O286*H286</f>
        <v>0</v>
      </c>
      <c r="Q286" s="273">
        <v>0</v>
      </c>
      <c r="R286" s="273">
        <f>Q286*H286</f>
        <v>0</v>
      </c>
      <c r="S286" s="273">
        <v>0</v>
      </c>
      <c r="T286" s="274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75" t="s">
        <v>150</v>
      </c>
      <c r="AT286" s="275" t="s">
        <v>223</v>
      </c>
      <c r="AU286" s="275" t="s">
        <v>87</v>
      </c>
      <c r="AY286" s="17" t="s">
        <v>145</v>
      </c>
      <c r="BE286" s="145">
        <f>IF(N286="základní",J286,0)</f>
        <v>0</v>
      </c>
      <c r="BF286" s="145">
        <f>IF(N286="snížená",J286,0)</f>
        <v>0</v>
      </c>
      <c r="BG286" s="145">
        <f>IF(N286="zákl. přenesená",J286,0)</f>
        <v>0</v>
      </c>
      <c r="BH286" s="145">
        <f>IF(N286="sníž. přenesená",J286,0)</f>
        <v>0</v>
      </c>
      <c r="BI286" s="145">
        <f>IF(N286="nulová",J286,0)</f>
        <v>0</v>
      </c>
      <c r="BJ286" s="17" t="s">
        <v>85</v>
      </c>
      <c r="BK286" s="145">
        <f>ROUND(I286*H286,2)</f>
        <v>0</v>
      </c>
      <c r="BL286" s="17" t="s">
        <v>150</v>
      </c>
      <c r="BM286" s="275" t="s">
        <v>548</v>
      </c>
    </row>
    <row r="287" spans="1:51" s="14" customFormat="1" ht="12">
      <c r="A287" s="14"/>
      <c r="B287" s="287"/>
      <c r="C287" s="288"/>
      <c r="D287" s="278" t="s">
        <v>183</v>
      </c>
      <c r="E287" s="289" t="s">
        <v>268</v>
      </c>
      <c r="F287" s="290" t="s">
        <v>549</v>
      </c>
      <c r="G287" s="288"/>
      <c r="H287" s="291">
        <v>17.783</v>
      </c>
      <c r="I287" s="292"/>
      <c r="J287" s="288"/>
      <c r="K287" s="288"/>
      <c r="L287" s="293"/>
      <c r="M287" s="294"/>
      <c r="N287" s="295"/>
      <c r="O287" s="295"/>
      <c r="P287" s="295"/>
      <c r="Q287" s="295"/>
      <c r="R287" s="295"/>
      <c r="S287" s="295"/>
      <c r="T287" s="29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97" t="s">
        <v>183</v>
      </c>
      <c r="AU287" s="297" t="s">
        <v>87</v>
      </c>
      <c r="AV287" s="14" t="s">
        <v>87</v>
      </c>
      <c r="AW287" s="14" t="s">
        <v>32</v>
      </c>
      <c r="AX287" s="14" t="s">
        <v>85</v>
      </c>
      <c r="AY287" s="297" t="s">
        <v>145</v>
      </c>
    </row>
    <row r="288" spans="1:65" s="2" customFormat="1" ht="16.5" customHeight="1">
      <c r="A288" s="40"/>
      <c r="B288" s="41"/>
      <c r="C288" s="262" t="s">
        <v>550</v>
      </c>
      <c r="D288" s="262" t="s">
        <v>146</v>
      </c>
      <c r="E288" s="263" t="s">
        <v>551</v>
      </c>
      <c r="F288" s="264" t="s">
        <v>552</v>
      </c>
      <c r="G288" s="265" t="s">
        <v>181</v>
      </c>
      <c r="H288" s="266">
        <v>2</v>
      </c>
      <c r="I288" s="267"/>
      <c r="J288" s="268">
        <f>ROUND(I288*H288,2)</f>
        <v>0</v>
      </c>
      <c r="K288" s="269"/>
      <c r="L288" s="270"/>
      <c r="M288" s="271" t="s">
        <v>1</v>
      </c>
      <c r="N288" s="272" t="s">
        <v>42</v>
      </c>
      <c r="O288" s="93"/>
      <c r="P288" s="273">
        <f>O288*H288</f>
        <v>0</v>
      </c>
      <c r="Q288" s="273">
        <v>0</v>
      </c>
      <c r="R288" s="273">
        <f>Q288*H288</f>
        <v>0</v>
      </c>
      <c r="S288" s="273">
        <v>0</v>
      </c>
      <c r="T288" s="274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75" t="s">
        <v>149</v>
      </c>
      <c r="AT288" s="275" t="s">
        <v>146</v>
      </c>
      <c r="AU288" s="275" t="s">
        <v>87</v>
      </c>
      <c r="AY288" s="17" t="s">
        <v>145</v>
      </c>
      <c r="BE288" s="145">
        <f>IF(N288="základní",J288,0)</f>
        <v>0</v>
      </c>
      <c r="BF288" s="145">
        <f>IF(N288="snížená",J288,0)</f>
        <v>0</v>
      </c>
      <c r="BG288" s="145">
        <f>IF(N288="zákl. přenesená",J288,0)</f>
        <v>0</v>
      </c>
      <c r="BH288" s="145">
        <f>IF(N288="sníž. přenesená",J288,0)</f>
        <v>0</v>
      </c>
      <c r="BI288" s="145">
        <f>IF(N288="nulová",J288,0)</f>
        <v>0</v>
      </c>
      <c r="BJ288" s="17" t="s">
        <v>85</v>
      </c>
      <c r="BK288" s="145">
        <f>ROUND(I288*H288,2)</f>
        <v>0</v>
      </c>
      <c r="BL288" s="17" t="s">
        <v>150</v>
      </c>
      <c r="BM288" s="275" t="s">
        <v>553</v>
      </c>
    </row>
    <row r="289" spans="1:65" s="2" customFormat="1" ht="16.5" customHeight="1">
      <c r="A289" s="40"/>
      <c r="B289" s="41"/>
      <c r="C289" s="262" t="s">
        <v>554</v>
      </c>
      <c r="D289" s="262" t="s">
        <v>146</v>
      </c>
      <c r="E289" s="263" t="s">
        <v>555</v>
      </c>
      <c r="F289" s="264" t="s">
        <v>556</v>
      </c>
      <c r="G289" s="265" t="s">
        <v>181</v>
      </c>
      <c r="H289" s="266">
        <v>7</v>
      </c>
      <c r="I289" s="267"/>
      <c r="J289" s="268">
        <f>ROUND(I289*H289,2)</f>
        <v>0</v>
      </c>
      <c r="K289" s="269"/>
      <c r="L289" s="270"/>
      <c r="M289" s="271" t="s">
        <v>1</v>
      </c>
      <c r="N289" s="272" t="s">
        <v>42</v>
      </c>
      <c r="O289" s="93"/>
      <c r="P289" s="273">
        <f>O289*H289</f>
        <v>0</v>
      </c>
      <c r="Q289" s="273">
        <v>0</v>
      </c>
      <c r="R289" s="273">
        <f>Q289*H289</f>
        <v>0</v>
      </c>
      <c r="S289" s="273">
        <v>0</v>
      </c>
      <c r="T289" s="274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75" t="s">
        <v>149</v>
      </c>
      <c r="AT289" s="275" t="s">
        <v>146</v>
      </c>
      <c r="AU289" s="275" t="s">
        <v>87</v>
      </c>
      <c r="AY289" s="17" t="s">
        <v>145</v>
      </c>
      <c r="BE289" s="145">
        <f>IF(N289="základní",J289,0)</f>
        <v>0</v>
      </c>
      <c r="BF289" s="145">
        <f>IF(N289="snížená",J289,0)</f>
        <v>0</v>
      </c>
      <c r="BG289" s="145">
        <f>IF(N289="zákl. přenesená",J289,0)</f>
        <v>0</v>
      </c>
      <c r="BH289" s="145">
        <f>IF(N289="sníž. přenesená",J289,0)</f>
        <v>0</v>
      </c>
      <c r="BI289" s="145">
        <f>IF(N289="nulová",J289,0)</f>
        <v>0</v>
      </c>
      <c r="BJ289" s="17" t="s">
        <v>85</v>
      </c>
      <c r="BK289" s="145">
        <f>ROUND(I289*H289,2)</f>
        <v>0</v>
      </c>
      <c r="BL289" s="17" t="s">
        <v>150</v>
      </c>
      <c r="BM289" s="275" t="s">
        <v>557</v>
      </c>
    </row>
    <row r="290" spans="1:65" s="2" customFormat="1" ht="16.5" customHeight="1">
      <c r="A290" s="40"/>
      <c r="B290" s="41"/>
      <c r="C290" s="262" t="s">
        <v>558</v>
      </c>
      <c r="D290" s="262" t="s">
        <v>146</v>
      </c>
      <c r="E290" s="263" t="s">
        <v>559</v>
      </c>
      <c r="F290" s="264" t="s">
        <v>560</v>
      </c>
      <c r="G290" s="265" t="s">
        <v>181</v>
      </c>
      <c r="H290" s="266">
        <v>2</v>
      </c>
      <c r="I290" s="267"/>
      <c r="J290" s="268">
        <f>ROUND(I290*H290,2)</f>
        <v>0</v>
      </c>
      <c r="K290" s="269"/>
      <c r="L290" s="270"/>
      <c r="M290" s="271" t="s">
        <v>1</v>
      </c>
      <c r="N290" s="272" t="s">
        <v>42</v>
      </c>
      <c r="O290" s="93"/>
      <c r="P290" s="273">
        <f>O290*H290</f>
        <v>0</v>
      </c>
      <c r="Q290" s="273">
        <v>0</v>
      </c>
      <c r="R290" s="273">
        <f>Q290*H290</f>
        <v>0</v>
      </c>
      <c r="S290" s="273">
        <v>0</v>
      </c>
      <c r="T290" s="274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75" t="s">
        <v>149</v>
      </c>
      <c r="AT290" s="275" t="s">
        <v>146</v>
      </c>
      <c r="AU290" s="275" t="s">
        <v>87</v>
      </c>
      <c r="AY290" s="17" t="s">
        <v>145</v>
      </c>
      <c r="BE290" s="145">
        <f>IF(N290="základní",J290,0)</f>
        <v>0</v>
      </c>
      <c r="BF290" s="145">
        <f>IF(N290="snížená",J290,0)</f>
        <v>0</v>
      </c>
      <c r="BG290" s="145">
        <f>IF(N290="zákl. přenesená",J290,0)</f>
        <v>0</v>
      </c>
      <c r="BH290" s="145">
        <f>IF(N290="sníž. přenesená",J290,0)</f>
        <v>0</v>
      </c>
      <c r="BI290" s="145">
        <f>IF(N290="nulová",J290,0)</f>
        <v>0</v>
      </c>
      <c r="BJ290" s="17" t="s">
        <v>85</v>
      </c>
      <c r="BK290" s="145">
        <f>ROUND(I290*H290,2)</f>
        <v>0</v>
      </c>
      <c r="BL290" s="17" t="s">
        <v>150</v>
      </c>
      <c r="BM290" s="275" t="s">
        <v>561</v>
      </c>
    </row>
    <row r="291" spans="1:65" s="2" customFormat="1" ht="16.5" customHeight="1">
      <c r="A291" s="40"/>
      <c r="B291" s="41"/>
      <c r="C291" s="309" t="s">
        <v>562</v>
      </c>
      <c r="D291" s="309" t="s">
        <v>223</v>
      </c>
      <c r="E291" s="310" t="s">
        <v>563</v>
      </c>
      <c r="F291" s="311" t="s">
        <v>564</v>
      </c>
      <c r="G291" s="312" t="s">
        <v>243</v>
      </c>
      <c r="H291" s="313">
        <v>17.783</v>
      </c>
      <c r="I291" s="314"/>
      <c r="J291" s="315">
        <f>ROUND(I291*H291,2)</f>
        <v>0</v>
      </c>
      <c r="K291" s="316"/>
      <c r="L291" s="43"/>
      <c r="M291" s="317" t="s">
        <v>1</v>
      </c>
      <c r="N291" s="318" t="s">
        <v>42</v>
      </c>
      <c r="O291" s="93"/>
      <c r="P291" s="273">
        <f>O291*H291</f>
        <v>0</v>
      </c>
      <c r="Q291" s="273">
        <v>0</v>
      </c>
      <c r="R291" s="273">
        <f>Q291*H291</f>
        <v>0</v>
      </c>
      <c r="S291" s="273">
        <v>0</v>
      </c>
      <c r="T291" s="274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75" t="s">
        <v>150</v>
      </c>
      <c r="AT291" s="275" t="s">
        <v>223</v>
      </c>
      <c r="AU291" s="275" t="s">
        <v>87</v>
      </c>
      <c r="AY291" s="17" t="s">
        <v>145</v>
      </c>
      <c r="BE291" s="145">
        <f>IF(N291="základní",J291,0)</f>
        <v>0</v>
      </c>
      <c r="BF291" s="145">
        <f>IF(N291="snížená",J291,0)</f>
        <v>0</v>
      </c>
      <c r="BG291" s="145">
        <f>IF(N291="zákl. přenesená",J291,0)</f>
        <v>0</v>
      </c>
      <c r="BH291" s="145">
        <f>IF(N291="sníž. přenesená",J291,0)</f>
        <v>0</v>
      </c>
      <c r="BI291" s="145">
        <f>IF(N291="nulová",J291,0)</f>
        <v>0</v>
      </c>
      <c r="BJ291" s="17" t="s">
        <v>85</v>
      </c>
      <c r="BK291" s="145">
        <f>ROUND(I291*H291,2)</f>
        <v>0</v>
      </c>
      <c r="BL291" s="17" t="s">
        <v>150</v>
      </c>
      <c r="BM291" s="275" t="s">
        <v>565</v>
      </c>
    </row>
    <row r="292" spans="1:51" s="14" customFormat="1" ht="12">
      <c r="A292" s="14"/>
      <c r="B292" s="287"/>
      <c r="C292" s="288"/>
      <c r="D292" s="278" t="s">
        <v>183</v>
      </c>
      <c r="E292" s="289" t="s">
        <v>1</v>
      </c>
      <c r="F292" s="290" t="s">
        <v>268</v>
      </c>
      <c r="G292" s="288"/>
      <c r="H292" s="291">
        <v>17.783</v>
      </c>
      <c r="I292" s="292"/>
      <c r="J292" s="288"/>
      <c r="K292" s="288"/>
      <c r="L292" s="293"/>
      <c r="M292" s="294"/>
      <c r="N292" s="295"/>
      <c r="O292" s="295"/>
      <c r="P292" s="295"/>
      <c r="Q292" s="295"/>
      <c r="R292" s="295"/>
      <c r="S292" s="295"/>
      <c r="T292" s="29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97" t="s">
        <v>183</v>
      </c>
      <c r="AU292" s="297" t="s">
        <v>87</v>
      </c>
      <c r="AV292" s="14" t="s">
        <v>87</v>
      </c>
      <c r="AW292" s="14" t="s">
        <v>32</v>
      </c>
      <c r="AX292" s="14" t="s">
        <v>85</v>
      </c>
      <c r="AY292" s="297" t="s">
        <v>145</v>
      </c>
    </row>
    <row r="293" spans="1:65" s="2" customFormat="1" ht="24" customHeight="1">
      <c r="A293" s="40"/>
      <c r="B293" s="41"/>
      <c r="C293" s="309" t="s">
        <v>566</v>
      </c>
      <c r="D293" s="309" t="s">
        <v>223</v>
      </c>
      <c r="E293" s="310" t="s">
        <v>567</v>
      </c>
      <c r="F293" s="311" t="s">
        <v>568</v>
      </c>
      <c r="G293" s="312" t="s">
        <v>243</v>
      </c>
      <c r="H293" s="313">
        <v>160.047</v>
      </c>
      <c r="I293" s="314"/>
      <c r="J293" s="315">
        <f>ROUND(I293*H293,2)</f>
        <v>0</v>
      </c>
      <c r="K293" s="316"/>
      <c r="L293" s="43"/>
      <c r="M293" s="317" t="s">
        <v>1</v>
      </c>
      <c r="N293" s="318" t="s">
        <v>42</v>
      </c>
      <c r="O293" s="93"/>
      <c r="P293" s="273">
        <f>O293*H293</f>
        <v>0</v>
      </c>
      <c r="Q293" s="273">
        <v>0</v>
      </c>
      <c r="R293" s="273">
        <f>Q293*H293</f>
        <v>0</v>
      </c>
      <c r="S293" s="273">
        <v>0</v>
      </c>
      <c r="T293" s="274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75" t="s">
        <v>150</v>
      </c>
      <c r="AT293" s="275" t="s">
        <v>223</v>
      </c>
      <c r="AU293" s="275" t="s">
        <v>87</v>
      </c>
      <c r="AY293" s="17" t="s">
        <v>145</v>
      </c>
      <c r="BE293" s="145">
        <f>IF(N293="základní",J293,0)</f>
        <v>0</v>
      </c>
      <c r="BF293" s="145">
        <f>IF(N293="snížená",J293,0)</f>
        <v>0</v>
      </c>
      <c r="BG293" s="145">
        <f>IF(N293="zákl. přenesená",J293,0)</f>
        <v>0</v>
      </c>
      <c r="BH293" s="145">
        <f>IF(N293="sníž. přenesená",J293,0)</f>
        <v>0</v>
      </c>
      <c r="BI293" s="145">
        <f>IF(N293="nulová",J293,0)</f>
        <v>0</v>
      </c>
      <c r="BJ293" s="17" t="s">
        <v>85</v>
      </c>
      <c r="BK293" s="145">
        <f>ROUND(I293*H293,2)</f>
        <v>0</v>
      </c>
      <c r="BL293" s="17" t="s">
        <v>150</v>
      </c>
      <c r="BM293" s="275" t="s">
        <v>569</v>
      </c>
    </row>
    <row r="294" spans="1:51" s="14" customFormat="1" ht="12">
      <c r="A294" s="14"/>
      <c r="B294" s="287"/>
      <c r="C294" s="288"/>
      <c r="D294" s="278" t="s">
        <v>183</v>
      </c>
      <c r="E294" s="289" t="s">
        <v>1</v>
      </c>
      <c r="F294" s="290" t="s">
        <v>570</v>
      </c>
      <c r="G294" s="288"/>
      <c r="H294" s="291">
        <v>160.047</v>
      </c>
      <c r="I294" s="292"/>
      <c r="J294" s="288"/>
      <c r="K294" s="288"/>
      <c r="L294" s="293"/>
      <c r="M294" s="294"/>
      <c r="N294" s="295"/>
      <c r="O294" s="295"/>
      <c r="P294" s="295"/>
      <c r="Q294" s="295"/>
      <c r="R294" s="295"/>
      <c r="S294" s="295"/>
      <c r="T294" s="296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97" t="s">
        <v>183</v>
      </c>
      <c r="AU294" s="297" t="s">
        <v>87</v>
      </c>
      <c r="AV294" s="14" t="s">
        <v>87</v>
      </c>
      <c r="AW294" s="14" t="s">
        <v>32</v>
      </c>
      <c r="AX294" s="14" t="s">
        <v>85</v>
      </c>
      <c r="AY294" s="297" t="s">
        <v>145</v>
      </c>
    </row>
    <row r="295" spans="1:65" s="2" customFormat="1" ht="16.5" customHeight="1">
      <c r="A295" s="40"/>
      <c r="B295" s="41"/>
      <c r="C295" s="262" t="s">
        <v>571</v>
      </c>
      <c r="D295" s="262" t="s">
        <v>146</v>
      </c>
      <c r="E295" s="263" t="s">
        <v>572</v>
      </c>
      <c r="F295" s="264" t="s">
        <v>573</v>
      </c>
      <c r="G295" s="265" t="s">
        <v>181</v>
      </c>
      <c r="H295" s="266">
        <v>33</v>
      </c>
      <c r="I295" s="267"/>
      <c r="J295" s="268">
        <f>ROUND(I295*H295,2)</f>
        <v>0</v>
      </c>
      <c r="K295" s="269"/>
      <c r="L295" s="270"/>
      <c r="M295" s="271" t="s">
        <v>1</v>
      </c>
      <c r="N295" s="272" t="s">
        <v>42</v>
      </c>
      <c r="O295" s="93"/>
      <c r="P295" s="273">
        <f>O295*H295</f>
        <v>0</v>
      </c>
      <c r="Q295" s="273">
        <v>0</v>
      </c>
      <c r="R295" s="273">
        <f>Q295*H295</f>
        <v>0</v>
      </c>
      <c r="S295" s="273">
        <v>0</v>
      </c>
      <c r="T295" s="274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75" t="s">
        <v>149</v>
      </c>
      <c r="AT295" s="275" t="s">
        <v>146</v>
      </c>
      <c r="AU295" s="275" t="s">
        <v>87</v>
      </c>
      <c r="AY295" s="17" t="s">
        <v>145</v>
      </c>
      <c r="BE295" s="145">
        <f>IF(N295="základní",J295,0)</f>
        <v>0</v>
      </c>
      <c r="BF295" s="145">
        <f>IF(N295="snížená",J295,0)</f>
        <v>0</v>
      </c>
      <c r="BG295" s="145">
        <f>IF(N295="zákl. přenesená",J295,0)</f>
        <v>0</v>
      </c>
      <c r="BH295" s="145">
        <f>IF(N295="sníž. přenesená",J295,0)</f>
        <v>0</v>
      </c>
      <c r="BI295" s="145">
        <f>IF(N295="nulová",J295,0)</f>
        <v>0</v>
      </c>
      <c r="BJ295" s="17" t="s">
        <v>85</v>
      </c>
      <c r="BK295" s="145">
        <f>ROUND(I295*H295,2)</f>
        <v>0</v>
      </c>
      <c r="BL295" s="17" t="s">
        <v>150</v>
      </c>
      <c r="BM295" s="275" t="s">
        <v>574</v>
      </c>
    </row>
    <row r="296" spans="1:51" s="14" customFormat="1" ht="12">
      <c r="A296" s="14"/>
      <c r="B296" s="287"/>
      <c r="C296" s="288"/>
      <c r="D296" s="278" t="s">
        <v>183</v>
      </c>
      <c r="E296" s="289" t="s">
        <v>1</v>
      </c>
      <c r="F296" s="290" t="s">
        <v>575</v>
      </c>
      <c r="G296" s="288"/>
      <c r="H296" s="291">
        <v>33</v>
      </c>
      <c r="I296" s="292"/>
      <c r="J296" s="288"/>
      <c r="K296" s="288"/>
      <c r="L296" s="293"/>
      <c r="M296" s="294"/>
      <c r="N296" s="295"/>
      <c r="O296" s="295"/>
      <c r="P296" s="295"/>
      <c r="Q296" s="295"/>
      <c r="R296" s="295"/>
      <c r="S296" s="295"/>
      <c r="T296" s="296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97" t="s">
        <v>183</v>
      </c>
      <c r="AU296" s="297" t="s">
        <v>87</v>
      </c>
      <c r="AV296" s="14" t="s">
        <v>87</v>
      </c>
      <c r="AW296" s="14" t="s">
        <v>32</v>
      </c>
      <c r="AX296" s="14" t="s">
        <v>85</v>
      </c>
      <c r="AY296" s="297" t="s">
        <v>145</v>
      </c>
    </row>
    <row r="297" spans="1:65" s="2" customFormat="1" ht="16.5" customHeight="1">
      <c r="A297" s="40"/>
      <c r="B297" s="41"/>
      <c r="C297" s="262" t="s">
        <v>576</v>
      </c>
      <c r="D297" s="262" t="s">
        <v>146</v>
      </c>
      <c r="E297" s="263" t="s">
        <v>577</v>
      </c>
      <c r="F297" s="264" t="s">
        <v>578</v>
      </c>
      <c r="G297" s="265" t="s">
        <v>148</v>
      </c>
      <c r="H297" s="266">
        <v>11</v>
      </c>
      <c r="I297" s="267"/>
      <c r="J297" s="268">
        <f>ROUND(I297*H297,2)</f>
        <v>0</v>
      </c>
      <c r="K297" s="269"/>
      <c r="L297" s="270"/>
      <c r="M297" s="271" t="s">
        <v>1</v>
      </c>
      <c r="N297" s="272" t="s">
        <v>42</v>
      </c>
      <c r="O297" s="93"/>
      <c r="P297" s="273">
        <f>O297*H297</f>
        <v>0</v>
      </c>
      <c r="Q297" s="273">
        <v>0</v>
      </c>
      <c r="R297" s="273">
        <f>Q297*H297</f>
        <v>0</v>
      </c>
      <c r="S297" s="273">
        <v>0</v>
      </c>
      <c r="T297" s="274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75" t="s">
        <v>149</v>
      </c>
      <c r="AT297" s="275" t="s">
        <v>146</v>
      </c>
      <c r="AU297" s="275" t="s">
        <v>87</v>
      </c>
      <c r="AY297" s="17" t="s">
        <v>145</v>
      </c>
      <c r="BE297" s="145">
        <f>IF(N297="základní",J297,0)</f>
        <v>0</v>
      </c>
      <c r="BF297" s="145">
        <f>IF(N297="snížená",J297,0)</f>
        <v>0</v>
      </c>
      <c r="BG297" s="145">
        <f>IF(N297="zákl. přenesená",J297,0)</f>
        <v>0</v>
      </c>
      <c r="BH297" s="145">
        <f>IF(N297="sníž. přenesená",J297,0)</f>
        <v>0</v>
      </c>
      <c r="BI297" s="145">
        <f>IF(N297="nulová",J297,0)</f>
        <v>0</v>
      </c>
      <c r="BJ297" s="17" t="s">
        <v>85</v>
      </c>
      <c r="BK297" s="145">
        <f>ROUND(I297*H297,2)</f>
        <v>0</v>
      </c>
      <c r="BL297" s="17" t="s">
        <v>150</v>
      </c>
      <c r="BM297" s="275" t="s">
        <v>579</v>
      </c>
    </row>
    <row r="298" spans="1:51" s="14" customFormat="1" ht="12">
      <c r="A298" s="14"/>
      <c r="B298" s="287"/>
      <c r="C298" s="288"/>
      <c r="D298" s="278" t="s">
        <v>183</v>
      </c>
      <c r="E298" s="289" t="s">
        <v>1</v>
      </c>
      <c r="F298" s="290" t="s">
        <v>283</v>
      </c>
      <c r="G298" s="288"/>
      <c r="H298" s="291">
        <v>11</v>
      </c>
      <c r="I298" s="292"/>
      <c r="J298" s="288"/>
      <c r="K298" s="288"/>
      <c r="L298" s="293"/>
      <c r="M298" s="294"/>
      <c r="N298" s="295"/>
      <c r="O298" s="295"/>
      <c r="P298" s="295"/>
      <c r="Q298" s="295"/>
      <c r="R298" s="295"/>
      <c r="S298" s="295"/>
      <c r="T298" s="29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97" t="s">
        <v>183</v>
      </c>
      <c r="AU298" s="297" t="s">
        <v>87</v>
      </c>
      <c r="AV298" s="14" t="s">
        <v>87</v>
      </c>
      <c r="AW298" s="14" t="s">
        <v>32</v>
      </c>
      <c r="AX298" s="14" t="s">
        <v>85</v>
      </c>
      <c r="AY298" s="297" t="s">
        <v>145</v>
      </c>
    </row>
    <row r="299" spans="1:65" s="2" customFormat="1" ht="16.5" customHeight="1">
      <c r="A299" s="40"/>
      <c r="B299" s="41"/>
      <c r="C299" s="262" t="s">
        <v>580</v>
      </c>
      <c r="D299" s="262" t="s">
        <v>146</v>
      </c>
      <c r="E299" s="263" t="s">
        <v>581</v>
      </c>
      <c r="F299" s="264" t="s">
        <v>582</v>
      </c>
      <c r="G299" s="265" t="s">
        <v>237</v>
      </c>
      <c r="H299" s="266">
        <v>26.4</v>
      </c>
      <c r="I299" s="267"/>
      <c r="J299" s="268">
        <f>ROUND(I299*H299,2)</f>
        <v>0</v>
      </c>
      <c r="K299" s="269"/>
      <c r="L299" s="270"/>
      <c r="M299" s="271" t="s">
        <v>1</v>
      </c>
      <c r="N299" s="272" t="s">
        <v>42</v>
      </c>
      <c r="O299" s="93"/>
      <c r="P299" s="273">
        <f>O299*H299</f>
        <v>0</v>
      </c>
      <c r="Q299" s="273">
        <v>0</v>
      </c>
      <c r="R299" s="273">
        <f>Q299*H299</f>
        <v>0</v>
      </c>
      <c r="S299" s="273">
        <v>0</v>
      </c>
      <c r="T299" s="274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75" t="s">
        <v>149</v>
      </c>
      <c r="AT299" s="275" t="s">
        <v>146</v>
      </c>
      <c r="AU299" s="275" t="s">
        <v>87</v>
      </c>
      <c r="AY299" s="17" t="s">
        <v>145</v>
      </c>
      <c r="BE299" s="145">
        <f>IF(N299="základní",J299,0)</f>
        <v>0</v>
      </c>
      <c r="BF299" s="145">
        <f>IF(N299="snížená",J299,0)</f>
        <v>0</v>
      </c>
      <c r="BG299" s="145">
        <f>IF(N299="zákl. přenesená",J299,0)</f>
        <v>0</v>
      </c>
      <c r="BH299" s="145">
        <f>IF(N299="sníž. přenesená",J299,0)</f>
        <v>0</v>
      </c>
      <c r="BI299" s="145">
        <f>IF(N299="nulová",J299,0)</f>
        <v>0</v>
      </c>
      <c r="BJ299" s="17" t="s">
        <v>85</v>
      </c>
      <c r="BK299" s="145">
        <f>ROUND(I299*H299,2)</f>
        <v>0</v>
      </c>
      <c r="BL299" s="17" t="s">
        <v>150</v>
      </c>
      <c r="BM299" s="275" t="s">
        <v>583</v>
      </c>
    </row>
    <row r="300" spans="1:51" s="14" customFormat="1" ht="12">
      <c r="A300" s="14"/>
      <c r="B300" s="287"/>
      <c r="C300" s="288"/>
      <c r="D300" s="278" t="s">
        <v>183</v>
      </c>
      <c r="E300" s="289" t="s">
        <v>1</v>
      </c>
      <c r="F300" s="290" t="s">
        <v>584</v>
      </c>
      <c r="G300" s="288"/>
      <c r="H300" s="291">
        <v>26.4</v>
      </c>
      <c r="I300" s="292"/>
      <c r="J300" s="288"/>
      <c r="K300" s="288"/>
      <c r="L300" s="293"/>
      <c r="M300" s="294"/>
      <c r="N300" s="295"/>
      <c r="O300" s="295"/>
      <c r="P300" s="295"/>
      <c r="Q300" s="295"/>
      <c r="R300" s="295"/>
      <c r="S300" s="295"/>
      <c r="T300" s="29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97" t="s">
        <v>183</v>
      </c>
      <c r="AU300" s="297" t="s">
        <v>87</v>
      </c>
      <c r="AV300" s="14" t="s">
        <v>87</v>
      </c>
      <c r="AW300" s="14" t="s">
        <v>32</v>
      </c>
      <c r="AX300" s="14" t="s">
        <v>85</v>
      </c>
      <c r="AY300" s="297" t="s">
        <v>145</v>
      </c>
    </row>
    <row r="301" spans="1:65" s="2" customFormat="1" ht="16.5" customHeight="1">
      <c r="A301" s="40"/>
      <c r="B301" s="41"/>
      <c r="C301" s="262" t="s">
        <v>585</v>
      </c>
      <c r="D301" s="262" t="s">
        <v>146</v>
      </c>
      <c r="E301" s="263" t="s">
        <v>586</v>
      </c>
      <c r="F301" s="264" t="s">
        <v>587</v>
      </c>
      <c r="G301" s="265" t="s">
        <v>181</v>
      </c>
      <c r="H301" s="266">
        <v>11</v>
      </c>
      <c r="I301" s="267"/>
      <c r="J301" s="268">
        <f>ROUND(I301*H301,2)</f>
        <v>0</v>
      </c>
      <c r="K301" s="269"/>
      <c r="L301" s="270"/>
      <c r="M301" s="271" t="s">
        <v>1</v>
      </c>
      <c r="N301" s="272" t="s">
        <v>42</v>
      </c>
      <c r="O301" s="93"/>
      <c r="P301" s="273">
        <f>O301*H301</f>
        <v>0</v>
      </c>
      <c r="Q301" s="273">
        <v>0</v>
      </c>
      <c r="R301" s="273">
        <f>Q301*H301</f>
        <v>0</v>
      </c>
      <c r="S301" s="273">
        <v>0</v>
      </c>
      <c r="T301" s="274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75" t="s">
        <v>149</v>
      </c>
      <c r="AT301" s="275" t="s">
        <v>146</v>
      </c>
      <c r="AU301" s="275" t="s">
        <v>87</v>
      </c>
      <c r="AY301" s="17" t="s">
        <v>145</v>
      </c>
      <c r="BE301" s="145">
        <f>IF(N301="základní",J301,0)</f>
        <v>0</v>
      </c>
      <c r="BF301" s="145">
        <f>IF(N301="snížená",J301,0)</f>
        <v>0</v>
      </c>
      <c r="BG301" s="145">
        <f>IF(N301="zákl. přenesená",J301,0)</f>
        <v>0</v>
      </c>
      <c r="BH301" s="145">
        <f>IF(N301="sníž. přenesená",J301,0)</f>
        <v>0</v>
      </c>
      <c r="BI301" s="145">
        <f>IF(N301="nulová",J301,0)</f>
        <v>0</v>
      </c>
      <c r="BJ301" s="17" t="s">
        <v>85</v>
      </c>
      <c r="BK301" s="145">
        <f>ROUND(I301*H301,2)</f>
        <v>0</v>
      </c>
      <c r="BL301" s="17" t="s">
        <v>150</v>
      </c>
      <c r="BM301" s="275" t="s">
        <v>588</v>
      </c>
    </row>
    <row r="302" spans="1:51" s="14" customFormat="1" ht="12">
      <c r="A302" s="14"/>
      <c r="B302" s="287"/>
      <c r="C302" s="288"/>
      <c r="D302" s="278" t="s">
        <v>183</v>
      </c>
      <c r="E302" s="289" t="s">
        <v>1</v>
      </c>
      <c r="F302" s="290" t="s">
        <v>283</v>
      </c>
      <c r="G302" s="288"/>
      <c r="H302" s="291">
        <v>11</v>
      </c>
      <c r="I302" s="292"/>
      <c r="J302" s="288"/>
      <c r="K302" s="288"/>
      <c r="L302" s="293"/>
      <c r="M302" s="294"/>
      <c r="N302" s="295"/>
      <c r="O302" s="295"/>
      <c r="P302" s="295"/>
      <c r="Q302" s="295"/>
      <c r="R302" s="295"/>
      <c r="S302" s="295"/>
      <c r="T302" s="29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97" t="s">
        <v>183</v>
      </c>
      <c r="AU302" s="297" t="s">
        <v>87</v>
      </c>
      <c r="AV302" s="14" t="s">
        <v>87</v>
      </c>
      <c r="AW302" s="14" t="s">
        <v>32</v>
      </c>
      <c r="AX302" s="14" t="s">
        <v>85</v>
      </c>
      <c r="AY302" s="297" t="s">
        <v>145</v>
      </c>
    </row>
    <row r="303" spans="1:63" s="12" customFormat="1" ht="22.8" customHeight="1">
      <c r="A303" s="12"/>
      <c r="B303" s="246"/>
      <c r="C303" s="247"/>
      <c r="D303" s="248" t="s">
        <v>76</v>
      </c>
      <c r="E303" s="260" t="s">
        <v>87</v>
      </c>
      <c r="F303" s="260" t="s">
        <v>589</v>
      </c>
      <c r="G303" s="247"/>
      <c r="H303" s="247"/>
      <c r="I303" s="250"/>
      <c r="J303" s="261">
        <f>BK303</f>
        <v>0</v>
      </c>
      <c r="K303" s="247"/>
      <c r="L303" s="252"/>
      <c r="M303" s="253"/>
      <c r="N303" s="254"/>
      <c r="O303" s="254"/>
      <c r="P303" s="255">
        <f>SUM(P304:P322)</f>
        <v>0</v>
      </c>
      <c r="Q303" s="254"/>
      <c r="R303" s="255">
        <f>SUM(R304:R322)</f>
        <v>3.62856378</v>
      </c>
      <c r="S303" s="254"/>
      <c r="T303" s="256">
        <f>SUM(T304:T322)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57" t="s">
        <v>85</v>
      </c>
      <c r="AT303" s="258" t="s">
        <v>76</v>
      </c>
      <c r="AU303" s="258" t="s">
        <v>85</v>
      </c>
      <c r="AY303" s="257" t="s">
        <v>145</v>
      </c>
      <c r="BK303" s="259">
        <f>SUM(BK304:BK322)</f>
        <v>0</v>
      </c>
    </row>
    <row r="304" spans="1:65" s="2" customFormat="1" ht="24" customHeight="1">
      <c r="A304" s="40"/>
      <c r="B304" s="41"/>
      <c r="C304" s="309" t="s">
        <v>590</v>
      </c>
      <c r="D304" s="309" t="s">
        <v>223</v>
      </c>
      <c r="E304" s="310" t="s">
        <v>591</v>
      </c>
      <c r="F304" s="311" t="s">
        <v>592</v>
      </c>
      <c r="G304" s="312" t="s">
        <v>107</v>
      </c>
      <c r="H304" s="313">
        <v>151</v>
      </c>
      <c r="I304" s="314"/>
      <c r="J304" s="315">
        <f>ROUND(I304*H304,2)</f>
        <v>0</v>
      </c>
      <c r="K304" s="316"/>
      <c r="L304" s="43"/>
      <c r="M304" s="317" t="s">
        <v>1</v>
      </c>
      <c r="N304" s="318" t="s">
        <v>42</v>
      </c>
      <c r="O304" s="93"/>
      <c r="P304" s="273">
        <f>O304*H304</f>
        <v>0</v>
      </c>
      <c r="Q304" s="273">
        <v>0.00049</v>
      </c>
      <c r="R304" s="273">
        <f>Q304*H304</f>
        <v>0.07399</v>
      </c>
      <c r="S304" s="273">
        <v>0</v>
      </c>
      <c r="T304" s="274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75" t="s">
        <v>150</v>
      </c>
      <c r="AT304" s="275" t="s">
        <v>223</v>
      </c>
      <c r="AU304" s="275" t="s">
        <v>87</v>
      </c>
      <c r="AY304" s="17" t="s">
        <v>145</v>
      </c>
      <c r="BE304" s="145">
        <f>IF(N304="základní",J304,0)</f>
        <v>0</v>
      </c>
      <c r="BF304" s="145">
        <f>IF(N304="snížená",J304,0)</f>
        <v>0</v>
      </c>
      <c r="BG304" s="145">
        <f>IF(N304="zákl. přenesená",J304,0)</f>
        <v>0</v>
      </c>
      <c r="BH304" s="145">
        <f>IF(N304="sníž. přenesená",J304,0)</f>
        <v>0</v>
      </c>
      <c r="BI304" s="145">
        <f>IF(N304="nulová",J304,0)</f>
        <v>0</v>
      </c>
      <c r="BJ304" s="17" t="s">
        <v>85</v>
      </c>
      <c r="BK304" s="145">
        <f>ROUND(I304*H304,2)</f>
        <v>0</v>
      </c>
      <c r="BL304" s="17" t="s">
        <v>150</v>
      </c>
      <c r="BM304" s="275" t="s">
        <v>593</v>
      </c>
    </row>
    <row r="305" spans="1:51" s="13" customFormat="1" ht="12">
      <c r="A305" s="13"/>
      <c r="B305" s="276"/>
      <c r="C305" s="277"/>
      <c r="D305" s="278" t="s">
        <v>183</v>
      </c>
      <c r="E305" s="279" t="s">
        <v>1</v>
      </c>
      <c r="F305" s="280" t="s">
        <v>594</v>
      </c>
      <c r="G305" s="277"/>
      <c r="H305" s="279" t="s">
        <v>1</v>
      </c>
      <c r="I305" s="281"/>
      <c r="J305" s="277"/>
      <c r="K305" s="277"/>
      <c r="L305" s="282"/>
      <c r="M305" s="283"/>
      <c r="N305" s="284"/>
      <c r="O305" s="284"/>
      <c r="P305" s="284"/>
      <c r="Q305" s="284"/>
      <c r="R305" s="284"/>
      <c r="S305" s="284"/>
      <c r="T305" s="28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86" t="s">
        <v>183</v>
      </c>
      <c r="AU305" s="286" t="s">
        <v>87</v>
      </c>
      <c r="AV305" s="13" t="s">
        <v>85</v>
      </c>
      <c r="AW305" s="13" t="s">
        <v>32</v>
      </c>
      <c r="AX305" s="13" t="s">
        <v>77</v>
      </c>
      <c r="AY305" s="286" t="s">
        <v>145</v>
      </c>
    </row>
    <row r="306" spans="1:51" s="14" customFormat="1" ht="12">
      <c r="A306" s="14"/>
      <c r="B306" s="287"/>
      <c r="C306" s="288"/>
      <c r="D306" s="278" t="s">
        <v>183</v>
      </c>
      <c r="E306" s="289" t="s">
        <v>258</v>
      </c>
      <c r="F306" s="290" t="s">
        <v>595</v>
      </c>
      <c r="G306" s="288"/>
      <c r="H306" s="291">
        <v>151</v>
      </c>
      <c r="I306" s="292"/>
      <c r="J306" s="288"/>
      <c r="K306" s="288"/>
      <c r="L306" s="293"/>
      <c r="M306" s="294"/>
      <c r="N306" s="295"/>
      <c r="O306" s="295"/>
      <c r="P306" s="295"/>
      <c r="Q306" s="295"/>
      <c r="R306" s="295"/>
      <c r="S306" s="295"/>
      <c r="T306" s="29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97" t="s">
        <v>183</v>
      </c>
      <c r="AU306" s="297" t="s">
        <v>87</v>
      </c>
      <c r="AV306" s="14" t="s">
        <v>87</v>
      </c>
      <c r="AW306" s="14" t="s">
        <v>32</v>
      </c>
      <c r="AX306" s="14" t="s">
        <v>85</v>
      </c>
      <c r="AY306" s="297" t="s">
        <v>145</v>
      </c>
    </row>
    <row r="307" spans="1:65" s="2" customFormat="1" ht="36" customHeight="1">
      <c r="A307" s="40"/>
      <c r="B307" s="41"/>
      <c r="C307" s="309" t="s">
        <v>596</v>
      </c>
      <c r="D307" s="309" t="s">
        <v>223</v>
      </c>
      <c r="E307" s="310" t="s">
        <v>597</v>
      </c>
      <c r="F307" s="311" t="s">
        <v>598</v>
      </c>
      <c r="G307" s="312" t="s">
        <v>237</v>
      </c>
      <c r="H307" s="313">
        <v>1452.914</v>
      </c>
      <c r="I307" s="314"/>
      <c r="J307" s="315">
        <f>ROUND(I307*H307,2)</f>
        <v>0</v>
      </c>
      <c r="K307" s="316"/>
      <c r="L307" s="43"/>
      <c r="M307" s="317" t="s">
        <v>1</v>
      </c>
      <c r="N307" s="318" t="s">
        <v>42</v>
      </c>
      <c r="O307" s="93"/>
      <c r="P307" s="273">
        <f>O307*H307</f>
        <v>0</v>
      </c>
      <c r="Q307" s="273">
        <v>0.0001</v>
      </c>
      <c r="R307" s="273">
        <f>Q307*H307</f>
        <v>0.14529140000000001</v>
      </c>
      <c r="S307" s="273">
        <v>0</v>
      </c>
      <c r="T307" s="274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75" t="s">
        <v>150</v>
      </c>
      <c r="AT307" s="275" t="s">
        <v>223</v>
      </c>
      <c r="AU307" s="275" t="s">
        <v>87</v>
      </c>
      <c r="AY307" s="17" t="s">
        <v>145</v>
      </c>
      <c r="BE307" s="145">
        <f>IF(N307="základní",J307,0)</f>
        <v>0</v>
      </c>
      <c r="BF307" s="145">
        <f>IF(N307="snížená",J307,0)</f>
        <v>0</v>
      </c>
      <c r="BG307" s="145">
        <f>IF(N307="zákl. přenesená",J307,0)</f>
        <v>0</v>
      </c>
      <c r="BH307" s="145">
        <f>IF(N307="sníž. přenesená",J307,0)</f>
        <v>0</v>
      </c>
      <c r="BI307" s="145">
        <f>IF(N307="nulová",J307,0)</f>
        <v>0</v>
      </c>
      <c r="BJ307" s="17" t="s">
        <v>85</v>
      </c>
      <c r="BK307" s="145">
        <f>ROUND(I307*H307,2)</f>
        <v>0</v>
      </c>
      <c r="BL307" s="17" t="s">
        <v>150</v>
      </c>
      <c r="BM307" s="275" t="s">
        <v>599</v>
      </c>
    </row>
    <row r="308" spans="1:51" s="13" customFormat="1" ht="12">
      <c r="A308" s="13"/>
      <c r="B308" s="276"/>
      <c r="C308" s="277"/>
      <c r="D308" s="278" t="s">
        <v>183</v>
      </c>
      <c r="E308" s="279" t="s">
        <v>1</v>
      </c>
      <c r="F308" s="280" t="s">
        <v>600</v>
      </c>
      <c r="G308" s="277"/>
      <c r="H308" s="279" t="s">
        <v>1</v>
      </c>
      <c r="I308" s="281"/>
      <c r="J308" s="277"/>
      <c r="K308" s="277"/>
      <c r="L308" s="282"/>
      <c r="M308" s="283"/>
      <c r="N308" s="284"/>
      <c r="O308" s="284"/>
      <c r="P308" s="284"/>
      <c r="Q308" s="284"/>
      <c r="R308" s="284"/>
      <c r="S308" s="284"/>
      <c r="T308" s="28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86" t="s">
        <v>183</v>
      </c>
      <c r="AU308" s="286" t="s">
        <v>87</v>
      </c>
      <c r="AV308" s="13" t="s">
        <v>85</v>
      </c>
      <c r="AW308" s="13" t="s">
        <v>32</v>
      </c>
      <c r="AX308" s="13" t="s">
        <v>77</v>
      </c>
      <c r="AY308" s="286" t="s">
        <v>145</v>
      </c>
    </row>
    <row r="309" spans="1:51" s="14" customFormat="1" ht="12">
      <c r="A309" s="14"/>
      <c r="B309" s="287"/>
      <c r="C309" s="288"/>
      <c r="D309" s="278" t="s">
        <v>183</v>
      </c>
      <c r="E309" s="289" t="s">
        <v>270</v>
      </c>
      <c r="F309" s="290" t="s">
        <v>601</v>
      </c>
      <c r="G309" s="288"/>
      <c r="H309" s="291">
        <v>1103.5</v>
      </c>
      <c r="I309" s="292"/>
      <c r="J309" s="288"/>
      <c r="K309" s="288"/>
      <c r="L309" s="293"/>
      <c r="M309" s="294"/>
      <c r="N309" s="295"/>
      <c r="O309" s="295"/>
      <c r="P309" s="295"/>
      <c r="Q309" s="295"/>
      <c r="R309" s="295"/>
      <c r="S309" s="295"/>
      <c r="T309" s="296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97" t="s">
        <v>183</v>
      </c>
      <c r="AU309" s="297" t="s">
        <v>87</v>
      </c>
      <c r="AV309" s="14" t="s">
        <v>87</v>
      </c>
      <c r="AW309" s="14" t="s">
        <v>32</v>
      </c>
      <c r="AX309" s="14" t="s">
        <v>77</v>
      </c>
      <c r="AY309" s="297" t="s">
        <v>145</v>
      </c>
    </row>
    <row r="310" spans="1:51" s="14" customFormat="1" ht="12">
      <c r="A310" s="14"/>
      <c r="B310" s="287"/>
      <c r="C310" s="288"/>
      <c r="D310" s="278" t="s">
        <v>183</v>
      </c>
      <c r="E310" s="289" t="s">
        <v>272</v>
      </c>
      <c r="F310" s="290" t="s">
        <v>602</v>
      </c>
      <c r="G310" s="288"/>
      <c r="H310" s="291">
        <v>349.414</v>
      </c>
      <c r="I310" s="292"/>
      <c r="J310" s="288"/>
      <c r="K310" s="288"/>
      <c r="L310" s="293"/>
      <c r="M310" s="294"/>
      <c r="N310" s="295"/>
      <c r="O310" s="295"/>
      <c r="P310" s="295"/>
      <c r="Q310" s="295"/>
      <c r="R310" s="295"/>
      <c r="S310" s="295"/>
      <c r="T310" s="296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97" t="s">
        <v>183</v>
      </c>
      <c r="AU310" s="297" t="s">
        <v>87</v>
      </c>
      <c r="AV310" s="14" t="s">
        <v>87</v>
      </c>
      <c r="AW310" s="14" t="s">
        <v>32</v>
      </c>
      <c r="AX310" s="14" t="s">
        <v>77</v>
      </c>
      <c r="AY310" s="297" t="s">
        <v>145</v>
      </c>
    </row>
    <row r="311" spans="1:51" s="15" customFormat="1" ht="12">
      <c r="A311" s="15"/>
      <c r="B311" s="298"/>
      <c r="C311" s="299"/>
      <c r="D311" s="278" t="s">
        <v>183</v>
      </c>
      <c r="E311" s="300" t="s">
        <v>1</v>
      </c>
      <c r="F311" s="301" t="s">
        <v>186</v>
      </c>
      <c r="G311" s="299"/>
      <c r="H311" s="302">
        <v>1452.914</v>
      </c>
      <c r="I311" s="303"/>
      <c r="J311" s="299"/>
      <c r="K311" s="299"/>
      <c r="L311" s="304"/>
      <c r="M311" s="305"/>
      <c r="N311" s="306"/>
      <c r="O311" s="306"/>
      <c r="P311" s="306"/>
      <c r="Q311" s="306"/>
      <c r="R311" s="306"/>
      <c r="S311" s="306"/>
      <c r="T311" s="307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308" t="s">
        <v>183</v>
      </c>
      <c r="AU311" s="308" t="s">
        <v>87</v>
      </c>
      <c r="AV311" s="15" t="s">
        <v>150</v>
      </c>
      <c r="AW311" s="15" t="s">
        <v>32</v>
      </c>
      <c r="AX311" s="15" t="s">
        <v>85</v>
      </c>
      <c r="AY311" s="308" t="s">
        <v>145</v>
      </c>
    </row>
    <row r="312" spans="1:65" s="2" customFormat="1" ht="24" customHeight="1">
      <c r="A312" s="40"/>
      <c r="B312" s="41"/>
      <c r="C312" s="262" t="s">
        <v>603</v>
      </c>
      <c r="D312" s="262" t="s">
        <v>146</v>
      </c>
      <c r="E312" s="263" t="s">
        <v>604</v>
      </c>
      <c r="F312" s="264" t="s">
        <v>605</v>
      </c>
      <c r="G312" s="265" t="s">
        <v>237</v>
      </c>
      <c r="H312" s="266">
        <v>1743.497</v>
      </c>
      <c r="I312" s="267"/>
      <c r="J312" s="268">
        <f>ROUND(I312*H312,2)</f>
        <v>0</v>
      </c>
      <c r="K312" s="269"/>
      <c r="L312" s="270"/>
      <c r="M312" s="271" t="s">
        <v>1</v>
      </c>
      <c r="N312" s="272" t="s">
        <v>42</v>
      </c>
      <c r="O312" s="93"/>
      <c r="P312" s="273">
        <f>O312*H312</f>
        <v>0</v>
      </c>
      <c r="Q312" s="273">
        <v>0.0003</v>
      </c>
      <c r="R312" s="273">
        <f>Q312*H312</f>
        <v>0.5230490999999999</v>
      </c>
      <c r="S312" s="273">
        <v>0</v>
      </c>
      <c r="T312" s="274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75" t="s">
        <v>149</v>
      </c>
      <c r="AT312" s="275" t="s">
        <v>146</v>
      </c>
      <c r="AU312" s="275" t="s">
        <v>87</v>
      </c>
      <c r="AY312" s="17" t="s">
        <v>145</v>
      </c>
      <c r="BE312" s="145">
        <f>IF(N312="základní",J312,0)</f>
        <v>0</v>
      </c>
      <c r="BF312" s="145">
        <f>IF(N312="snížená",J312,0)</f>
        <v>0</v>
      </c>
      <c r="BG312" s="145">
        <f>IF(N312="zákl. přenesená",J312,0)</f>
        <v>0</v>
      </c>
      <c r="BH312" s="145">
        <f>IF(N312="sníž. přenesená",J312,0)</f>
        <v>0</v>
      </c>
      <c r="BI312" s="145">
        <f>IF(N312="nulová",J312,0)</f>
        <v>0</v>
      </c>
      <c r="BJ312" s="17" t="s">
        <v>85</v>
      </c>
      <c r="BK312" s="145">
        <f>ROUND(I312*H312,2)</f>
        <v>0</v>
      </c>
      <c r="BL312" s="17" t="s">
        <v>150</v>
      </c>
      <c r="BM312" s="275" t="s">
        <v>606</v>
      </c>
    </row>
    <row r="313" spans="1:51" s="13" customFormat="1" ht="12">
      <c r="A313" s="13"/>
      <c r="B313" s="276"/>
      <c r="C313" s="277"/>
      <c r="D313" s="278" t="s">
        <v>183</v>
      </c>
      <c r="E313" s="279" t="s">
        <v>1</v>
      </c>
      <c r="F313" s="280" t="s">
        <v>607</v>
      </c>
      <c r="G313" s="277"/>
      <c r="H313" s="279" t="s">
        <v>1</v>
      </c>
      <c r="I313" s="281"/>
      <c r="J313" s="277"/>
      <c r="K313" s="277"/>
      <c r="L313" s="282"/>
      <c r="M313" s="283"/>
      <c r="N313" s="284"/>
      <c r="O313" s="284"/>
      <c r="P313" s="284"/>
      <c r="Q313" s="284"/>
      <c r="R313" s="284"/>
      <c r="S313" s="284"/>
      <c r="T313" s="28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86" t="s">
        <v>183</v>
      </c>
      <c r="AU313" s="286" t="s">
        <v>87</v>
      </c>
      <c r="AV313" s="13" t="s">
        <v>85</v>
      </c>
      <c r="AW313" s="13" t="s">
        <v>32</v>
      </c>
      <c r="AX313" s="13" t="s">
        <v>77</v>
      </c>
      <c r="AY313" s="286" t="s">
        <v>145</v>
      </c>
    </row>
    <row r="314" spans="1:51" s="14" customFormat="1" ht="12">
      <c r="A314" s="14"/>
      <c r="B314" s="287"/>
      <c r="C314" s="288"/>
      <c r="D314" s="278" t="s">
        <v>183</v>
      </c>
      <c r="E314" s="289" t="s">
        <v>1</v>
      </c>
      <c r="F314" s="290" t="s">
        <v>608</v>
      </c>
      <c r="G314" s="288"/>
      <c r="H314" s="291">
        <v>1452.914</v>
      </c>
      <c r="I314" s="292"/>
      <c r="J314" s="288"/>
      <c r="K314" s="288"/>
      <c r="L314" s="293"/>
      <c r="M314" s="294"/>
      <c r="N314" s="295"/>
      <c r="O314" s="295"/>
      <c r="P314" s="295"/>
      <c r="Q314" s="295"/>
      <c r="R314" s="295"/>
      <c r="S314" s="295"/>
      <c r="T314" s="29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97" t="s">
        <v>183</v>
      </c>
      <c r="AU314" s="297" t="s">
        <v>87</v>
      </c>
      <c r="AV314" s="14" t="s">
        <v>87</v>
      </c>
      <c r="AW314" s="14" t="s">
        <v>32</v>
      </c>
      <c r="AX314" s="14" t="s">
        <v>85</v>
      </c>
      <c r="AY314" s="297" t="s">
        <v>145</v>
      </c>
    </row>
    <row r="315" spans="1:51" s="14" customFormat="1" ht="12">
      <c r="A315" s="14"/>
      <c r="B315" s="287"/>
      <c r="C315" s="288"/>
      <c r="D315" s="278" t="s">
        <v>183</v>
      </c>
      <c r="E315" s="288"/>
      <c r="F315" s="290" t="s">
        <v>609</v>
      </c>
      <c r="G315" s="288"/>
      <c r="H315" s="291">
        <v>1743.497</v>
      </c>
      <c r="I315" s="292"/>
      <c r="J315" s="288"/>
      <c r="K315" s="288"/>
      <c r="L315" s="293"/>
      <c r="M315" s="294"/>
      <c r="N315" s="295"/>
      <c r="O315" s="295"/>
      <c r="P315" s="295"/>
      <c r="Q315" s="295"/>
      <c r="R315" s="295"/>
      <c r="S315" s="295"/>
      <c r="T315" s="296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97" t="s">
        <v>183</v>
      </c>
      <c r="AU315" s="297" t="s">
        <v>87</v>
      </c>
      <c r="AV315" s="14" t="s">
        <v>87</v>
      </c>
      <c r="AW315" s="14" t="s">
        <v>4</v>
      </c>
      <c r="AX315" s="14" t="s">
        <v>85</v>
      </c>
      <c r="AY315" s="297" t="s">
        <v>145</v>
      </c>
    </row>
    <row r="316" spans="1:65" s="2" customFormat="1" ht="24" customHeight="1">
      <c r="A316" s="40"/>
      <c r="B316" s="41"/>
      <c r="C316" s="309" t="s">
        <v>610</v>
      </c>
      <c r="D316" s="309" t="s">
        <v>223</v>
      </c>
      <c r="E316" s="310" t="s">
        <v>611</v>
      </c>
      <c r="F316" s="311" t="s">
        <v>612</v>
      </c>
      <c r="G316" s="312" t="s">
        <v>243</v>
      </c>
      <c r="H316" s="313">
        <v>1.176</v>
      </c>
      <c r="I316" s="314"/>
      <c r="J316" s="315">
        <f>ROUND(I316*H316,2)</f>
        <v>0</v>
      </c>
      <c r="K316" s="316"/>
      <c r="L316" s="43"/>
      <c r="M316" s="317" t="s">
        <v>1</v>
      </c>
      <c r="N316" s="318" t="s">
        <v>42</v>
      </c>
      <c r="O316" s="93"/>
      <c r="P316" s="273">
        <f>O316*H316</f>
        <v>0</v>
      </c>
      <c r="Q316" s="273">
        <v>2.45329</v>
      </c>
      <c r="R316" s="273">
        <f>Q316*H316</f>
        <v>2.88506904</v>
      </c>
      <c r="S316" s="273">
        <v>0</v>
      </c>
      <c r="T316" s="274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75" t="s">
        <v>150</v>
      </c>
      <c r="AT316" s="275" t="s">
        <v>223</v>
      </c>
      <c r="AU316" s="275" t="s">
        <v>87</v>
      </c>
      <c r="AY316" s="17" t="s">
        <v>145</v>
      </c>
      <c r="BE316" s="145">
        <f>IF(N316="základní",J316,0)</f>
        <v>0</v>
      </c>
      <c r="BF316" s="145">
        <f>IF(N316="snížená",J316,0)</f>
        <v>0</v>
      </c>
      <c r="BG316" s="145">
        <f>IF(N316="zákl. přenesená",J316,0)</f>
        <v>0</v>
      </c>
      <c r="BH316" s="145">
        <f>IF(N316="sníž. přenesená",J316,0)</f>
        <v>0</v>
      </c>
      <c r="BI316" s="145">
        <f>IF(N316="nulová",J316,0)</f>
        <v>0</v>
      </c>
      <c r="BJ316" s="17" t="s">
        <v>85</v>
      </c>
      <c r="BK316" s="145">
        <f>ROUND(I316*H316,2)</f>
        <v>0</v>
      </c>
      <c r="BL316" s="17" t="s">
        <v>150</v>
      </c>
      <c r="BM316" s="275" t="s">
        <v>613</v>
      </c>
    </row>
    <row r="317" spans="1:51" s="14" customFormat="1" ht="12">
      <c r="A317" s="14"/>
      <c r="B317" s="287"/>
      <c r="C317" s="288"/>
      <c r="D317" s="278" t="s">
        <v>183</v>
      </c>
      <c r="E317" s="289" t="s">
        <v>1</v>
      </c>
      <c r="F317" s="290" t="s">
        <v>284</v>
      </c>
      <c r="G317" s="288"/>
      <c r="H317" s="291">
        <v>1.176</v>
      </c>
      <c r="I317" s="292"/>
      <c r="J317" s="288"/>
      <c r="K317" s="288"/>
      <c r="L317" s="293"/>
      <c r="M317" s="294"/>
      <c r="N317" s="295"/>
      <c r="O317" s="295"/>
      <c r="P317" s="295"/>
      <c r="Q317" s="295"/>
      <c r="R317" s="295"/>
      <c r="S317" s="295"/>
      <c r="T317" s="29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97" t="s">
        <v>183</v>
      </c>
      <c r="AU317" s="297" t="s">
        <v>87</v>
      </c>
      <c r="AV317" s="14" t="s">
        <v>87</v>
      </c>
      <c r="AW317" s="14" t="s">
        <v>32</v>
      </c>
      <c r="AX317" s="14" t="s">
        <v>85</v>
      </c>
      <c r="AY317" s="297" t="s">
        <v>145</v>
      </c>
    </row>
    <row r="318" spans="1:65" s="2" customFormat="1" ht="16.5" customHeight="1">
      <c r="A318" s="40"/>
      <c r="B318" s="41"/>
      <c r="C318" s="309" t="s">
        <v>614</v>
      </c>
      <c r="D318" s="309" t="s">
        <v>223</v>
      </c>
      <c r="E318" s="310" t="s">
        <v>615</v>
      </c>
      <c r="F318" s="311" t="s">
        <v>616</v>
      </c>
      <c r="G318" s="312" t="s">
        <v>237</v>
      </c>
      <c r="H318" s="313">
        <v>0.441</v>
      </c>
      <c r="I318" s="314"/>
      <c r="J318" s="315">
        <f>ROUND(I318*H318,2)</f>
        <v>0</v>
      </c>
      <c r="K318" s="316"/>
      <c r="L318" s="43"/>
      <c r="M318" s="317" t="s">
        <v>1</v>
      </c>
      <c r="N318" s="318" t="s">
        <v>42</v>
      </c>
      <c r="O318" s="93"/>
      <c r="P318" s="273">
        <f>O318*H318</f>
        <v>0</v>
      </c>
      <c r="Q318" s="273">
        <v>0.00264</v>
      </c>
      <c r="R318" s="273">
        <f>Q318*H318</f>
        <v>0.00116424</v>
      </c>
      <c r="S318" s="273">
        <v>0</v>
      </c>
      <c r="T318" s="274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75" t="s">
        <v>150</v>
      </c>
      <c r="AT318" s="275" t="s">
        <v>223</v>
      </c>
      <c r="AU318" s="275" t="s">
        <v>87</v>
      </c>
      <c r="AY318" s="17" t="s">
        <v>145</v>
      </c>
      <c r="BE318" s="145">
        <f>IF(N318="základní",J318,0)</f>
        <v>0</v>
      </c>
      <c r="BF318" s="145">
        <f>IF(N318="snížená",J318,0)</f>
        <v>0</v>
      </c>
      <c r="BG318" s="145">
        <f>IF(N318="zákl. přenesená",J318,0)</f>
        <v>0</v>
      </c>
      <c r="BH318" s="145">
        <f>IF(N318="sníž. přenesená",J318,0)</f>
        <v>0</v>
      </c>
      <c r="BI318" s="145">
        <f>IF(N318="nulová",J318,0)</f>
        <v>0</v>
      </c>
      <c r="BJ318" s="17" t="s">
        <v>85</v>
      </c>
      <c r="BK318" s="145">
        <f>ROUND(I318*H318,2)</f>
        <v>0</v>
      </c>
      <c r="BL318" s="17" t="s">
        <v>150</v>
      </c>
      <c r="BM318" s="275" t="s">
        <v>617</v>
      </c>
    </row>
    <row r="319" spans="1:51" s="13" customFormat="1" ht="12">
      <c r="A319" s="13"/>
      <c r="B319" s="276"/>
      <c r="C319" s="277"/>
      <c r="D319" s="278" t="s">
        <v>183</v>
      </c>
      <c r="E319" s="279" t="s">
        <v>1</v>
      </c>
      <c r="F319" s="280" t="s">
        <v>618</v>
      </c>
      <c r="G319" s="277"/>
      <c r="H319" s="279" t="s">
        <v>1</v>
      </c>
      <c r="I319" s="281"/>
      <c r="J319" s="277"/>
      <c r="K319" s="277"/>
      <c r="L319" s="282"/>
      <c r="M319" s="283"/>
      <c r="N319" s="284"/>
      <c r="O319" s="284"/>
      <c r="P319" s="284"/>
      <c r="Q319" s="284"/>
      <c r="R319" s="284"/>
      <c r="S319" s="284"/>
      <c r="T319" s="28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86" t="s">
        <v>183</v>
      </c>
      <c r="AU319" s="286" t="s">
        <v>87</v>
      </c>
      <c r="AV319" s="13" t="s">
        <v>85</v>
      </c>
      <c r="AW319" s="13" t="s">
        <v>32</v>
      </c>
      <c r="AX319" s="13" t="s">
        <v>77</v>
      </c>
      <c r="AY319" s="286" t="s">
        <v>145</v>
      </c>
    </row>
    <row r="320" spans="1:51" s="14" customFormat="1" ht="12">
      <c r="A320" s="14"/>
      <c r="B320" s="287"/>
      <c r="C320" s="288"/>
      <c r="D320" s="278" t="s">
        <v>183</v>
      </c>
      <c r="E320" s="289" t="s">
        <v>1</v>
      </c>
      <c r="F320" s="290" t="s">
        <v>619</v>
      </c>
      <c r="G320" s="288"/>
      <c r="H320" s="291">
        <v>0.441</v>
      </c>
      <c r="I320" s="292"/>
      <c r="J320" s="288"/>
      <c r="K320" s="288"/>
      <c r="L320" s="293"/>
      <c r="M320" s="294"/>
      <c r="N320" s="295"/>
      <c r="O320" s="295"/>
      <c r="P320" s="295"/>
      <c r="Q320" s="295"/>
      <c r="R320" s="295"/>
      <c r="S320" s="295"/>
      <c r="T320" s="296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97" t="s">
        <v>183</v>
      </c>
      <c r="AU320" s="297" t="s">
        <v>87</v>
      </c>
      <c r="AV320" s="14" t="s">
        <v>87</v>
      </c>
      <c r="AW320" s="14" t="s">
        <v>32</v>
      </c>
      <c r="AX320" s="14" t="s">
        <v>85</v>
      </c>
      <c r="AY320" s="297" t="s">
        <v>145</v>
      </c>
    </row>
    <row r="321" spans="1:65" s="2" customFormat="1" ht="16.5" customHeight="1">
      <c r="A321" s="40"/>
      <c r="B321" s="41"/>
      <c r="C321" s="309" t="s">
        <v>620</v>
      </c>
      <c r="D321" s="309" t="s">
        <v>223</v>
      </c>
      <c r="E321" s="310" t="s">
        <v>621</v>
      </c>
      <c r="F321" s="311" t="s">
        <v>622</v>
      </c>
      <c r="G321" s="312" t="s">
        <v>237</v>
      </c>
      <c r="H321" s="313">
        <v>0.441</v>
      </c>
      <c r="I321" s="314"/>
      <c r="J321" s="315">
        <f>ROUND(I321*H321,2)</f>
        <v>0</v>
      </c>
      <c r="K321" s="316"/>
      <c r="L321" s="43"/>
      <c r="M321" s="317" t="s">
        <v>1</v>
      </c>
      <c r="N321" s="318" t="s">
        <v>42</v>
      </c>
      <c r="O321" s="93"/>
      <c r="P321" s="273">
        <f>O321*H321</f>
        <v>0</v>
      </c>
      <c r="Q321" s="273">
        <v>0</v>
      </c>
      <c r="R321" s="273">
        <f>Q321*H321</f>
        <v>0</v>
      </c>
      <c r="S321" s="273">
        <v>0</v>
      </c>
      <c r="T321" s="274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75" t="s">
        <v>150</v>
      </c>
      <c r="AT321" s="275" t="s">
        <v>223</v>
      </c>
      <c r="AU321" s="275" t="s">
        <v>87</v>
      </c>
      <c r="AY321" s="17" t="s">
        <v>145</v>
      </c>
      <c r="BE321" s="145">
        <f>IF(N321="základní",J321,0)</f>
        <v>0</v>
      </c>
      <c r="BF321" s="145">
        <f>IF(N321="snížená",J321,0)</f>
        <v>0</v>
      </c>
      <c r="BG321" s="145">
        <f>IF(N321="zákl. přenesená",J321,0)</f>
        <v>0</v>
      </c>
      <c r="BH321" s="145">
        <f>IF(N321="sníž. přenesená",J321,0)</f>
        <v>0</v>
      </c>
      <c r="BI321" s="145">
        <f>IF(N321="nulová",J321,0)</f>
        <v>0</v>
      </c>
      <c r="BJ321" s="17" t="s">
        <v>85</v>
      </c>
      <c r="BK321" s="145">
        <f>ROUND(I321*H321,2)</f>
        <v>0</v>
      </c>
      <c r="BL321" s="17" t="s">
        <v>150</v>
      </c>
      <c r="BM321" s="275" t="s">
        <v>623</v>
      </c>
    </row>
    <row r="322" spans="1:51" s="14" customFormat="1" ht="12">
      <c r="A322" s="14"/>
      <c r="B322" s="287"/>
      <c r="C322" s="288"/>
      <c r="D322" s="278" t="s">
        <v>183</v>
      </c>
      <c r="E322" s="289" t="s">
        <v>1</v>
      </c>
      <c r="F322" s="290" t="s">
        <v>624</v>
      </c>
      <c r="G322" s="288"/>
      <c r="H322" s="291">
        <v>0.441</v>
      </c>
      <c r="I322" s="292"/>
      <c r="J322" s="288"/>
      <c r="K322" s="288"/>
      <c r="L322" s="293"/>
      <c r="M322" s="294"/>
      <c r="N322" s="295"/>
      <c r="O322" s="295"/>
      <c r="P322" s="295"/>
      <c r="Q322" s="295"/>
      <c r="R322" s="295"/>
      <c r="S322" s="295"/>
      <c r="T322" s="29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97" t="s">
        <v>183</v>
      </c>
      <c r="AU322" s="297" t="s">
        <v>87</v>
      </c>
      <c r="AV322" s="14" t="s">
        <v>87</v>
      </c>
      <c r="AW322" s="14" t="s">
        <v>32</v>
      </c>
      <c r="AX322" s="14" t="s">
        <v>85</v>
      </c>
      <c r="AY322" s="297" t="s">
        <v>145</v>
      </c>
    </row>
    <row r="323" spans="1:63" s="12" customFormat="1" ht="22.8" customHeight="1">
      <c r="A323" s="12"/>
      <c r="B323" s="246"/>
      <c r="C323" s="247"/>
      <c r="D323" s="248" t="s">
        <v>76</v>
      </c>
      <c r="E323" s="260" t="s">
        <v>150</v>
      </c>
      <c r="F323" s="260" t="s">
        <v>625</v>
      </c>
      <c r="G323" s="247"/>
      <c r="H323" s="247"/>
      <c r="I323" s="250"/>
      <c r="J323" s="261">
        <f>BK323</f>
        <v>0</v>
      </c>
      <c r="K323" s="247"/>
      <c r="L323" s="252"/>
      <c r="M323" s="253"/>
      <c r="N323" s="254"/>
      <c r="O323" s="254"/>
      <c r="P323" s="255">
        <f>SUM(P324:P325)</f>
        <v>0</v>
      </c>
      <c r="Q323" s="254"/>
      <c r="R323" s="255">
        <f>SUM(R324:R325)</f>
        <v>0</v>
      </c>
      <c r="S323" s="254"/>
      <c r="T323" s="256">
        <f>SUM(T324:T325)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57" t="s">
        <v>85</v>
      </c>
      <c r="AT323" s="258" t="s">
        <v>76</v>
      </c>
      <c r="AU323" s="258" t="s">
        <v>85</v>
      </c>
      <c r="AY323" s="257" t="s">
        <v>145</v>
      </c>
      <c r="BK323" s="259">
        <f>SUM(BK324:BK325)</f>
        <v>0</v>
      </c>
    </row>
    <row r="324" spans="1:65" s="2" customFormat="1" ht="24" customHeight="1">
      <c r="A324" s="40"/>
      <c r="B324" s="41"/>
      <c r="C324" s="309" t="s">
        <v>626</v>
      </c>
      <c r="D324" s="309" t="s">
        <v>223</v>
      </c>
      <c r="E324" s="310" t="s">
        <v>627</v>
      </c>
      <c r="F324" s="311" t="s">
        <v>628</v>
      </c>
      <c r="G324" s="312" t="s">
        <v>243</v>
      </c>
      <c r="H324" s="313">
        <v>2.265</v>
      </c>
      <c r="I324" s="314"/>
      <c r="J324" s="315">
        <f>ROUND(I324*H324,2)</f>
        <v>0</v>
      </c>
      <c r="K324" s="316"/>
      <c r="L324" s="43"/>
      <c r="M324" s="317" t="s">
        <v>1</v>
      </c>
      <c r="N324" s="318" t="s">
        <v>42</v>
      </c>
      <c r="O324" s="93"/>
      <c r="P324" s="273">
        <f>O324*H324</f>
        <v>0</v>
      </c>
      <c r="Q324" s="273">
        <v>0</v>
      </c>
      <c r="R324" s="273">
        <f>Q324*H324</f>
        <v>0</v>
      </c>
      <c r="S324" s="273">
        <v>0</v>
      </c>
      <c r="T324" s="274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75" t="s">
        <v>150</v>
      </c>
      <c r="AT324" s="275" t="s">
        <v>223</v>
      </c>
      <c r="AU324" s="275" t="s">
        <v>87</v>
      </c>
      <c r="AY324" s="17" t="s">
        <v>145</v>
      </c>
      <c r="BE324" s="145">
        <f>IF(N324="základní",J324,0)</f>
        <v>0</v>
      </c>
      <c r="BF324" s="145">
        <f>IF(N324="snížená",J324,0)</f>
        <v>0</v>
      </c>
      <c r="BG324" s="145">
        <f>IF(N324="zákl. přenesená",J324,0)</f>
        <v>0</v>
      </c>
      <c r="BH324" s="145">
        <f>IF(N324="sníž. přenesená",J324,0)</f>
        <v>0</v>
      </c>
      <c r="BI324" s="145">
        <f>IF(N324="nulová",J324,0)</f>
        <v>0</v>
      </c>
      <c r="BJ324" s="17" t="s">
        <v>85</v>
      </c>
      <c r="BK324" s="145">
        <f>ROUND(I324*H324,2)</f>
        <v>0</v>
      </c>
      <c r="BL324" s="17" t="s">
        <v>150</v>
      </c>
      <c r="BM324" s="275" t="s">
        <v>629</v>
      </c>
    </row>
    <row r="325" spans="1:51" s="14" customFormat="1" ht="12">
      <c r="A325" s="14"/>
      <c r="B325" s="287"/>
      <c r="C325" s="288"/>
      <c r="D325" s="278" t="s">
        <v>183</v>
      </c>
      <c r="E325" s="289" t="s">
        <v>264</v>
      </c>
      <c r="F325" s="290" t="s">
        <v>630</v>
      </c>
      <c r="G325" s="288"/>
      <c r="H325" s="291">
        <v>2.265</v>
      </c>
      <c r="I325" s="292"/>
      <c r="J325" s="288"/>
      <c r="K325" s="288"/>
      <c r="L325" s="293"/>
      <c r="M325" s="294"/>
      <c r="N325" s="295"/>
      <c r="O325" s="295"/>
      <c r="P325" s="295"/>
      <c r="Q325" s="295"/>
      <c r="R325" s="295"/>
      <c r="S325" s="295"/>
      <c r="T325" s="296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97" t="s">
        <v>183</v>
      </c>
      <c r="AU325" s="297" t="s">
        <v>87</v>
      </c>
      <c r="AV325" s="14" t="s">
        <v>87</v>
      </c>
      <c r="AW325" s="14" t="s">
        <v>32</v>
      </c>
      <c r="AX325" s="14" t="s">
        <v>85</v>
      </c>
      <c r="AY325" s="297" t="s">
        <v>145</v>
      </c>
    </row>
    <row r="326" spans="1:63" s="12" customFormat="1" ht="22.8" customHeight="1">
      <c r="A326" s="12"/>
      <c r="B326" s="246"/>
      <c r="C326" s="247"/>
      <c r="D326" s="248" t="s">
        <v>76</v>
      </c>
      <c r="E326" s="260" t="s">
        <v>144</v>
      </c>
      <c r="F326" s="260" t="s">
        <v>631</v>
      </c>
      <c r="G326" s="247"/>
      <c r="H326" s="247"/>
      <c r="I326" s="250"/>
      <c r="J326" s="261">
        <f>BK326</f>
        <v>0</v>
      </c>
      <c r="K326" s="247"/>
      <c r="L326" s="252"/>
      <c r="M326" s="253"/>
      <c r="N326" s="254"/>
      <c r="O326" s="254"/>
      <c r="P326" s="255">
        <f>SUM(P327:P375)</f>
        <v>0</v>
      </c>
      <c r="Q326" s="254"/>
      <c r="R326" s="255">
        <f>SUM(R327:R375)</f>
        <v>128.591215</v>
      </c>
      <c r="S326" s="254"/>
      <c r="T326" s="256">
        <f>SUM(T327:T375)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57" t="s">
        <v>85</v>
      </c>
      <c r="AT326" s="258" t="s">
        <v>76</v>
      </c>
      <c r="AU326" s="258" t="s">
        <v>85</v>
      </c>
      <c r="AY326" s="257" t="s">
        <v>145</v>
      </c>
      <c r="BK326" s="259">
        <f>SUM(BK327:BK375)</f>
        <v>0</v>
      </c>
    </row>
    <row r="327" spans="1:65" s="2" customFormat="1" ht="24" customHeight="1">
      <c r="A327" s="40"/>
      <c r="B327" s="41"/>
      <c r="C327" s="309" t="s">
        <v>632</v>
      </c>
      <c r="D327" s="309" t="s">
        <v>223</v>
      </c>
      <c r="E327" s="310" t="s">
        <v>633</v>
      </c>
      <c r="F327" s="311" t="s">
        <v>634</v>
      </c>
      <c r="G327" s="312" t="s">
        <v>237</v>
      </c>
      <c r="H327" s="313">
        <v>1479.5</v>
      </c>
      <c r="I327" s="314"/>
      <c r="J327" s="315">
        <f>ROUND(I327*H327,2)</f>
        <v>0</v>
      </c>
      <c r="K327" s="316"/>
      <c r="L327" s="43"/>
      <c r="M327" s="317" t="s">
        <v>1</v>
      </c>
      <c r="N327" s="318" t="s">
        <v>42</v>
      </c>
      <c r="O327" s="93"/>
      <c r="P327" s="273">
        <f>O327*H327</f>
        <v>0</v>
      </c>
      <c r="Q327" s="273">
        <v>0</v>
      </c>
      <c r="R327" s="273">
        <f>Q327*H327</f>
        <v>0</v>
      </c>
      <c r="S327" s="273">
        <v>0</v>
      </c>
      <c r="T327" s="274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75" t="s">
        <v>150</v>
      </c>
      <c r="AT327" s="275" t="s">
        <v>223</v>
      </c>
      <c r="AU327" s="275" t="s">
        <v>87</v>
      </c>
      <c r="AY327" s="17" t="s">
        <v>145</v>
      </c>
      <c r="BE327" s="145">
        <f>IF(N327="základní",J327,0)</f>
        <v>0</v>
      </c>
      <c r="BF327" s="145">
        <f>IF(N327="snížená",J327,0)</f>
        <v>0</v>
      </c>
      <c r="BG327" s="145">
        <f>IF(N327="zákl. přenesená",J327,0)</f>
        <v>0</v>
      </c>
      <c r="BH327" s="145">
        <f>IF(N327="sníž. přenesená",J327,0)</f>
        <v>0</v>
      </c>
      <c r="BI327" s="145">
        <f>IF(N327="nulová",J327,0)</f>
        <v>0</v>
      </c>
      <c r="BJ327" s="17" t="s">
        <v>85</v>
      </c>
      <c r="BK327" s="145">
        <f>ROUND(I327*H327,2)</f>
        <v>0</v>
      </c>
      <c r="BL327" s="17" t="s">
        <v>150</v>
      </c>
      <c r="BM327" s="275" t="s">
        <v>635</v>
      </c>
    </row>
    <row r="328" spans="1:51" s="13" customFormat="1" ht="12">
      <c r="A328" s="13"/>
      <c r="B328" s="276"/>
      <c r="C328" s="277"/>
      <c r="D328" s="278" t="s">
        <v>183</v>
      </c>
      <c r="E328" s="279" t="s">
        <v>1</v>
      </c>
      <c r="F328" s="280" t="s">
        <v>374</v>
      </c>
      <c r="G328" s="277"/>
      <c r="H328" s="279" t="s">
        <v>1</v>
      </c>
      <c r="I328" s="281"/>
      <c r="J328" s="277"/>
      <c r="K328" s="277"/>
      <c r="L328" s="282"/>
      <c r="M328" s="283"/>
      <c r="N328" s="284"/>
      <c r="O328" s="284"/>
      <c r="P328" s="284"/>
      <c r="Q328" s="284"/>
      <c r="R328" s="284"/>
      <c r="S328" s="284"/>
      <c r="T328" s="28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86" t="s">
        <v>183</v>
      </c>
      <c r="AU328" s="286" t="s">
        <v>87</v>
      </c>
      <c r="AV328" s="13" t="s">
        <v>85</v>
      </c>
      <c r="AW328" s="13" t="s">
        <v>32</v>
      </c>
      <c r="AX328" s="13" t="s">
        <v>77</v>
      </c>
      <c r="AY328" s="286" t="s">
        <v>145</v>
      </c>
    </row>
    <row r="329" spans="1:51" s="14" customFormat="1" ht="12">
      <c r="A329" s="14"/>
      <c r="B329" s="287"/>
      <c r="C329" s="288"/>
      <c r="D329" s="278" t="s">
        <v>183</v>
      </c>
      <c r="E329" s="289" t="s">
        <v>1</v>
      </c>
      <c r="F329" s="290" t="s">
        <v>636</v>
      </c>
      <c r="G329" s="288"/>
      <c r="H329" s="291">
        <v>1479.5</v>
      </c>
      <c r="I329" s="292"/>
      <c r="J329" s="288"/>
      <c r="K329" s="288"/>
      <c r="L329" s="293"/>
      <c r="M329" s="294"/>
      <c r="N329" s="295"/>
      <c r="O329" s="295"/>
      <c r="P329" s="295"/>
      <c r="Q329" s="295"/>
      <c r="R329" s="295"/>
      <c r="S329" s="295"/>
      <c r="T329" s="29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97" t="s">
        <v>183</v>
      </c>
      <c r="AU329" s="297" t="s">
        <v>87</v>
      </c>
      <c r="AV329" s="14" t="s">
        <v>87</v>
      </c>
      <c r="AW329" s="14" t="s">
        <v>32</v>
      </c>
      <c r="AX329" s="14" t="s">
        <v>85</v>
      </c>
      <c r="AY329" s="297" t="s">
        <v>145</v>
      </c>
    </row>
    <row r="330" spans="1:65" s="2" customFormat="1" ht="24" customHeight="1">
      <c r="A330" s="40"/>
      <c r="B330" s="41"/>
      <c r="C330" s="309" t="s">
        <v>637</v>
      </c>
      <c r="D330" s="309" t="s">
        <v>223</v>
      </c>
      <c r="E330" s="310" t="s">
        <v>638</v>
      </c>
      <c r="F330" s="311" t="s">
        <v>639</v>
      </c>
      <c r="G330" s="312" t="s">
        <v>237</v>
      </c>
      <c r="H330" s="313">
        <v>431.3</v>
      </c>
      <c r="I330" s="314"/>
      <c r="J330" s="315">
        <f>ROUND(I330*H330,2)</f>
        <v>0</v>
      </c>
      <c r="K330" s="316"/>
      <c r="L330" s="43"/>
      <c r="M330" s="317" t="s">
        <v>1</v>
      </c>
      <c r="N330" s="318" t="s">
        <v>42</v>
      </c>
      <c r="O330" s="93"/>
      <c r="P330" s="273">
        <f>O330*H330</f>
        <v>0</v>
      </c>
      <c r="Q330" s="273">
        <v>0</v>
      </c>
      <c r="R330" s="273">
        <f>Q330*H330</f>
        <v>0</v>
      </c>
      <c r="S330" s="273">
        <v>0</v>
      </c>
      <c r="T330" s="274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75" t="s">
        <v>150</v>
      </c>
      <c r="AT330" s="275" t="s">
        <v>223</v>
      </c>
      <c r="AU330" s="275" t="s">
        <v>87</v>
      </c>
      <c r="AY330" s="17" t="s">
        <v>145</v>
      </c>
      <c r="BE330" s="145">
        <f>IF(N330="základní",J330,0)</f>
        <v>0</v>
      </c>
      <c r="BF330" s="145">
        <f>IF(N330="snížená",J330,0)</f>
        <v>0</v>
      </c>
      <c r="BG330" s="145">
        <f>IF(N330="zákl. přenesená",J330,0)</f>
        <v>0</v>
      </c>
      <c r="BH330" s="145">
        <f>IF(N330="sníž. přenesená",J330,0)</f>
        <v>0</v>
      </c>
      <c r="BI330" s="145">
        <f>IF(N330="nulová",J330,0)</f>
        <v>0</v>
      </c>
      <c r="BJ330" s="17" t="s">
        <v>85</v>
      </c>
      <c r="BK330" s="145">
        <f>ROUND(I330*H330,2)</f>
        <v>0</v>
      </c>
      <c r="BL330" s="17" t="s">
        <v>150</v>
      </c>
      <c r="BM330" s="275" t="s">
        <v>640</v>
      </c>
    </row>
    <row r="331" spans="1:51" s="14" customFormat="1" ht="12">
      <c r="A331" s="14"/>
      <c r="B331" s="287"/>
      <c r="C331" s="288"/>
      <c r="D331" s="278" t="s">
        <v>183</v>
      </c>
      <c r="E331" s="289" t="s">
        <v>1</v>
      </c>
      <c r="F331" s="290" t="s">
        <v>245</v>
      </c>
      <c r="G331" s="288"/>
      <c r="H331" s="291">
        <v>431.3</v>
      </c>
      <c r="I331" s="292"/>
      <c r="J331" s="288"/>
      <c r="K331" s="288"/>
      <c r="L331" s="293"/>
      <c r="M331" s="294"/>
      <c r="N331" s="295"/>
      <c r="O331" s="295"/>
      <c r="P331" s="295"/>
      <c r="Q331" s="295"/>
      <c r="R331" s="295"/>
      <c r="S331" s="295"/>
      <c r="T331" s="296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97" t="s">
        <v>183</v>
      </c>
      <c r="AU331" s="297" t="s">
        <v>87</v>
      </c>
      <c r="AV331" s="14" t="s">
        <v>87</v>
      </c>
      <c r="AW331" s="14" t="s">
        <v>32</v>
      </c>
      <c r="AX331" s="14" t="s">
        <v>85</v>
      </c>
      <c r="AY331" s="297" t="s">
        <v>145</v>
      </c>
    </row>
    <row r="332" spans="1:65" s="2" customFormat="1" ht="24" customHeight="1">
      <c r="A332" s="40"/>
      <c r="B332" s="41"/>
      <c r="C332" s="309" t="s">
        <v>641</v>
      </c>
      <c r="D332" s="309" t="s">
        <v>223</v>
      </c>
      <c r="E332" s="310" t="s">
        <v>642</v>
      </c>
      <c r="F332" s="311" t="s">
        <v>643</v>
      </c>
      <c r="G332" s="312" t="s">
        <v>237</v>
      </c>
      <c r="H332" s="313">
        <v>1295.78</v>
      </c>
      <c r="I332" s="314"/>
      <c r="J332" s="315">
        <f>ROUND(I332*H332,2)</f>
        <v>0</v>
      </c>
      <c r="K332" s="316"/>
      <c r="L332" s="43"/>
      <c r="M332" s="317" t="s">
        <v>1</v>
      </c>
      <c r="N332" s="318" t="s">
        <v>42</v>
      </c>
      <c r="O332" s="93"/>
      <c r="P332" s="273">
        <f>O332*H332</f>
        <v>0</v>
      </c>
      <c r="Q332" s="273">
        <v>0</v>
      </c>
      <c r="R332" s="273">
        <f>Q332*H332</f>
        <v>0</v>
      </c>
      <c r="S332" s="273">
        <v>0</v>
      </c>
      <c r="T332" s="274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75" t="s">
        <v>150</v>
      </c>
      <c r="AT332" s="275" t="s">
        <v>223</v>
      </c>
      <c r="AU332" s="275" t="s">
        <v>87</v>
      </c>
      <c r="AY332" s="17" t="s">
        <v>145</v>
      </c>
      <c r="BE332" s="145">
        <f>IF(N332="základní",J332,0)</f>
        <v>0</v>
      </c>
      <c r="BF332" s="145">
        <f>IF(N332="snížená",J332,0)</f>
        <v>0</v>
      </c>
      <c r="BG332" s="145">
        <f>IF(N332="zákl. přenesená",J332,0)</f>
        <v>0</v>
      </c>
      <c r="BH332" s="145">
        <f>IF(N332="sníž. přenesená",J332,0)</f>
        <v>0</v>
      </c>
      <c r="BI332" s="145">
        <f>IF(N332="nulová",J332,0)</f>
        <v>0</v>
      </c>
      <c r="BJ332" s="17" t="s">
        <v>85</v>
      </c>
      <c r="BK332" s="145">
        <f>ROUND(I332*H332,2)</f>
        <v>0</v>
      </c>
      <c r="BL332" s="17" t="s">
        <v>150</v>
      </c>
      <c r="BM332" s="275" t="s">
        <v>644</v>
      </c>
    </row>
    <row r="333" spans="1:51" s="13" customFormat="1" ht="12">
      <c r="A333" s="13"/>
      <c r="B333" s="276"/>
      <c r="C333" s="277"/>
      <c r="D333" s="278" t="s">
        <v>183</v>
      </c>
      <c r="E333" s="279" t="s">
        <v>1</v>
      </c>
      <c r="F333" s="280" t="s">
        <v>374</v>
      </c>
      <c r="G333" s="277"/>
      <c r="H333" s="279" t="s">
        <v>1</v>
      </c>
      <c r="I333" s="281"/>
      <c r="J333" s="277"/>
      <c r="K333" s="277"/>
      <c r="L333" s="282"/>
      <c r="M333" s="283"/>
      <c r="N333" s="284"/>
      <c r="O333" s="284"/>
      <c r="P333" s="284"/>
      <c r="Q333" s="284"/>
      <c r="R333" s="284"/>
      <c r="S333" s="284"/>
      <c r="T333" s="28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86" t="s">
        <v>183</v>
      </c>
      <c r="AU333" s="286" t="s">
        <v>87</v>
      </c>
      <c r="AV333" s="13" t="s">
        <v>85</v>
      </c>
      <c r="AW333" s="13" t="s">
        <v>32</v>
      </c>
      <c r="AX333" s="13" t="s">
        <v>77</v>
      </c>
      <c r="AY333" s="286" t="s">
        <v>145</v>
      </c>
    </row>
    <row r="334" spans="1:51" s="14" customFormat="1" ht="12">
      <c r="A334" s="14"/>
      <c r="B334" s="287"/>
      <c r="C334" s="288"/>
      <c r="D334" s="278" t="s">
        <v>183</v>
      </c>
      <c r="E334" s="289" t="s">
        <v>1</v>
      </c>
      <c r="F334" s="290" t="s">
        <v>645</v>
      </c>
      <c r="G334" s="288"/>
      <c r="H334" s="291">
        <v>1238.6</v>
      </c>
      <c r="I334" s="292"/>
      <c r="J334" s="288"/>
      <c r="K334" s="288"/>
      <c r="L334" s="293"/>
      <c r="M334" s="294"/>
      <c r="N334" s="295"/>
      <c r="O334" s="295"/>
      <c r="P334" s="295"/>
      <c r="Q334" s="295"/>
      <c r="R334" s="295"/>
      <c r="S334" s="295"/>
      <c r="T334" s="29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97" t="s">
        <v>183</v>
      </c>
      <c r="AU334" s="297" t="s">
        <v>87</v>
      </c>
      <c r="AV334" s="14" t="s">
        <v>87</v>
      </c>
      <c r="AW334" s="14" t="s">
        <v>32</v>
      </c>
      <c r="AX334" s="14" t="s">
        <v>77</v>
      </c>
      <c r="AY334" s="297" t="s">
        <v>145</v>
      </c>
    </row>
    <row r="335" spans="1:51" s="13" customFormat="1" ht="12">
      <c r="A335" s="13"/>
      <c r="B335" s="276"/>
      <c r="C335" s="277"/>
      <c r="D335" s="278" t="s">
        <v>183</v>
      </c>
      <c r="E335" s="279" t="s">
        <v>1</v>
      </c>
      <c r="F335" s="280" t="s">
        <v>646</v>
      </c>
      <c r="G335" s="277"/>
      <c r="H335" s="279" t="s">
        <v>1</v>
      </c>
      <c r="I335" s="281"/>
      <c r="J335" s="277"/>
      <c r="K335" s="277"/>
      <c r="L335" s="282"/>
      <c r="M335" s="283"/>
      <c r="N335" s="284"/>
      <c r="O335" s="284"/>
      <c r="P335" s="284"/>
      <c r="Q335" s="284"/>
      <c r="R335" s="284"/>
      <c r="S335" s="284"/>
      <c r="T335" s="28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86" t="s">
        <v>183</v>
      </c>
      <c r="AU335" s="286" t="s">
        <v>87</v>
      </c>
      <c r="AV335" s="13" t="s">
        <v>85</v>
      </c>
      <c r="AW335" s="13" t="s">
        <v>32</v>
      </c>
      <c r="AX335" s="13" t="s">
        <v>77</v>
      </c>
      <c r="AY335" s="286" t="s">
        <v>145</v>
      </c>
    </row>
    <row r="336" spans="1:51" s="14" customFormat="1" ht="12">
      <c r="A336" s="14"/>
      <c r="B336" s="287"/>
      <c r="C336" s="288"/>
      <c r="D336" s="278" t="s">
        <v>183</v>
      </c>
      <c r="E336" s="289" t="s">
        <v>1</v>
      </c>
      <c r="F336" s="290" t="s">
        <v>647</v>
      </c>
      <c r="G336" s="288"/>
      <c r="H336" s="291">
        <v>57.18</v>
      </c>
      <c r="I336" s="292"/>
      <c r="J336" s="288"/>
      <c r="K336" s="288"/>
      <c r="L336" s="293"/>
      <c r="M336" s="294"/>
      <c r="N336" s="295"/>
      <c r="O336" s="295"/>
      <c r="P336" s="295"/>
      <c r="Q336" s="295"/>
      <c r="R336" s="295"/>
      <c r="S336" s="295"/>
      <c r="T336" s="29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97" t="s">
        <v>183</v>
      </c>
      <c r="AU336" s="297" t="s">
        <v>87</v>
      </c>
      <c r="AV336" s="14" t="s">
        <v>87</v>
      </c>
      <c r="AW336" s="14" t="s">
        <v>32</v>
      </c>
      <c r="AX336" s="14" t="s">
        <v>77</v>
      </c>
      <c r="AY336" s="297" t="s">
        <v>145</v>
      </c>
    </row>
    <row r="337" spans="1:51" s="15" customFormat="1" ht="12">
      <c r="A337" s="15"/>
      <c r="B337" s="298"/>
      <c r="C337" s="299"/>
      <c r="D337" s="278" t="s">
        <v>183</v>
      </c>
      <c r="E337" s="300" t="s">
        <v>1</v>
      </c>
      <c r="F337" s="301" t="s">
        <v>186</v>
      </c>
      <c r="G337" s="299"/>
      <c r="H337" s="302">
        <v>1295.78</v>
      </c>
      <c r="I337" s="303"/>
      <c r="J337" s="299"/>
      <c r="K337" s="299"/>
      <c r="L337" s="304"/>
      <c r="M337" s="305"/>
      <c r="N337" s="306"/>
      <c r="O337" s="306"/>
      <c r="P337" s="306"/>
      <c r="Q337" s="306"/>
      <c r="R337" s="306"/>
      <c r="S337" s="306"/>
      <c r="T337" s="307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308" t="s">
        <v>183</v>
      </c>
      <c r="AU337" s="308" t="s">
        <v>87</v>
      </c>
      <c r="AV337" s="15" t="s">
        <v>150</v>
      </c>
      <c r="AW337" s="15" t="s">
        <v>32</v>
      </c>
      <c r="AX337" s="15" t="s">
        <v>85</v>
      </c>
      <c r="AY337" s="308" t="s">
        <v>145</v>
      </c>
    </row>
    <row r="338" spans="1:65" s="2" customFormat="1" ht="48" customHeight="1">
      <c r="A338" s="40"/>
      <c r="B338" s="41"/>
      <c r="C338" s="309" t="s">
        <v>648</v>
      </c>
      <c r="D338" s="309" t="s">
        <v>223</v>
      </c>
      <c r="E338" s="310" t="s">
        <v>649</v>
      </c>
      <c r="F338" s="311" t="s">
        <v>650</v>
      </c>
      <c r="G338" s="312" t="s">
        <v>237</v>
      </c>
      <c r="H338" s="313">
        <v>672.2</v>
      </c>
      <c r="I338" s="314"/>
      <c r="J338" s="315">
        <f>ROUND(I338*H338,2)</f>
        <v>0</v>
      </c>
      <c r="K338" s="316"/>
      <c r="L338" s="43"/>
      <c r="M338" s="317" t="s">
        <v>1</v>
      </c>
      <c r="N338" s="318" t="s">
        <v>42</v>
      </c>
      <c r="O338" s="93"/>
      <c r="P338" s="273">
        <f>O338*H338</f>
        <v>0</v>
      </c>
      <c r="Q338" s="273">
        <v>0</v>
      </c>
      <c r="R338" s="273">
        <f>Q338*H338</f>
        <v>0</v>
      </c>
      <c r="S338" s="273">
        <v>0</v>
      </c>
      <c r="T338" s="274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75" t="s">
        <v>150</v>
      </c>
      <c r="AT338" s="275" t="s">
        <v>223</v>
      </c>
      <c r="AU338" s="275" t="s">
        <v>87</v>
      </c>
      <c r="AY338" s="17" t="s">
        <v>145</v>
      </c>
      <c r="BE338" s="145">
        <f>IF(N338="základní",J338,0)</f>
        <v>0</v>
      </c>
      <c r="BF338" s="145">
        <f>IF(N338="snížená",J338,0)</f>
        <v>0</v>
      </c>
      <c r="BG338" s="145">
        <f>IF(N338="zákl. přenesená",J338,0)</f>
        <v>0</v>
      </c>
      <c r="BH338" s="145">
        <f>IF(N338="sníž. přenesená",J338,0)</f>
        <v>0</v>
      </c>
      <c r="BI338" s="145">
        <f>IF(N338="nulová",J338,0)</f>
        <v>0</v>
      </c>
      <c r="BJ338" s="17" t="s">
        <v>85</v>
      </c>
      <c r="BK338" s="145">
        <f>ROUND(I338*H338,2)</f>
        <v>0</v>
      </c>
      <c r="BL338" s="17" t="s">
        <v>150</v>
      </c>
      <c r="BM338" s="275" t="s">
        <v>651</v>
      </c>
    </row>
    <row r="339" spans="1:51" s="14" customFormat="1" ht="12">
      <c r="A339" s="14"/>
      <c r="B339" s="287"/>
      <c r="C339" s="288"/>
      <c r="D339" s="278" t="s">
        <v>183</v>
      </c>
      <c r="E339" s="289" t="s">
        <v>1</v>
      </c>
      <c r="F339" s="290" t="s">
        <v>249</v>
      </c>
      <c r="G339" s="288"/>
      <c r="H339" s="291">
        <v>672.2</v>
      </c>
      <c r="I339" s="292"/>
      <c r="J339" s="288"/>
      <c r="K339" s="288"/>
      <c r="L339" s="293"/>
      <c r="M339" s="294"/>
      <c r="N339" s="295"/>
      <c r="O339" s="295"/>
      <c r="P339" s="295"/>
      <c r="Q339" s="295"/>
      <c r="R339" s="295"/>
      <c r="S339" s="295"/>
      <c r="T339" s="296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97" t="s">
        <v>183</v>
      </c>
      <c r="AU339" s="297" t="s">
        <v>87</v>
      </c>
      <c r="AV339" s="14" t="s">
        <v>87</v>
      </c>
      <c r="AW339" s="14" t="s">
        <v>32</v>
      </c>
      <c r="AX339" s="14" t="s">
        <v>85</v>
      </c>
      <c r="AY339" s="297" t="s">
        <v>145</v>
      </c>
    </row>
    <row r="340" spans="1:65" s="2" customFormat="1" ht="24" customHeight="1">
      <c r="A340" s="40"/>
      <c r="B340" s="41"/>
      <c r="C340" s="309" t="s">
        <v>652</v>
      </c>
      <c r="D340" s="309" t="s">
        <v>223</v>
      </c>
      <c r="E340" s="310" t="s">
        <v>653</v>
      </c>
      <c r="F340" s="311" t="s">
        <v>654</v>
      </c>
      <c r="G340" s="312" t="s">
        <v>237</v>
      </c>
      <c r="H340" s="313">
        <v>672.2</v>
      </c>
      <c r="I340" s="314"/>
      <c r="J340" s="315">
        <f>ROUND(I340*H340,2)</f>
        <v>0</v>
      </c>
      <c r="K340" s="316"/>
      <c r="L340" s="43"/>
      <c r="M340" s="317" t="s">
        <v>1</v>
      </c>
      <c r="N340" s="318" t="s">
        <v>42</v>
      </c>
      <c r="O340" s="93"/>
      <c r="P340" s="273">
        <f>O340*H340</f>
        <v>0</v>
      </c>
      <c r="Q340" s="273">
        <v>0</v>
      </c>
      <c r="R340" s="273">
        <f>Q340*H340</f>
        <v>0</v>
      </c>
      <c r="S340" s="273">
        <v>0</v>
      </c>
      <c r="T340" s="274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75" t="s">
        <v>150</v>
      </c>
      <c r="AT340" s="275" t="s">
        <v>223</v>
      </c>
      <c r="AU340" s="275" t="s">
        <v>87</v>
      </c>
      <c r="AY340" s="17" t="s">
        <v>145</v>
      </c>
      <c r="BE340" s="145">
        <f>IF(N340="základní",J340,0)</f>
        <v>0</v>
      </c>
      <c r="BF340" s="145">
        <f>IF(N340="snížená",J340,0)</f>
        <v>0</v>
      </c>
      <c r="BG340" s="145">
        <f>IF(N340="zákl. přenesená",J340,0)</f>
        <v>0</v>
      </c>
      <c r="BH340" s="145">
        <f>IF(N340="sníž. přenesená",J340,0)</f>
        <v>0</v>
      </c>
      <c r="BI340" s="145">
        <f>IF(N340="nulová",J340,0)</f>
        <v>0</v>
      </c>
      <c r="BJ340" s="17" t="s">
        <v>85</v>
      </c>
      <c r="BK340" s="145">
        <f>ROUND(I340*H340,2)</f>
        <v>0</v>
      </c>
      <c r="BL340" s="17" t="s">
        <v>150</v>
      </c>
      <c r="BM340" s="275" t="s">
        <v>655</v>
      </c>
    </row>
    <row r="341" spans="1:51" s="14" customFormat="1" ht="12">
      <c r="A341" s="14"/>
      <c r="B341" s="287"/>
      <c r="C341" s="288"/>
      <c r="D341" s="278" t="s">
        <v>183</v>
      </c>
      <c r="E341" s="289" t="s">
        <v>1</v>
      </c>
      <c r="F341" s="290" t="s">
        <v>249</v>
      </c>
      <c r="G341" s="288"/>
      <c r="H341" s="291">
        <v>672.2</v>
      </c>
      <c r="I341" s="292"/>
      <c r="J341" s="288"/>
      <c r="K341" s="288"/>
      <c r="L341" s="293"/>
      <c r="M341" s="294"/>
      <c r="N341" s="295"/>
      <c r="O341" s="295"/>
      <c r="P341" s="295"/>
      <c r="Q341" s="295"/>
      <c r="R341" s="295"/>
      <c r="S341" s="295"/>
      <c r="T341" s="296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97" t="s">
        <v>183</v>
      </c>
      <c r="AU341" s="297" t="s">
        <v>87</v>
      </c>
      <c r="AV341" s="14" t="s">
        <v>87</v>
      </c>
      <c r="AW341" s="14" t="s">
        <v>32</v>
      </c>
      <c r="AX341" s="14" t="s">
        <v>85</v>
      </c>
      <c r="AY341" s="297" t="s">
        <v>145</v>
      </c>
    </row>
    <row r="342" spans="1:65" s="2" customFormat="1" ht="24" customHeight="1">
      <c r="A342" s="40"/>
      <c r="B342" s="41"/>
      <c r="C342" s="309" t="s">
        <v>656</v>
      </c>
      <c r="D342" s="309" t="s">
        <v>223</v>
      </c>
      <c r="E342" s="310" t="s">
        <v>657</v>
      </c>
      <c r="F342" s="311" t="s">
        <v>658</v>
      </c>
      <c r="G342" s="312" t="s">
        <v>237</v>
      </c>
      <c r="H342" s="313">
        <v>672.2</v>
      </c>
      <c r="I342" s="314"/>
      <c r="J342" s="315">
        <f>ROUND(I342*H342,2)</f>
        <v>0</v>
      </c>
      <c r="K342" s="316"/>
      <c r="L342" s="43"/>
      <c r="M342" s="317" t="s">
        <v>1</v>
      </c>
      <c r="N342" s="318" t="s">
        <v>42</v>
      </c>
      <c r="O342" s="93"/>
      <c r="P342" s="273">
        <f>O342*H342</f>
        <v>0</v>
      </c>
      <c r="Q342" s="273">
        <v>0</v>
      </c>
      <c r="R342" s="273">
        <f>Q342*H342</f>
        <v>0</v>
      </c>
      <c r="S342" s="273">
        <v>0</v>
      </c>
      <c r="T342" s="274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75" t="s">
        <v>150</v>
      </c>
      <c r="AT342" s="275" t="s">
        <v>223</v>
      </c>
      <c r="AU342" s="275" t="s">
        <v>87</v>
      </c>
      <c r="AY342" s="17" t="s">
        <v>145</v>
      </c>
      <c r="BE342" s="145">
        <f>IF(N342="základní",J342,0)</f>
        <v>0</v>
      </c>
      <c r="BF342" s="145">
        <f>IF(N342="snížená",J342,0)</f>
        <v>0</v>
      </c>
      <c r="BG342" s="145">
        <f>IF(N342="zákl. přenesená",J342,0)</f>
        <v>0</v>
      </c>
      <c r="BH342" s="145">
        <f>IF(N342="sníž. přenesená",J342,0)</f>
        <v>0</v>
      </c>
      <c r="BI342" s="145">
        <f>IF(N342="nulová",J342,0)</f>
        <v>0</v>
      </c>
      <c r="BJ342" s="17" t="s">
        <v>85</v>
      </c>
      <c r="BK342" s="145">
        <f>ROUND(I342*H342,2)</f>
        <v>0</v>
      </c>
      <c r="BL342" s="17" t="s">
        <v>150</v>
      </c>
      <c r="BM342" s="275" t="s">
        <v>659</v>
      </c>
    </row>
    <row r="343" spans="1:51" s="14" customFormat="1" ht="12">
      <c r="A343" s="14"/>
      <c r="B343" s="287"/>
      <c r="C343" s="288"/>
      <c r="D343" s="278" t="s">
        <v>183</v>
      </c>
      <c r="E343" s="289" t="s">
        <v>1</v>
      </c>
      <c r="F343" s="290" t="s">
        <v>249</v>
      </c>
      <c r="G343" s="288"/>
      <c r="H343" s="291">
        <v>672.2</v>
      </c>
      <c r="I343" s="292"/>
      <c r="J343" s="288"/>
      <c r="K343" s="288"/>
      <c r="L343" s="293"/>
      <c r="M343" s="294"/>
      <c r="N343" s="295"/>
      <c r="O343" s="295"/>
      <c r="P343" s="295"/>
      <c r="Q343" s="295"/>
      <c r="R343" s="295"/>
      <c r="S343" s="295"/>
      <c r="T343" s="29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97" t="s">
        <v>183</v>
      </c>
      <c r="AU343" s="297" t="s">
        <v>87</v>
      </c>
      <c r="AV343" s="14" t="s">
        <v>87</v>
      </c>
      <c r="AW343" s="14" t="s">
        <v>32</v>
      </c>
      <c r="AX343" s="14" t="s">
        <v>85</v>
      </c>
      <c r="AY343" s="297" t="s">
        <v>145</v>
      </c>
    </row>
    <row r="344" spans="1:65" s="2" customFormat="1" ht="48" customHeight="1">
      <c r="A344" s="40"/>
      <c r="B344" s="41"/>
      <c r="C344" s="309" t="s">
        <v>660</v>
      </c>
      <c r="D344" s="309" t="s">
        <v>223</v>
      </c>
      <c r="E344" s="310" t="s">
        <v>661</v>
      </c>
      <c r="F344" s="311" t="s">
        <v>662</v>
      </c>
      <c r="G344" s="312" t="s">
        <v>237</v>
      </c>
      <c r="H344" s="313">
        <v>672.2</v>
      </c>
      <c r="I344" s="314"/>
      <c r="J344" s="315">
        <f>ROUND(I344*H344,2)</f>
        <v>0</v>
      </c>
      <c r="K344" s="316"/>
      <c r="L344" s="43"/>
      <c r="M344" s="317" t="s">
        <v>1</v>
      </c>
      <c r="N344" s="318" t="s">
        <v>42</v>
      </c>
      <c r="O344" s="93"/>
      <c r="P344" s="273">
        <f>O344*H344</f>
        <v>0</v>
      </c>
      <c r="Q344" s="273">
        <v>0</v>
      </c>
      <c r="R344" s="273">
        <f>Q344*H344</f>
        <v>0</v>
      </c>
      <c r="S344" s="273">
        <v>0</v>
      </c>
      <c r="T344" s="274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75" t="s">
        <v>150</v>
      </c>
      <c r="AT344" s="275" t="s">
        <v>223</v>
      </c>
      <c r="AU344" s="275" t="s">
        <v>87</v>
      </c>
      <c r="AY344" s="17" t="s">
        <v>145</v>
      </c>
      <c r="BE344" s="145">
        <f>IF(N344="základní",J344,0)</f>
        <v>0</v>
      </c>
      <c r="BF344" s="145">
        <f>IF(N344="snížená",J344,0)</f>
        <v>0</v>
      </c>
      <c r="BG344" s="145">
        <f>IF(N344="zákl. přenesená",J344,0)</f>
        <v>0</v>
      </c>
      <c r="BH344" s="145">
        <f>IF(N344="sníž. přenesená",J344,0)</f>
        <v>0</v>
      </c>
      <c r="BI344" s="145">
        <f>IF(N344="nulová",J344,0)</f>
        <v>0</v>
      </c>
      <c r="BJ344" s="17" t="s">
        <v>85</v>
      </c>
      <c r="BK344" s="145">
        <f>ROUND(I344*H344,2)</f>
        <v>0</v>
      </c>
      <c r="BL344" s="17" t="s">
        <v>150</v>
      </c>
      <c r="BM344" s="275" t="s">
        <v>663</v>
      </c>
    </row>
    <row r="345" spans="1:51" s="13" customFormat="1" ht="12">
      <c r="A345" s="13"/>
      <c r="B345" s="276"/>
      <c r="C345" s="277"/>
      <c r="D345" s="278" t="s">
        <v>183</v>
      </c>
      <c r="E345" s="279" t="s">
        <v>1</v>
      </c>
      <c r="F345" s="280" t="s">
        <v>664</v>
      </c>
      <c r="G345" s="277"/>
      <c r="H345" s="279" t="s">
        <v>1</v>
      </c>
      <c r="I345" s="281"/>
      <c r="J345" s="277"/>
      <c r="K345" s="277"/>
      <c r="L345" s="282"/>
      <c r="M345" s="283"/>
      <c r="N345" s="284"/>
      <c r="O345" s="284"/>
      <c r="P345" s="284"/>
      <c r="Q345" s="284"/>
      <c r="R345" s="284"/>
      <c r="S345" s="284"/>
      <c r="T345" s="28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86" t="s">
        <v>183</v>
      </c>
      <c r="AU345" s="286" t="s">
        <v>87</v>
      </c>
      <c r="AV345" s="13" t="s">
        <v>85</v>
      </c>
      <c r="AW345" s="13" t="s">
        <v>32</v>
      </c>
      <c r="AX345" s="13" t="s">
        <v>77</v>
      </c>
      <c r="AY345" s="286" t="s">
        <v>145</v>
      </c>
    </row>
    <row r="346" spans="1:51" s="14" customFormat="1" ht="12">
      <c r="A346" s="14"/>
      <c r="B346" s="287"/>
      <c r="C346" s="288"/>
      <c r="D346" s="278" t="s">
        <v>183</v>
      </c>
      <c r="E346" s="289" t="s">
        <v>249</v>
      </c>
      <c r="F346" s="290" t="s">
        <v>250</v>
      </c>
      <c r="G346" s="288"/>
      <c r="H346" s="291">
        <v>672.2</v>
      </c>
      <c r="I346" s="292"/>
      <c r="J346" s="288"/>
      <c r="K346" s="288"/>
      <c r="L346" s="293"/>
      <c r="M346" s="294"/>
      <c r="N346" s="295"/>
      <c r="O346" s="295"/>
      <c r="P346" s="295"/>
      <c r="Q346" s="295"/>
      <c r="R346" s="295"/>
      <c r="S346" s="295"/>
      <c r="T346" s="296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97" t="s">
        <v>183</v>
      </c>
      <c r="AU346" s="297" t="s">
        <v>87</v>
      </c>
      <c r="AV346" s="14" t="s">
        <v>87</v>
      </c>
      <c r="AW346" s="14" t="s">
        <v>32</v>
      </c>
      <c r="AX346" s="14" t="s">
        <v>85</v>
      </c>
      <c r="AY346" s="297" t="s">
        <v>145</v>
      </c>
    </row>
    <row r="347" spans="1:65" s="2" customFormat="1" ht="72" customHeight="1">
      <c r="A347" s="40"/>
      <c r="B347" s="41"/>
      <c r="C347" s="309" t="s">
        <v>665</v>
      </c>
      <c r="D347" s="309" t="s">
        <v>223</v>
      </c>
      <c r="E347" s="310" t="s">
        <v>666</v>
      </c>
      <c r="F347" s="311" t="s">
        <v>667</v>
      </c>
      <c r="G347" s="312" t="s">
        <v>237</v>
      </c>
      <c r="H347" s="313">
        <v>4.1</v>
      </c>
      <c r="I347" s="314"/>
      <c r="J347" s="315">
        <f>ROUND(I347*H347,2)</f>
        <v>0</v>
      </c>
      <c r="K347" s="316"/>
      <c r="L347" s="43"/>
      <c r="M347" s="317" t="s">
        <v>1</v>
      </c>
      <c r="N347" s="318" t="s">
        <v>42</v>
      </c>
      <c r="O347" s="93"/>
      <c r="P347" s="273">
        <f>O347*H347</f>
        <v>0</v>
      </c>
      <c r="Q347" s="273">
        <v>0.08425</v>
      </c>
      <c r="R347" s="273">
        <f>Q347*H347</f>
        <v>0.345425</v>
      </c>
      <c r="S347" s="273">
        <v>0</v>
      </c>
      <c r="T347" s="274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75" t="s">
        <v>150</v>
      </c>
      <c r="AT347" s="275" t="s">
        <v>223</v>
      </c>
      <c r="AU347" s="275" t="s">
        <v>87</v>
      </c>
      <c r="AY347" s="17" t="s">
        <v>145</v>
      </c>
      <c r="BE347" s="145">
        <f>IF(N347="základní",J347,0)</f>
        <v>0</v>
      </c>
      <c r="BF347" s="145">
        <f>IF(N347="snížená",J347,0)</f>
        <v>0</v>
      </c>
      <c r="BG347" s="145">
        <f>IF(N347="zákl. přenesená",J347,0)</f>
        <v>0</v>
      </c>
      <c r="BH347" s="145">
        <f>IF(N347="sníž. přenesená",J347,0)</f>
        <v>0</v>
      </c>
      <c r="BI347" s="145">
        <f>IF(N347="nulová",J347,0)</f>
        <v>0</v>
      </c>
      <c r="BJ347" s="17" t="s">
        <v>85</v>
      </c>
      <c r="BK347" s="145">
        <f>ROUND(I347*H347,2)</f>
        <v>0</v>
      </c>
      <c r="BL347" s="17" t="s">
        <v>150</v>
      </c>
      <c r="BM347" s="275" t="s">
        <v>668</v>
      </c>
    </row>
    <row r="348" spans="1:51" s="13" customFormat="1" ht="12">
      <c r="A348" s="13"/>
      <c r="B348" s="276"/>
      <c r="C348" s="277"/>
      <c r="D348" s="278" t="s">
        <v>183</v>
      </c>
      <c r="E348" s="279" t="s">
        <v>1</v>
      </c>
      <c r="F348" s="280" t="s">
        <v>311</v>
      </c>
      <c r="G348" s="277"/>
      <c r="H348" s="279" t="s">
        <v>1</v>
      </c>
      <c r="I348" s="281"/>
      <c r="J348" s="277"/>
      <c r="K348" s="277"/>
      <c r="L348" s="282"/>
      <c r="M348" s="283"/>
      <c r="N348" s="284"/>
      <c r="O348" s="284"/>
      <c r="P348" s="284"/>
      <c r="Q348" s="284"/>
      <c r="R348" s="284"/>
      <c r="S348" s="284"/>
      <c r="T348" s="28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86" t="s">
        <v>183</v>
      </c>
      <c r="AU348" s="286" t="s">
        <v>87</v>
      </c>
      <c r="AV348" s="13" t="s">
        <v>85</v>
      </c>
      <c r="AW348" s="13" t="s">
        <v>32</v>
      </c>
      <c r="AX348" s="13" t="s">
        <v>77</v>
      </c>
      <c r="AY348" s="286" t="s">
        <v>145</v>
      </c>
    </row>
    <row r="349" spans="1:51" s="14" customFormat="1" ht="12">
      <c r="A349" s="14"/>
      <c r="B349" s="287"/>
      <c r="C349" s="288"/>
      <c r="D349" s="278" t="s">
        <v>183</v>
      </c>
      <c r="E349" s="289" t="s">
        <v>247</v>
      </c>
      <c r="F349" s="290" t="s">
        <v>248</v>
      </c>
      <c r="G349" s="288"/>
      <c r="H349" s="291">
        <v>4.1</v>
      </c>
      <c r="I349" s="292"/>
      <c r="J349" s="288"/>
      <c r="K349" s="288"/>
      <c r="L349" s="293"/>
      <c r="M349" s="294"/>
      <c r="N349" s="295"/>
      <c r="O349" s="295"/>
      <c r="P349" s="295"/>
      <c r="Q349" s="295"/>
      <c r="R349" s="295"/>
      <c r="S349" s="295"/>
      <c r="T349" s="29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97" t="s">
        <v>183</v>
      </c>
      <c r="AU349" s="297" t="s">
        <v>87</v>
      </c>
      <c r="AV349" s="14" t="s">
        <v>87</v>
      </c>
      <c r="AW349" s="14" t="s">
        <v>32</v>
      </c>
      <c r="AX349" s="14" t="s">
        <v>77</v>
      </c>
      <c r="AY349" s="297" t="s">
        <v>145</v>
      </c>
    </row>
    <row r="350" spans="1:51" s="15" customFormat="1" ht="12">
      <c r="A350" s="15"/>
      <c r="B350" s="298"/>
      <c r="C350" s="299"/>
      <c r="D350" s="278" t="s">
        <v>183</v>
      </c>
      <c r="E350" s="300" t="s">
        <v>1</v>
      </c>
      <c r="F350" s="301" t="s">
        <v>186</v>
      </c>
      <c r="G350" s="299"/>
      <c r="H350" s="302">
        <v>4.1</v>
      </c>
      <c r="I350" s="303"/>
      <c r="J350" s="299"/>
      <c r="K350" s="299"/>
      <c r="L350" s="304"/>
      <c r="M350" s="305"/>
      <c r="N350" s="306"/>
      <c r="O350" s="306"/>
      <c r="P350" s="306"/>
      <c r="Q350" s="306"/>
      <c r="R350" s="306"/>
      <c r="S350" s="306"/>
      <c r="T350" s="307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308" t="s">
        <v>183</v>
      </c>
      <c r="AU350" s="308" t="s">
        <v>87</v>
      </c>
      <c r="AV350" s="15" t="s">
        <v>150</v>
      </c>
      <c r="AW350" s="15" t="s">
        <v>32</v>
      </c>
      <c r="AX350" s="15" t="s">
        <v>85</v>
      </c>
      <c r="AY350" s="308" t="s">
        <v>145</v>
      </c>
    </row>
    <row r="351" spans="1:65" s="2" customFormat="1" ht="16.5" customHeight="1">
      <c r="A351" s="40"/>
      <c r="B351" s="41"/>
      <c r="C351" s="262" t="s">
        <v>669</v>
      </c>
      <c r="D351" s="262" t="s">
        <v>146</v>
      </c>
      <c r="E351" s="263" t="s">
        <v>670</v>
      </c>
      <c r="F351" s="264" t="s">
        <v>671</v>
      </c>
      <c r="G351" s="265" t="s">
        <v>237</v>
      </c>
      <c r="H351" s="266">
        <v>4.305</v>
      </c>
      <c r="I351" s="267"/>
      <c r="J351" s="268">
        <f>ROUND(I351*H351,2)</f>
        <v>0</v>
      </c>
      <c r="K351" s="269"/>
      <c r="L351" s="270"/>
      <c r="M351" s="271" t="s">
        <v>1</v>
      </c>
      <c r="N351" s="272" t="s">
        <v>42</v>
      </c>
      <c r="O351" s="93"/>
      <c r="P351" s="273">
        <f>O351*H351</f>
        <v>0</v>
      </c>
      <c r="Q351" s="273">
        <v>0.131</v>
      </c>
      <c r="R351" s="273">
        <f>Q351*H351</f>
        <v>0.563955</v>
      </c>
      <c r="S351" s="273">
        <v>0</v>
      </c>
      <c r="T351" s="274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75" t="s">
        <v>149</v>
      </c>
      <c r="AT351" s="275" t="s">
        <v>146</v>
      </c>
      <c r="AU351" s="275" t="s">
        <v>87</v>
      </c>
      <c r="AY351" s="17" t="s">
        <v>145</v>
      </c>
      <c r="BE351" s="145">
        <f>IF(N351="základní",J351,0)</f>
        <v>0</v>
      </c>
      <c r="BF351" s="145">
        <f>IF(N351="snížená",J351,0)</f>
        <v>0</v>
      </c>
      <c r="BG351" s="145">
        <f>IF(N351="zákl. přenesená",J351,0)</f>
        <v>0</v>
      </c>
      <c r="BH351" s="145">
        <f>IF(N351="sníž. přenesená",J351,0)</f>
        <v>0</v>
      </c>
      <c r="BI351" s="145">
        <f>IF(N351="nulová",J351,0)</f>
        <v>0</v>
      </c>
      <c r="BJ351" s="17" t="s">
        <v>85</v>
      </c>
      <c r="BK351" s="145">
        <f>ROUND(I351*H351,2)</f>
        <v>0</v>
      </c>
      <c r="BL351" s="17" t="s">
        <v>150</v>
      </c>
      <c r="BM351" s="275" t="s">
        <v>672</v>
      </c>
    </row>
    <row r="352" spans="1:51" s="13" customFormat="1" ht="12">
      <c r="A352" s="13"/>
      <c r="B352" s="276"/>
      <c r="C352" s="277"/>
      <c r="D352" s="278" t="s">
        <v>183</v>
      </c>
      <c r="E352" s="279" t="s">
        <v>1</v>
      </c>
      <c r="F352" s="280" t="s">
        <v>673</v>
      </c>
      <c r="G352" s="277"/>
      <c r="H352" s="279" t="s">
        <v>1</v>
      </c>
      <c r="I352" s="281"/>
      <c r="J352" s="277"/>
      <c r="K352" s="277"/>
      <c r="L352" s="282"/>
      <c r="M352" s="283"/>
      <c r="N352" s="284"/>
      <c r="O352" s="284"/>
      <c r="P352" s="284"/>
      <c r="Q352" s="284"/>
      <c r="R352" s="284"/>
      <c r="S352" s="284"/>
      <c r="T352" s="28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86" t="s">
        <v>183</v>
      </c>
      <c r="AU352" s="286" t="s">
        <v>87</v>
      </c>
      <c r="AV352" s="13" t="s">
        <v>85</v>
      </c>
      <c r="AW352" s="13" t="s">
        <v>32</v>
      </c>
      <c r="AX352" s="13" t="s">
        <v>77</v>
      </c>
      <c r="AY352" s="286" t="s">
        <v>145</v>
      </c>
    </row>
    <row r="353" spans="1:51" s="14" customFormat="1" ht="12">
      <c r="A353" s="14"/>
      <c r="B353" s="287"/>
      <c r="C353" s="288"/>
      <c r="D353" s="278" t="s">
        <v>183</v>
      </c>
      <c r="E353" s="289" t="s">
        <v>1</v>
      </c>
      <c r="F353" s="290" t="s">
        <v>247</v>
      </c>
      <c r="G353" s="288"/>
      <c r="H353" s="291">
        <v>4.1</v>
      </c>
      <c r="I353" s="292"/>
      <c r="J353" s="288"/>
      <c r="K353" s="288"/>
      <c r="L353" s="293"/>
      <c r="M353" s="294"/>
      <c r="N353" s="295"/>
      <c r="O353" s="295"/>
      <c r="P353" s="295"/>
      <c r="Q353" s="295"/>
      <c r="R353" s="295"/>
      <c r="S353" s="295"/>
      <c r="T353" s="29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97" t="s">
        <v>183</v>
      </c>
      <c r="AU353" s="297" t="s">
        <v>87</v>
      </c>
      <c r="AV353" s="14" t="s">
        <v>87</v>
      </c>
      <c r="AW353" s="14" t="s">
        <v>32</v>
      </c>
      <c r="AX353" s="14" t="s">
        <v>85</v>
      </c>
      <c r="AY353" s="297" t="s">
        <v>145</v>
      </c>
    </row>
    <row r="354" spans="1:51" s="14" customFormat="1" ht="12">
      <c r="A354" s="14"/>
      <c r="B354" s="287"/>
      <c r="C354" s="288"/>
      <c r="D354" s="278" t="s">
        <v>183</v>
      </c>
      <c r="E354" s="288"/>
      <c r="F354" s="290" t="s">
        <v>674</v>
      </c>
      <c r="G354" s="288"/>
      <c r="H354" s="291">
        <v>4.305</v>
      </c>
      <c r="I354" s="292"/>
      <c r="J354" s="288"/>
      <c r="K354" s="288"/>
      <c r="L354" s="293"/>
      <c r="M354" s="294"/>
      <c r="N354" s="295"/>
      <c r="O354" s="295"/>
      <c r="P354" s="295"/>
      <c r="Q354" s="295"/>
      <c r="R354" s="295"/>
      <c r="S354" s="295"/>
      <c r="T354" s="29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97" t="s">
        <v>183</v>
      </c>
      <c r="AU354" s="297" t="s">
        <v>87</v>
      </c>
      <c r="AV354" s="14" t="s">
        <v>87</v>
      </c>
      <c r="AW354" s="14" t="s">
        <v>4</v>
      </c>
      <c r="AX354" s="14" t="s">
        <v>85</v>
      </c>
      <c r="AY354" s="297" t="s">
        <v>145</v>
      </c>
    </row>
    <row r="355" spans="1:65" s="2" customFormat="1" ht="72" customHeight="1">
      <c r="A355" s="40"/>
      <c r="B355" s="41"/>
      <c r="C355" s="309" t="s">
        <v>675</v>
      </c>
      <c r="D355" s="309" t="s">
        <v>223</v>
      </c>
      <c r="E355" s="310" t="s">
        <v>676</v>
      </c>
      <c r="F355" s="311" t="s">
        <v>677</v>
      </c>
      <c r="G355" s="312" t="s">
        <v>237</v>
      </c>
      <c r="H355" s="313">
        <v>131</v>
      </c>
      <c r="I355" s="314"/>
      <c r="J355" s="315">
        <f>ROUND(I355*H355,2)</f>
        <v>0</v>
      </c>
      <c r="K355" s="316"/>
      <c r="L355" s="43"/>
      <c r="M355" s="317" t="s">
        <v>1</v>
      </c>
      <c r="N355" s="318" t="s">
        <v>42</v>
      </c>
      <c r="O355" s="93"/>
      <c r="P355" s="273">
        <f>O355*H355</f>
        <v>0</v>
      </c>
      <c r="Q355" s="273">
        <v>0.08425</v>
      </c>
      <c r="R355" s="273">
        <f>Q355*H355</f>
        <v>11.036750000000001</v>
      </c>
      <c r="S355" s="273">
        <v>0</v>
      </c>
      <c r="T355" s="274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75" t="s">
        <v>150</v>
      </c>
      <c r="AT355" s="275" t="s">
        <v>223</v>
      </c>
      <c r="AU355" s="275" t="s">
        <v>87</v>
      </c>
      <c r="AY355" s="17" t="s">
        <v>145</v>
      </c>
      <c r="BE355" s="145">
        <f>IF(N355="základní",J355,0)</f>
        <v>0</v>
      </c>
      <c r="BF355" s="145">
        <f>IF(N355="snížená",J355,0)</f>
        <v>0</v>
      </c>
      <c r="BG355" s="145">
        <f>IF(N355="zákl. přenesená",J355,0)</f>
        <v>0</v>
      </c>
      <c r="BH355" s="145">
        <f>IF(N355="sníž. přenesená",J355,0)</f>
        <v>0</v>
      </c>
      <c r="BI355" s="145">
        <f>IF(N355="nulová",J355,0)</f>
        <v>0</v>
      </c>
      <c r="BJ355" s="17" t="s">
        <v>85</v>
      </c>
      <c r="BK355" s="145">
        <f>ROUND(I355*H355,2)</f>
        <v>0</v>
      </c>
      <c r="BL355" s="17" t="s">
        <v>150</v>
      </c>
      <c r="BM355" s="275" t="s">
        <v>678</v>
      </c>
    </row>
    <row r="356" spans="1:51" s="13" customFormat="1" ht="12">
      <c r="A356" s="13"/>
      <c r="B356" s="276"/>
      <c r="C356" s="277"/>
      <c r="D356" s="278" t="s">
        <v>183</v>
      </c>
      <c r="E356" s="279" t="s">
        <v>1</v>
      </c>
      <c r="F356" s="280" t="s">
        <v>311</v>
      </c>
      <c r="G356" s="277"/>
      <c r="H356" s="279" t="s">
        <v>1</v>
      </c>
      <c r="I356" s="281"/>
      <c r="J356" s="277"/>
      <c r="K356" s="277"/>
      <c r="L356" s="282"/>
      <c r="M356" s="283"/>
      <c r="N356" s="284"/>
      <c r="O356" s="284"/>
      <c r="P356" s="284"/>
      <c r="Q356" s="284"/>
      <c r="R356" s="284"/>
      <c r="S356" s="284"/>
      <c r="T356" s="28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86" t="s">
        <v>183</v>
      </c>
      <c r="AU356" s="286" t="s">
        <v>87</v>
      </c>
      <c r="AV356" s="13" t="s">
        <v>85</v>
      </c>
      <c r="AW356" s="13" t="s">
        <v>32</v>
      </c>
      <c r="AX356" s="13" t="s">
        <v>77</v>
      </c>
      <c r="AY356" s="286" t="s">
        <v>145</v>
      </c>
    </row>
    <row r="357" spans="1:51" s="14" customFormat="1" ht="12">
      <c r="A357" s="14"/>
      <c r="B357" s="287"/>
      <c r="C357" s="288"/>
      <c r="D357" s="278" t="s">
        <v>183</v>
      </c>
      <c r="E357" s="289" t="s">
        <v>281</v>
      </c>
      <c r="F357" s="290" t="s">
        <v>282</v>
      </c>
      <c r="G357" s="288"/>
      <c r="H357" s="291">
        <v>131</v>
      </c>
      <c r="I357" s="292"/>
      <c r="J357" s="288"/>
      <c r="K357" s="288"/>
      <c r="L357" s="293"/>
      <c r="M357" s="294"/>
      <c r="N357" s="295"/>
      <c r="O357" s="295"/>
      <c r="P357" s="295"/>
      <c r="Q357" s="295"/>
      <c r="R357" s="295"/>
      <c r="S357" s="295"/>
      <c r="T357" s="29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97" t="s">
        <v>183</v>
      </c>
      <c r="AU357" s="297" t="s">
        <v>87</v>
      </c>
      <c r="AV357" s="14" t="s">
        <v>87</v>
      </c>
      <c r="AW357" s="14" t="s">
        <v>32</v>
      </c>
      <c r="AX357" s="14" t="s">
        <v>77</v>
      </c>
      <c r="AY357" s="297" t="s">
        <v>145</v>
      </c>
    </row>
    <row r="358" spans="1:51" s="15" customFormat="1" ht="12">
      <c r="A358" s="15"/>
      <c r="B358" s="298"/>
      <c r="C358" s="299"/>
      <c r="D358" s="278" t="s">
        <v>183</v>
      </c>
      <c r="E358" s="300" t="s">
        <v>1</v>
      </c>
      <c r="F358" s="301" t="s">
        <v>186</v>
      </c>
      <c r="G358" s="299"/>
      <c r="H358" s="302">
        <v>131</v>
      </c>
      <c r="I358" s="303"/>
      <c r="J358" s="299"/>
      <c r="K358" s="299"/>
      <c r="L358" s="304"/>
      <c r="M358" s="305"/>
      <c r="N358" s="306"/>
      <c r="O358" s="306"/>
      <c r="P358" s="306"/>
      <c r="Q358" s="306"/>
      <c r="R358" s="306"/>
      <c r="S358" s="306"/>
      <c r="T358" s="307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308" t="s">
        <v>183</v>
      </c>
      <c r="AU358" s="308" t="s">
        <v>87</v>
      </c>
      <c r="AV358" s="15" t="s">
        <v>150</v>
      </c>
      <c r="AW358" s="15" t="s">
        <v>32</v>
      </c>
      <c r="AX358" s="15" t="s">
        <v>85</v>
      </c>
      <c r="AY358" s="308" t="s">
        <v>145</v>
      </c>
    </row>
    <row r="359" spans="1:65" s="2" customFormat="1" ht="16.5" customHeight="1">
      <c r="A359" s="40"/>
      <c r="B359" s="41"/>
      <c r="C359" s="262" t="s">
        <v>679</v>
      </c>
      <c r="D359" s="262" t="s">
        <v>146</v>
      </c>
      <c r="E359" s="263" t="s">
        <v>680</v>
      </c>
      <c r="F359" s="264" t="s">
        <v>681</v>
      </c>
      <c r="G359" s="265" t="s">
        <v>237</v>
      </c>
      <c r="H359" s="266">
        <v>137.55</v>
      </c>
      <c r="I359" s="267"/>
      <c r="J359" s="268">
        <f>ROUND(I359*H359,2)</f>
        <v>0</v>
      </c>
      <c r="K359" s="269"/>
      <c r="L359" s="270"/>
      <c r="M359" s="271" t="s">
        <v>1</v>
      </c>
      <c r="N359" s="272" t="s">
        <v>42</v>
      </c>
      <c r="O359" s="93"/>
      <c r="P359" s="273">
        <f>O359*H359</f>
        <v>0</v>
      </c>
      <c r="Q359" s="273">
        <v>0</v>
      </c>
      <c r="R359" s="273">
        <f>Q359*H359</f>
        <v>0</v>
      </c>
      <c r="S359" s="273">
        <v>0</v>
      </c>
      <c r="T359" s="274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75" t="s">
        <v>149</v>
      </c>
      <c r="AT359" s="275" t="s">
        <v>146</v>
      </c>
      <c r="AU359" s="275" t="s">
        <v>87</v>
      </c>
      <c r="AY359" s="17" t="s">
        <v>145</v>
      </c>
      <c r="BE359" s="145">
        <f>IF(N359="základní",J359,0)</f>
        <v>0</v>
      </c>
      <c r="BF359" s="145">
        <f>IF(N359="snížená",J359,0)</f>
        <v>0</v>
      </c>
      <c r="BG359" s="145">
        <f>IF(N359="zákl. přenesená",J359,0)</f>
        <v>0</v>
      </c>
      <c r="BH359" s="145">
        <f>IF(N359="sníž. přenesená",J359,0)</f>
        <v>0</v>
      </c>
      <c r="BI359" s="145">
        <f>IF(N359="nulová",J359,0)</f>
        <v>0</v>
      </c>
      <c r="BJ359" s="17" t="s">
        <v>85</v>
      </c>
      <c r="BK359" s="145">
        <f>ROUND(I359*H359,2)</f>
        <v>0</v>
      </c>
      <c r="BL359" s="17" t="s">
        <v>150</v>
      </c>
      <c r="BM359" s="275" t="s">
        <v>682</v>
      </c>
    </row>
    <row r="360" spans="1:51" s="13" customFormat="1" ht="12">
      <c r="A360" s="13"/>
      <c r="B360" s="276"/>
      <c r="C360" s="277"/>
      <c r="D360" s="278" t="s">
        <v>183</v>
      </c>
      <c r="E360" s="279" t="s">
        <v>1</v>
      </c>
      <c r="F360" s="280" t="s">
        <v>673</v>
      </c>
      <c r="G360" s="277"/>
      <c r="H360" s="279" t="s">
        <v>1</v>
      </c>
      <c r="I360" s="281"/>
      <c r="J360" s="277"/>
      <c r="K360" s="277"/>
      <c r="L360" s="282"/>
      <c r="M360" s="283"/>
      <c r="N360" s="284"/>
      <c r="O360" s="284"/>
      <c r="P360" s="284"/>
      <c r="Q360" s="284"/>
      <c r="R360" s="284"/>
      <c r="S360" s="284"/>
      <c r="T360" s="28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86" t="s">
        <v>183</v>
      </c>
      <c r="AU360" s="286" t="s">
        <v>87</v>
      </c>
      <c r="AV360" s="13" t="s">
        <v>85</v>
      </c>
      <c r="AW360" s="13" t="s">
        <v>32</v>
      </c>
      <c r="AX360" s="13" t="s">
        <v>77</v>
      </c>
      <c r="AY360" s="286" t="s">
        <v>145</v>
      </c>
    </row>
    <row r="361" spans="1:51" s="14" customFormat="1" ht="12">
      <c r="A361" s="14"/>
      <c r="B361" s="287"/>
      <c r="C361" s="288"/>
      <c r="D361" s="278" t="s">
        <v>183</v>
      </c>
      <c r="E361" s="289" t="s">
        <v>1</v>
      </c>
      <c r="F361" s="290" t="s">
        <v>281</v>
      </c>
      <c r="G361" s="288"/>
      <c r="H361" s="291">
        <v>131</v>
      </c>
      <c r="I361" s="292"/>
      <c r="J361" s="288"/>
      <c r="K361" s="288"/>
      <c r="L361" s="293"/>
      <c r="M361" s="294"/>
      <c r="N361" s="295"/>
      <c r="O361" s="295"/>
      <c r="P361" s="295"/>
      <c r="Q361" s="295"/>
      <c r="R361" s="295"/>
      <c r="S361" s="295"/>
      <c r="T361" s="296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97" t="s">
        <v>183</v>
      </c>
      <c r="AU361" s="297" t="s">
        <v>87</v>
      </c>
      <c r="AV361" s="14" t="s">
        <v>87</v>
      </c>
      <c r="AW361" s="14" t="s">
        <v>32</v>
      </c>
      <c r="AX361" s="14" t="s">
        <v>85</v>
      </c>
      <c r="AY361" s="297" t="s">
        <v>145</v>
      </c>
    </row>
    <row r="362" spans="1:51" s="14" customFormat="1" ht="12">
      <c r="A362" s="14"/>
      <c r="B362" s="287"/>
      <c r="C362" s="288"/>
      <c r="D362" s="278" t="s">
        <v>183</v>
      </c>
      <c r="E362" s="288"/>
      <c r="F362" s="290" t="s">
        <v>683</v>
      </c>
      <c r="G362" s="288"/>
      <c r="H362" s="291">
        <v>137.55</v>
      </c>
      <c r="I362" s="292"/>
      <c r="J362" s="288"/>
      <c r="K362" s="288"/>
      <c r="L362" s="293"/>
      <c r="M362" s="294"/>
      <c r="N362" s="295"/>
      <c r="O362" s="295"/>
      <c r="P362" s="295"/>
      <c r="Q362" s="295"/>
      <c r="R362" s="295"/>
      <c r="S362" s="295"/>
      <c r="T362" s="296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97" t="s">
        <v>183</v>
      </c>
      <c r="AU362" s="297" t="s">
        <v>87</v>
      </c>
      <c r="AV362" s="14" t="s">
        <v>87</v>
      </c>
      <c r="AW362" s="14" t="s">
        <v>4</v>
      </c>
      <c r="AX362" s="14" t="s">
        <v>85</v>
      </c>
      <c r="AY362" s="297" t="s">
        <v>145</v>
      </c>
    </row>
    <row r="363" spans="1:65" s="2" customFormat="1" ht="72" customHeight="1">
      <c r="A363" s="40"/>
      <c r="B363" s="41"/>
      <c r="C363" s="309" t="s">
        <v>684</v>
      </c>
      <c r="D363" s="309" t="s">
        <v>223</v>
      </c>
      <c r="E363" s="310" t="s">
        <v>685</v>
      </c>
      <c r="F363" s="311" t="s">
        <v>686</v>
      </c>
      <c r="G363" s="312" t="s">
        <v>237</v>
      </c>
      <c r="H363" s="313">
        <v>431.3</v>
      </c>
      <c r="I363" s="314"/>
      <c r="J363" s="315">
        <f>ROUND(I363*H363,2)</f>
        <v>0</v>
      </c>
      <c r="K363" s="316"/>
      <c r="L363" s="43"/>
      <c r="M363" s="317" t="s">
        <v>1</v>
      </c>
      <c r="N363" s="318" t="s">
        <v>42</v>
      </c>
      <c r="O363" s="93"/>
      <c r="P363" s="273">
        <f>O363*H363</f>
        <v>0</v>
      </c>
      <c r="Q363" s="273">
        <v>0.08565</v>
      </c>
      <c r="R363" s="273">
        <f>Q363*H363</f>
        <v>36.940845</v>
      </c>
      <c r="S363" s="273">
        <v>0</v>
      </c>
      <c r="T363" s="274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75" t="s">
        <v>150</v>
      </c>
      <c r="AT363" s="275" t="s">
        <v>223</v>
      </c>
      <c r="AU363" s="275" t="s">
        <v>87</v>
      </c>
      <c r="AY363" s="17" t="s">
        <v>145</v>
      </c>
      <c r="BE363" s="145">
        <f>IF(N363="základní",J363,0)</f>
        <v>0</v>
      </c>
      <c r="BF363" s="145">
        <f>IF(N363="snížená",J363,0)</f>
        <v>0</v>
      </c>
      <c r="BG363" s="145">
        <f>IF(N363="zákl. přenesená",J363,0)</f>
        <v>0</v>
      </c>
      <c r="BH363" s="145">
        <f>IF(N363="sníž. přenesená",J363,0)</f>
        <v>0</v>
      </c>
      <c r="BI363" s="145">
        <f>IF(N363="nulová",J363,0)</f>
        <v>0</v>
      </c>
      <c r="BJ363" s="17" t="s">
        <v>85</v>
      </c>
      <c r="BK363" s="145">
        <f>ROUND(I363*H363,2)</f>
        <v>0</v>
      </c>
      <c r="BL363" s="17" t="s">
        <v>150</v>
      </c>
      <c r="BM363" s="275" t="s">
        <v>687</v>
      </c>
    </row>
    <row r="364" spans="1:51" s="13" customFormat="1" ht="12">
      <c r="A364" s="13"/>
      <c r="B364" s="276"/>
      <c r="C364" s="277"/>
      <c r="D364" s="278" t="s">
        <v>183</v>
      </c>
      <c r="E364" s="279" t="s">
        <v>1</v>
      </c>
      <c r="F364" s="280" t="s">
        <v>311</v>
      </c>
      <c r="G364" s="277"/>
      <c r="H364" s="279" t="s">
        <v>1</v>
      </c>
      <c r="I364" s="281"/>
      <c r="J364" s="277"/>
      <c r="K364" s="277"/>
      <c r="L364" s="282"/>
      <c r="M364" s="283"/>
      <c r="N364" s="284"/>
      <c r="O364" s="284"/>
      <c r="P364" s="284"/>
      <c r="Q364" s="284"/>
      <c r="R364" s="284"/>
      <c r="S364" s="284"/>
      <c r="T364" s="28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86" t="s">
        <v>183</v>
      </c>
      <c r="AU364" s="286" t="s">
        <v>87</v>
      </c>
      <c r="AV364" s="13" t="s">
        <v>85</v>
      </c>
      <c r="AW364" s="13" t="s">
        <v>32</v>
      </c>
      <c r="AX364" s="13" t="s">
        <v>77</v>
      </c>
      <c r="AY364" s="286" t="s">
        <v>145</v>
      </c>
    </row>
    <row r="365" spans="1:51" s="14" customFormat="1" ht="12">
      <c r="A365" s="14"/>
      <c r="B365" s="287"/>
      <c r="C365" s="288"/>
      <c r="D365" s="278" t="s">
        <v>183</v>
      </c>
      <c r="E365" s="289" t="s">
        <v>245</v>
      </c>
      <c r="F365" s="290" t="s">
        <v>246</v>
      </c>
      <c r="G365" s="288"/>
      <c r="H365" s="291">
        <v>431.3</v>
      </c>
      <c r="I365" s="292"/>
      <c r="J365" s="288"/>
      <c r="K365" s="288"/>
      <c r="L365" s="293"/>
      <c r="M365" s="294"/>
      <c r="N365" s="295"/>
      <c r="O365" s="295"/>
      <c r="P365" s="295"/>
      <c r="Q365" s="295"/>
      <c r="R365" s="295"/>
      <c r="S365" s="295"/>
      <c r="T365" s="296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97" t="s">
        <v>183</v>
      </c>
      <c r="AU365" s="297" t="s">
        <v>87</v>
      </c>
      <c r="AV365" s="14" t="s">
        <v>87</v>
      </c>
      <c r="AW365" s="14" t="s">
        <v>32</v>
      </c>
      <c r="AX365" s="14" t="s">
        <v>85</v>
      </c>
      <c r="AY365" s="297" t="s">
        <v>145</v>
      </c>
    </row>
    <row r="366" spans="1:65" s="2" customFormat="1" ht="16.5" customHeight="1">
      <c r="A366" s="40"/>
      <c r="B366" s="41"/>
      <c r="C366" s="262" t="s">
        <v>688</v>
      </c>
      <c r="D366" s="262" t="s">
        <v>146</v>
      </c>
      <c r="E366" s="263" t="s">
        <v>689</v>
      </c>
      <c r="F366" s="264" t="s">
        <v>690</v>
      </c>
      <c r="G366" s="265" t="s">
        <v>237</v>
      </c>
      <c r="H366" s="266">
        <v>435.855</v>
      </c>
      <c r="I366" s="267"/>
      <c r="J366" s="268">
        <f>ROUND(I366*H366,2)</f>
        <v>0</v>
      </c>
      <c r="K366" s="269"/>
      <c r="L366" s="270"/>
      <c r="M366" s="271" t="s">
        <v>1</v>
      </c>
      <c r="N366" s="272" t="s">
        <v>42</v>
      </c>
      <c r="O366" s="93"/>
      <c r="P366" s="273">
        <f>O366*H366</f>
        <v>0</v>
      </c>
      <c r="Q366" s="273">
        <v>0.176</v>
      </c>
      <c r="R366" s="273">
        <f>Q366*H366</f>
        <v>76.71048</v>
      </c>
      <c r="S366" s="273">
        <v>0</v>
      </c>
      <c r="T366" s="274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75" t="s">
        <v>149</v>
      </c>
      <c r="AT366" s="275" t="s">
        <v>146</v>
      </c>
      <c r="AU366" s="275" t="s">
        <v>87</v>
      </c>
      <c r="AY366" s="17" t="s">
        <v>145</v>
      </c>
      <c r="BE366" s="145">
        <f>IF(N366="základní",J366,0)</f>
        <v>0</v>
      </c>
      <c r="BF366" s="145">
        <f>IF(N366="snížená",J366,0)</f>
        <v>0</v>
      </c>
      <c r="BG366" s="145">
        <f>IF(N366="zákl. přenesená",J366,0)</f>
        <v>0</v>
      </c>
      <c r="BH366" s="145">
        <f>IF(N366="sníž. přenesená",J366,0)</f>
        <v>0</v>
      </c>
      <c r="BI366" s="145">
        <f>IF(N366="nulová",J366,0)</f>
        <v>0</v>
      </c>
      <c r="BJ366" s="17" t="s">
        <v>85</v>
      </c>
      <c r="BK366" s="145">
        <f>ROUND(I366*H366,2)</f>
        <v>0</v>
      </c>
      <c r="BL366" s="17" t="s">
        <v>150</v>
      </c>
      <c r="BM366" s="275" t="s">
        <v>691</v>
      </c>
    </row>
    <row r="367" spans="1:51" s="13" customFormat="1" ht="12">
      <c r="A367" s="13"/>
      <c r="B367" s="276"/>
      <c r="C367" s="277"/>
      <c r="D367" s="278" t="s">
        <v>183</v>
      </c>
      <c r="E367" s="279" t="s">
        <v>1</v>
      </c>
      <c r="F367" s="280" t="s">
        <v>673</v>
      </c>
      <c r="G367" s="277"/>
      <c r="H367" s="279" t="s">
        <v>1</v>
      </c>
      <c r="I367" s="281"/>
      <c r="J367" s="277"/>
      <c r="K367" s="277"/>
      <c r="L367" s="282"/>
      <c r="M367" s="283"/>
      <c r="N367" s="284"/>
      <c r="O367" s="284"/>
      <c r="P367" s="284"/>
      <c r="Q367" s="284"/>
      <c r="R367" s="284"/>
      <c r="S367" s="284"/>
      <c r="T367" s="28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86" t="s">
        <v>183</v>
      </c>
      <c r="AU367" s="286" t="s">
        <v>87</v>
      </c>
      <c r="AV367" s="13" t="s">
        <v>85</v>
      </c>
      <c r="AW367" s="13" t="s">
        <v>32</v>
      </c>
      <c r="AX367" s="13" t="s">
        <v>77</v>
      </c>
      <c r="AY367" s="286" t="s">
        <v>145</v>
      </c>
    </row>
    <row r="368" spans="1:51" s="14" customFormat="1" ht="12">
      <c r="A368" s="14"/>
      <c r="B368" s="287"/>
      <c r="C368" s="288"/>
      <c r="D368" s="278" t="s">
        <v>183</v>
      </c>
      <c r="E368" s="289" t="s">
        <v>1</v>
      </c>
      <c r="F368" s="290" t="s">
        <v>692</v>
      </c>
      <c r="G368" s="288"/>
      <c r="H368" s="291">
        <v>415.1</v>
      </c>
      <c r="I368" s="292"/>
      <c r="J368" s="288"/>
      <c r="K368" s="288"/>
      <c r="L368" s="293"/>
      <c r="M368" s="294"/>
      <c r="N368" s="295"/>
      <c r="O368" s="295"/>
      <c r="P368" s="295"/>
      <c r="Q368" s="295"/>
      <c r="R368" s="295"/>
      <c r="S368" s="295"/>
      <c r="T368" s="296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97" t="s">
        <v>183</v>
      </c>
      <c r="AU368" s="297" t="s">
        <v>87</v>
      </c>
      <c r="AV368" s="14" t="s">
        <v>87</v>
      </c>
      <c r="AW368" s="14" t="s">
        <v>32</v>
      </c>
      <c r="AX368" s="14" t="s">
        <v>85</v>
      </c>
      <c r="AY368" s="297" t="s">
        <v>145</v>
      </c>
    </row>
    <row r="369" spans="1:51" s="14" customFormat="1" ht="12">
      <c r="A369" s="14"/>
      <c r="B369" s="287"/>
      <c r="C369" s="288"/>
      <c r="D369" s="278" t="s">
        <v>183</v>
      </c>
      <c r="E369" s="288"/>
      <c r="F369" s="290" t="s">
        <v>693</v>
      </c>
      <c r="G369" s="288"/>
      <c r="H369" s="291">
        <v>435.855</v>
      </c>
      <c r="I369" s="292"/>
      <c r="J369" s="288"/>
      <c r="K369" s="288"/>
      <c r="L369" s="293"/>
      <c r="M369" s="294"/>
      <c r="N369" s="295"/>
      <c r="O369" s="295"/>
      <c r="P369" s="295"/>
      <c r="Q369" s="295"/>
      <c r="R369" s="295"/>
      <c r="S369" s="295"/>
      <c r="T369" s="296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97" t="s">
        <v>183</v>
      </c>
      <c r="AU369" s="297" t="s">
        <v>87</v>
      </c>
      <c r="AV369" s="14" t="s">
        <v>87</v>
      </c>
      <c r="AW369" s="14" t="s">
        <v>4</v>
      </c>
      <c r="AX369" s="14" t="s">
        <v>85</v>
      </c>
      <c r="AY369" s="297" t="s">
        <v>145</v>
      </c>
    </row>
    <row r="370" spans="1:65" s="2" customFormat="1" ht="16.5" customHeight="1">
      <c r="A370" s="40"/>
      <c r="B370" s="41"/>
      <c r="C370" s="262" t="s">
        <v>694</v>
      </c>
      <c r="D370" s="262" t="s">
        <v>146</v>
      </c>
      <c r="E370" s="263" t="s">
        <v>695</v>
      </c>
      <c r="F370" s="264" t="s">
        <v>696</v>
      </c>
      <c r="G370" s="265" t="s">
        <v>237</v>
      </c>
      <c r="H370" s="266">
        <v>17.01</v>
      </c>
      <c r="I370" s="267"/>
      <c r="J370" s="268">
        <f>ROUND(I370*H370,2)</f>
        <v>0</v>
      </c>
      <c r="K370" s="269"/>
      <c r="L370" s="270"/>
      <c r="M370" s="271" t="s">
        <v>1</v>
      </c>
      <c r="N370" s="272" t="s">
        <v>42</v>
      </c>
      <c r="O370" s="93"/>
      <c r="P370" s="273">
        <f>O370*H370</f>
        <v>0</v>
      </c>
      <c r="Q370" s="273">
        <v>0.176</v>
      </c>
      <c r="R370" s="273">
        <f>Q370*H370</f>
        <v>2.99376</v>
      </c>
      <c r="S370" s="273">
        <v>0</v>
      </c>
      <c r="T370" s="274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75" t="s">
        <v>149</v>
      </c>
      <c r="AT370" s="275" t="s">
        <v>146</v>
      </c>
      <c r="AU370" s="275" t="s">
        <v>87</v>
      </c>
      <c r="AY370" s="17" t="s">
        <v>145</v>
      </c>
      <c r="BE370" s="145">
        <f>IF(N370="základní",J370,0)</f>
        <v>0</v>
      </c>
      <c r="BF370" s="145">
        <f>IF(N370="snížená",J370,0)</f>
        <v>0</v>
      </c>
      <c r="BG370" s="145">
        <f>IF(N370="zákl. přenesená",J370,0)</f>
        <v>0</v>
      </c>
      <c r="BH370" s="145">
        <f>IF(N370="sníž. přenesená",J370,0)</f>
        <v>0</v>
      </c>
      <c r="BI370" s="145">
        <f>IF(N370="nulová",J370,0)</f>
        <v>0</v>
      </c>
      <c r="BJ370" s="17" t="s">
        <v>85</v>
      </c>
      <c r="BK370" s="145">
        <f>ROUND(I370*H370,2)</f>
        <v>0</v>
      </c>
      <c r="BL370" s="17" t="s">
        <v>150</v>
      </c>
      <c r="BM370" s="275" t="s">
        <v>697</v>
      </c>
    </row>
    <row r="371" spans="1:51" s="13" customFormat="1" ht="12">
      <c r="A371" s="13"/>
      <c r="B371" s="276"/>
      <c r="C371" s="277"/>
      <c r="D371" s="278" t="s">
        <v>183</v>
      </c>
      <c r="E371" s="279" t="s">
        <v>1</v>
      </c>
      <c r="F371" s="280" t="s">
        <v>698</v>
      </c>
      <c r="G371" s="277"/>
      <c r="H371" s="279" t="s">
        <v>1</v>
      </c>
      <c r="I371" s="281"/>
      <c r="J371" s="277"/>
      <c r="K371" s="277"/>
      <c r="L371" s="282"/>
      <c r="M371" s="283"/>
      <c r="N371" s="284"/>
      <c r="O371" s="284"/>
      <c r="P371" s="284"/>
      <c r="Q371" s="284"/>
      <c r="R371" s="284"/>
      <c r="S371" s="284"/>
      <c r="T371" s="28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86" t="s">
        <v>183</v>
      </c>
      <c r="AU371" s="286" t="s">
        <v>87</v>
      </c>
      <c r="AV371" s="13" t="s">
        <v>85</v>
      </c>
      <c r="AW371" s="13" t="s">
        <v>32</v>
      </c>
      <c r="AX371" s="13" t="s">
        <v>77</v>
      </c>
      <c r="AY371" s="286" t="s">
        <v>145</v>
      </c>
    </row>
    <row r="372" spans="1:51" s="13" customFormat="1" ht="12">
      <c r="A372" s="13"/>
      <c r="B372" s="276"/>
      <c r="C372" s="277"/>
      <c r="D372" s="278" t="s">
        <v>183</v>
      </c>
      <c r="E372" s="279" t="s">
        <v>1</v>
      </c>
      <c r="F372" s="280" t="s">
        <v>673</v>
      </c>
      <c r="G372" s="277"/>
      <c r="H372" s="279" t="s">
        <v>1</v>
      </c>
      <c r="I372" s="281"/>
      <c r="J372" s="277"/>
      <c r="K372" s="277"/>
      <c r="L372" s="282"/>
      <c r="M372" s="283"/>
      <c r="N372" s="284"/>
      <c r="O372" s="284"/>
      <c r="P372" s="284"/>
      <c r="Q372" s="284"/>
      <c r="R372" s="284"/>
      <c r="S372" s="284"/>
      <c r="T372" s="28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86" t="s">
        <v>183</v>
      </c>
      <c r="AU372" s="286" t="s">
        <v>87</v>
      </c>
      <c r="AV372" s="13" t="s">
        <v>85</v>
      </c>
      <c r="AW372" s="13" t="s">
        <v>32</v>
      </c>
      <c r="AX372" s="13" t="s">
        <v>77</v>
      </c>
      <c r="AY372" s="286" t="s">
        <v>145</v>
      </c>
    </row>
    <row r="373" spans="1:51" s="13" customFormat="1" ht="12">
      <c r="A373" s="13"/>
      <c r="B373" s="276"/>
      <c r="C373" s="277"/>
      <c r="D373" s="278" t="s">
        <v>183</v>
      </c>
      <c r="E373" s="279" t="s">
        <v>1</v>
      </c>
      <c r="F373" s="280" t="s">
        <v>699</v>
      </c>
      <c r="G373" s="277"/>
      <c r="H373" s="279" t="s">
        <v>1</v>
      </c>
      <c r="I373" s="281"/>
      <c r="J373" s="277"/>
      <c r="K373" s="277"/>
      <c r="L373" s="282"/>
      <c r="M373" s="283"/>
      <c r="N373" s="284"/>
      <c r="O373" s="284"/>
      <c r="P373" s="284"/>
      <c r="Q373" s="284"/>
      <c r="R373" s="284"/>
      <c r="S373" s="284"/>
      <c r="T373" s="28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86" t="s">
        <v>183</v>
      </c>
      <c r="AU373" s="286" t="s">
        <v>87</v>
      </c>
      <c r="AV373" s="13" t="s">
        <v>85</v>
      </c>
      <c r="AW373" s="13" t="s">
        <v>32</v>
      </c>
      <c r="AX373" s="13" t="s">
        <v>77</v>
      </c>
      <c r="AY373" s="286" t="s">
        <v>145</v>
      </c>
    </row>
    <row r="374" spans="1:51" s="14" customFormat="1" ht="12">
      <c r="A374" s="14"/>
      <c r="B374" s="287"/>
      <c r="C374" s="288"/>
      <c r="D374" s="278" t="s">
        <v>183</v>
      </c>
      <c r="E374" s="289" t="s">
        <v>277</v>
      </c>
      <c r="F374" s="290" t="s">
        <v>700</v>
      </c>
      <c r="G374" s="288"/>
      <c r="H374" s="291">
        <v>16.2</v>
      </c>
      <c r="I374" s="292"/>
      <c r="J374" s="288"/>
      <c r="K374" s="288"/>
      <c r="L374" s="293"/>
      <c r="M374" s="294"/>
      <c r="N374" s="295"/>
      <c r="O374" s="295"/>
      <c r="P374" s="295"/>
      <c r="Q374" s="295"/>
      <c r="R374" s="295"/>
      <c r="S374" s="295"/>
      <c r="T374" s="296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97" t="s">
        <v>183</v>
      </c>
      <c r="AU374" s="297" t="s">
        <v>87</v>
      </c>
      <c r="AV374" s="14" t="s">
        <v>87</v>
      </c>
      <c r="AW374" s="14" t="s">
        <v>32</v>
      </c>
      <c r="AX374" s="14" t="s">
        <v>85</v>
      </c>
      <c r="AY374" s="297" t="s">
        <v>145</v>
      </c>
    </row>
    <row r="375" spans="1:51" s="14" customFormat="1" ht="12">
      <c r="A375" s="14"/>
      <c r="B375" s="287"/>
      <c r="C375" s="288"/>
      <c r="D375" s="278" t="s">
        <v>183</v>
      </c>
      <c r="E375" s="288"/>
      <c r="F375" s="290" t="s">
        <v>701</v>
      </c>
      <c r="G375" s="288"/>
      <c r="H375" s="291">
        <v>17.01</v>
      </c>
      <c r="I375" s="292"/>
      <c r="J375" s="288"/>
      <c r="K375" s="288"/>
      <c r="L375" s="293"/>
      <c r="M375" s="294"/>
      <c r="N375" s="295"/>
      <c r="O375" s="295"/>
      <c r="P375" s="295"/>
      <c r="Q375" s="295"/>
      <c r="R375" s="295"/>
      <c r="S375" s="295"/>
      <c r="T375" s="296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97" t="s">
        <v>183</v>
      </c>
      <c r="AU375" s="297" t="s">
        <v>87</v>
      </c>
      <c r="AV375" s="14" t="s">
        <v>87</v>
      </c>
      <c r="AW375" s="14" t="s">
        <v>4</v>
      </c>
      <c r="AX375" s="14" t="s">
        <v>85</v>
      </c>
      <c r="AY375" s="297" t="s">
        <v>145</v>
      </c>
    </row>
    <row r="376" spans="1:63" s="12" customFormat="1" ht="22.8" customHeight="1">
      <c r="A376" s="12"/>
      <c r="B376" s="246"/>
      <c r="C376" s="247"/>
      <c r="D376" s="248" t="s">
        <v>76</v>
      </c>
      <c r="E376" s="260" t="s">
        <v>149</v>
      </c>
      <c r="F376" s="260" t="s">
        <v>702</v>
      </c>
      <c r="G376" s="247"/>
      <c r="H376" s="247"/>
      <c r="I376" s="250"/>
      <c r="J376" s="261">
        <f>BK376</f>
        <v>0</v>
      </c>
      <c r="K376" s="247"/>
      <c r="L376" s="252"/>
      <c r="M376" s="253"/>
      <c r="N376" s="254"/>
      <c r="O376" s="254"/>
      <c r="P376" s="255">
        <f>SUM(P377:P379)</f>
        <v>0</v>
      </c>
      <c r="Q376" s="254"/>
      <c r="R376" s="255">
        <f>SUM(R377:R379)</f>
        <v>2.5248</v>
      </c>
      <c r="S376" s="254"/>
      <c r="T376" s="256">
        <f>SUM(T377:T379)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57" t="s">
        <v>85</v>
      </c>
      <c r="AT376" s="258" t="s">
        <v>76</v>
      </c>
      <c r="AU376" s="258" t="s">
        <v>85</v>
      </c>
      <c r="AY376" s="257" t="s">
        <v>145</v>
      </c>
      <c r="BK376" s="259">
        <f>SUM(BK377:BK379)</f>
        <v>0</v>
      </c>
    </row>
    <row r="377" spans="1:65" s="2" customFormat="1" ht="24" customHeight="1">
      <c r="A377" s="40"/>
      <c r="B377" s="41"/>
      <c r="C377" s="309" t="s">
        <v>703</v>
      </c>
      <c r="D377" s="309" t="s">
        <v>223</v>
      </c>
      <c r="E377" s="310" t="s">
        <v>704</v>
      </c>
      <c r="F377" s="311" t="s">
        <v>705</v>
      </c>
      <c r="G377" s="312" t="s">
        <v>181</v>
      </c>
      <c r="H377" s="313">
        <v>6</v>
      </c>
      <c r="I377" s="314"/>
      <c r="J377" s="315">
        <f>ROUND(I377*H377,2)</f>
        <v>0</v>
      </c>
      <c r="K377" s="316"/>
      <c r="L377" s="43"/>
      <c r="M377" s="317" t="s">
        <v>1</v>
      </c>
      <c r="N377" s="318" t="s">
        <v>42</v>
      </c>
      <c r="O377" s="93"/>
      <c r="P377" s="273">
        <f>O377*H377</f>
        <v>0</v>
      </c>
      <c r="Q377" s="273">
        <v>0.4208</v>
      </c>
      <c r="R377" s="273">
        <f>Q377*H377</f>
        <v>2.5248</v>
      </c>
      <c r="S377" s="273">
        <v>0</v>
      </c>
      <c r="T377" s="274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75" t="s">
        <v>150</v>
      </c>
      <c r="AT377" s="275" t="s">
        <v>223</v>
      </c>
      <c r="AU377" s="275" t="s">
        <v>87</v>
      </c>
      <c r="AY377" s="17" t="s">
        <v>145</v>
      </c>
      <c r="BE377" s="145">
        <f>IF(N377="základní",J377,0)</f>
        <v>0</v>
      </c>
      <c r="BF377" s="145">
        <f>IF(N377="snížená",J377,0)</f>
        <v>0</v>
      </c>
      <c r="BG377" s="145">
        <f>IF(N377="zákl. přenesená",J377,0)</f>
        <v>0</v>
      </c>
      <c r="BH377" s="145">
        <f>IF(N377="sníž. přenesená",J377,0)</f>
        <v>0</v>
      </c>
      <c r="BI377" s="145">
        <f>IF(N377="nulová",J377,0)</f>
        <v>0</v>
      </c>
      <c r="BJ377" s="17" t="s">
        <v>85</v>
      </c>
      <c r="BK377" s="145">
        <f>ROUND(I377*H377,2)</f>
        <v>0</v>
      </c>
      <c r="BL377" s="17" t="s">
        <v>150</v>
      </c>
      <c r="BM377" s="275" t="s">
        <v>706</v>
      </c>
    </row>
    <row r="378" spans="1:51" s="13" customFormat="1" ht="12">
      <c r="A378" s="13"/>
      <c r="B378" s="276"/>
      <c r="C378" s="277"/>
      <c r="D378" s="278" t="s">
        <v>183</v>
      </c>
      <c r="E378" s="279" t="s">
        <v>1</v>
      </c>
      <c r="F378" s="280" t="s">
        <v>302</v>
      </c>
      <c r="G378" s="277"/>
      <c r="H378" s="279" t="s">
        <v>1</v>
      </c>
      <c r="I378" s="281"/>
      <c r="J378" s="277"/>
      <c r="K378" s="277"/>
      <c r="L378" s="282"/>
      <c r="M378" s="283"/>
      <c r="N378" s="284"/>
      <c r="O378" s="284"/>
      <c r="P378" s="284"/>
      <c r="Q378" s="284"/>
      <c r="R378" s="284"/>
      <c r="S378" s="284"/>
      <c r="T378" s="28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86" t="s">
        <v>183</v>
      </c>
      <c r="AU378" s="286" t="s">
        <v>87</v>
      </c>
      <c r="AV378" s="13" t="s">
        <v>85</v>
      </c>
      <c r="AW378" s="13" t="s">
        <v>32</v>
      </c>
      <c r="AX378" s="13" t="s">
        <v>77</v>
      </c>
      <c r="AY378" s="286" t="s">
        <v>145</v>
      </c>
    </row>
    <row r="379" spans="1:51" s="14" customFormat="1" ht="12">
      <c r="A379" s="14"/>
      <c r="B379" s="287"/>
      <c r="C379" s="288"/>
      <c r="D379" s="278" t="s">
        <v>183</v>
      </c>
      <c r="E379" s="289" t="s">
        <v>1</v>
      </c>
      <c r="F379" s="290" t="s">
        <v>163</v>
      </c>
      <c r="G379" s="288"/>
      <c r="H379" s="291">
        <v>6</v>
      </c>
      <c r="I379" s="292"/>
      <c r="J379" s="288"/>
      <c r="K379" s="288"/>
      <c r="L379" s="293"/>
      <c r="M379" s="294"/>
      <c r="N379" s="295"/>
      <c r="O379" s="295"/>
      <c r="P379" s="295"/>
      <c r="Q379" s="295"/>
      <c r="R379" s="295"/>
      <c r="S379" s="295"/>
      <c r="T379" s="296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97" t="s">
        <v>183</v>
      </c>
      <c r="AU379" s="297" t="s">
        <v>87</v>
      </c>
      <c r="AV379" s="14" t="s">
        <v>87</v>
      </c>
      <c r="AW379" s="14" t="s">
        <v>32</v>
      </c>
      <c r="AX379" s="14" t="s">
        <v>85</v>
      </c>
      <c r="AY379" s="297" t="s">
        <v>145</v>
      </c>
    </row>
    <row r="380" spans="1:63" s="12" customFormat="1" ht="22.8" customHeight="1">
      <c r="A380" s="12"/>
      <c r="B380" s="246"/>
      <c r="C380" s="247"/>
      <c r="D380" s="248" t="s">
        <v>76</v>
      </c>
      <c r="E380" s="260" t="s">
        <v>174</v>
      </c>
      <c r="F380" s="260" t="s">
        <v>707</v>
      </c>
      <c r="G380" s="247"/>
      <c r="H380" s="247"/>
      <c r="I380" s="250"/>
      <c r="J380" s="261">
        <f>BK380</f>
        <v>0</v>
      </c>
      <c r="K380" s="247"/>
      <c r="L380" s="252"/>
      <c r="M380" s="253"/>
      <c r="N380" s="254"/>
      <c r="O380" s="254"/>
      <c r="P380" s="255">
        <f>SUM(P381:P443)</f>
        <v>0</v>
      </c>
      <c r="Q380" s="254"/>
      <c r="R380" s="255">
        <f>SUM(R381:R443)</f>
        <v>71.91076199999999</v>
      </c>
      <c r="S380" s="254"/>
      <c r="T380" s="256">
        <f>SUM(T381:T443)</f>
        <v>24.772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57" t="s">
        <v>85</v>
      </c>
      <c r="AT380" s="258" t="s">
        <v>76</v>
      </c>
      <c r="AU380" s="258" t="s">
        <v>85</v>
      </c>
      <c r="AY380" s="257" t="s">
        <v>145</v>
      </c>
      <c r="BK380" s="259">
        <f>SUM(BK381:BK443)</f>
        <v>0</v>
      </c>
    </row>
    <row r="381" spans="1:65" s="2" customFormat="1" ht="24" customHeight="1">
      <c r="A381" s="40"/>
      <c r="B381" s="41"/>
      <c r="C381" s="309" t="s">
        <v>708</v>
      </c>
      <c r="D381" s="309" t="s">
        <v>223</v>
      </c>
      <c r="E381" s="310" t="s">
        <v>709</v>
      </c>
      <c r="F381" s="311" t="s">
        <v>710</v>
      </c>
      <c r="G381" s="312" t="s">
        <v>181</v>
      </c>
      <c r="H381" s="313">
        <v>3</v>
      </c>
      <c r="I381" s="314"/>
      <c r="J381" s="315">
        <f>ROUND(I381*H381,2)</f>
        <v>0</v>
      </c>
      <c r="K381" s="316"/>
      <c r="L381" s="43"/>
      <c r="M381" s="317" t="s">
        <v>1</v>
      </c>
      <c r="N381" s="318" t="s">
        <v>42</v>
      </c>
      <c r="O381" s="93"/>
      <c r="P381" s="273">
        <f>O381*H381</f>
        <v>0</v>
      </c>
      <c r="Q381" s="273">
        <v>0.0007</v>
      </c>
      <c r="R381" s="273">
        <f>Q381*H381</f>
        <v>0.0021</v>
      </c>
      <c r="S381" s="273">
        <v>0</v>
      </c>
      <c r="T381" s="274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75" t="s">
        <v>150</v>
      </c>
      <c r="AT381" s="275" t="s">
        <v>223</v>
      </c>
      <c r="AU381" s="275" t="s">
        <v>87</v>
      </c>
      <c r="AY381" s="17" t="s">
        <v>145</v>
      </c>
      <c r="BE381" s="145">
        <f>IF(N381="základní",J381,0)</f>
        <v>0</v>
      </c>
      <c r="BF381" s="145">
        <f>IF(N381="snížená",J381,0)</f>
        <v>0</v>
      </c>
      <c r="BG381" s="145">
        <f>IF(N381="zákl. přenesená",J381,0)</f>
        <v>0</v>
      </c>
      <c r="BH381" s="145">
        <f>IF(N381="sníž. přenesená",J381,0)</f>
        <v>0</v>
      </c>
      <c r="BI381" s="145">
        <f>IF(N381="nulová",J381,0)</f>
        <v>0</v>
      </c>
      <c r="BJ381" s="17" t="s">
        <v>85</v>
      </c>
      <c r="BK381" s="145">
        <f>ROUND(I381*H381,2)</f>
        <v>0</v>
      </c>
      <c r="BL381" s="17" t="s">
        <v>150</v>
      </c>
      <c r="BM381" s="275" t="s">
        <v>711</v>
      </c>
    </row>
    <row r="382" spans="1:51" s="13" customFormat="1" ht="12">
      <c r="A382" s="13"/>
      <c r="B382" s="276"/>
      <c r="C382" s="277"/>
      <c r="D382" s="278" t="s">
        <v>183</v>
      </c>
      <c r="E382" s="279" t="s">
        <v>1</v>
      </c>
      <c r="F382" s="280" t="s">
        <v>712</v>
      </c>
      <c r="G382" s="277"/>
      <c r="H382" s="279" t="s">
        <v>1</v>
      </c>
      <c r="I382" s="281"/>
      <c r="J382" s="277"/>
      <c r="K382" s="277"/>
      <c r="L382" s="282"/>
      <c r="M382" s="283"/>
      <c r="N382" s="284"/>
      <c r="O382" s="284"/>
      <c r="P382" s="284"/>
      <c r="Q382" s="284"/>
      <c r="R382" s="284"/>
      <c r="S382" s="284"/>
      <c r="T382" s="28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86" t="s">
        <v>183</v>
      </c>
      <c r="AU382" s="286" t="s">
        <v>87</v>
      </c>
      <c r="AV382" s="13" t="s">
        <v>85</v>
      </c>
      <c r="AW382" s="13" t="s">
        <v>32</v>
      </c>
      <c r="AX382" s="13" t="s">
        <v>77</v>
      </c>
      <c r="AY382" s="286" t="s">
        <v>145</v>
      </c>
    </row>
    <row r="383" spans="1:51" s="14" customFormat="1" ht="12">
      <c r="A383" s="14"/>
      <c r="B383" s="287"/>
      <c r="C383" s="288"/>
      <c r="D383" s="278" t="s">
        <v>183</v>
      </c>
      <c r="E383" s="289" t="s">
        <v>1</v>
      </c>
      <c r="F383" s="290" t="s">
        <v>154</v>
      </c>
      <c r="G383" s="288"/>
      <c r="H383" s="291">
        <v>3</v>
      </c>
      <c r="I383" s="292"/>
      <c r="J383" s="288"/>
      <c r="K383" s="288"/>
      <c r="L383" s="293"/>
      <c r="M383" s="294"/>
      <c r="N383" s="295"/>
      <c r="O383" s="295"/>
      <c r="P383" s="295"/>
      <c r="Q383" s="295"/>
      <c r="R383" s="295"/>
      <c r="S383" s="295"/>
      <c r="T383" s="296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97" t="s">
        <v>183</v>
      </c>
      <c r="AU383" s="297" t="s">
        <v>87</v>
      </c>
      <c r="AV383" s="14" t="s">
        <v>87</v>
      </c>
      <c r="AW383" s="14" t="s">
        <v>32</v>
      </c>
      <c r="AX383" s="14" t="s">
        <v>85</v>
      </c>
      <c r="AY383" s="297" t="s">
        <v>145</v>
      </c>
    </row>
    <row r="384" spans="1:65" s="2" customFormat="1" ht="24" customHeight="1">
      <c r="A384" s="40"/>
      <c r="B384" s="41"/>
      <c r="C384" s="262" t="s">
        <v>713</v>
      </c>
      <c r="D384" s="262" t="s">
        <v>146</v>
      </c>
      <c r="E384" s="263" t="s">
        <v>714</v>
      </c>
      <c r="F384" s="264" t="s">
        <v>715</v>
      </c>
      <c r="G384" s="265" t="s">
        <v>181</v>
      </c>
      <c r="H384" s="266">
        <v>2</v>
      </c>
      <c r="I384" s="267"/>
      <c r="J384" s="268">
        <f>ROUND(I384*H384,2)</f>
        <v>0</v>
      </c>
      <c r="K384" s="269"/>
      <c r="L384" s="270"/>
      <c r="M384" s="271" t="s">
        <v>1</v>
      </c>
      <c r="N384" s="272" t="s">
        <v>42</v>
      </c>
      <c r="O384" s="93"/>
      <c r="P384" s="273">
        <f>O384*H384</f>
        <v>0</v>
      </c>
      <c r="Q384" s="273">
        <v>0.0036</v>
      </c>
      <c r="R384" s="273">
        <f>Q384*H384</f>
        <v>0.0072</v>
      </c>
      <c r="S384" s="273">
        <v>0</v>
      </c>
      <c r="T384" s="274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75" t="s">
        <v>149</v>
      </c>
      <c r="AT384" s="275" t="s">
        <v>146</v>
      </c>
      <c r="AU384" s="275" t="s">
        <v>87</v>
      </c>
      <c r="AY384" s="17" t="s">
        <v>145</v>
      </c>
      <c r="BE384" s="145">
        <f>IF(N384="základní",J384,0)</f>
        <v>0</v>
      </c>
      <c r="BF384" s="145">
        <f>IF(N384="snížená",J384,0)</f>
        <v>0</v>
      </c>
      <c r="BG384" s="145">
        <f>IF(N384="zákl. přenesená",J384,0)</f>
        <v>0</v>
      </c>
      <c r="BH384" s="145">
        <f>IF(N384="sníž. přenesená",J384,0)</f>
        <v>0</v>
      </c>
      <c r="BI384" s="145">
        <f>IF(N384="nulová",J384,0)</f>
        <v>0</v>
      </c>
      <c r="BJ384" s="17" t="s">
        <v>85</v>
      </c>
      <c r="BK384" s="145">
        <f>ROUND(I384*H384,2)</f>
        <v>0</v>
      </c>
      <c r="BL384" s="17" t="s">
        <v>150</v>
      </c>
      <c r="BM384" s="275" t="s">
        <v>716</v>
      </c>
    </row>
    <row r="385" spans="1:65" s="2" customFormat="1" ht="16.5" customHeight="1">
      <c r="A385" s="40"/>
      <c r="B385" s="41"/>
      <c r="C385" s="262" t="s">
        <v>717</v>
      </c>
      <c r="D385" s="262" t="s">
        <v>146</v>
      </c>
      <c r="E385" s="263" t="s">
        <v>718</v>
      </c>
      <c r="F385" s="264" t="s">
        <v>719</v>
      </c>
      <c r="G385" s="265" t="s">
        <v>181</v>
      </c>
      <c r="H385" s="266">
        <v>2</v>
      </c>
      <c r="I385" s="267"/>
      <c r="J385" s="268">
        <f>ROUND(I385*H385,2)</f>
        <v>0</v>
      </c>
      <c r="K385" s="269"/>
      <c r="L385" s="270"/>
      <c r="M385" s="271" t="s">
        <v>1</v>
      </c>
      <c r="N385" s="272" t="s">
        <v>42</v>
      </c>
      <c r="O385" s="93"/>
      <c r="P385" s="273">
        <f>O385*H385</f>
        <v>0</v>
      </c>
      <c r="Q385" s="273">
        <v>0.0061</v>
      </c>
      <c r="R385" s="273">
        <f>Q385*H385</f>
        <v>0.0122</v>
      </c>
      <c r="S385" s="273">
        <v>0</v>
      </c>
      <c r="T385" s="274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75" t="s">
        <v>149</v>
      </c>
      <c r="AT385" s="275" t="s">
        <v>146</v>
      </c>
      <c r="AU385" s="275" t="s">
        <v>87</v>
      </c>
      <c r="AY385" s="17" t="s">
        <v>145</v>
      </c>
      <c r="BE385" s="145">
        <f>IF(N385="základní",J385,0)</f>
        <v>0</v>
      </c>
      <c r="BF385" s="145">
        <f>IF(N385="snížená",J385,0)</f>
        <v>0</v>
      </c>
      <c r="BG385" s="145">
        <f>IF(N385="zákl. přenesená",J385,0)</f>
        <v>0</v>
      </c>
      <c r="BH385" s="145">
        <f>IF(N385="sníž. přenesená",J385,0)</f>
        <v>0</v>
      </c>
      <c r="BI385" s="145">
        <f>IF(N385="nulová",J385,0)</f>
        <v>0</v>
      </c>
      <c r="BJ385" s="17" t="s">
        <v>85</v>
      </c>
      <c r="BK385" s="145">
        <f>ROUND(I385*H385,2)</f>
        <v>0</v>
      </c>
      <c r="BL385" s="17" t="s">
        <v>150</v>
      </c>
      <c r="BM385" s="275" t="s">
        <v>720</v>
      </c>
    </row>
    <row r="386" spans="1:65" s="2" customFormat="1" ht="16.5" customHeight="1">
      <c r="A386" s="40"/>
      <c r="B386" s="41"/>
      <c r="C386" s="262" t="s">
        <v>721</v>
      </c>
      <c r="D386" s="262" t="s">
        <v>146</v>
      </c>
      <c r="E386" s="263" t="s">
        <v>722</v>
      </c>
      <c r="F386" s="264" t="s">
        <v>723</v>
      </c>
      <c r="G386" s="265" t="s">
        <v>181</v>
      </c>
      <c r="H386" s="266">
        <v>2</v>
      </c>
      <c r="I386" s="267"/>
      <c r="J386" s="268">
        <f>ROUND(I386*H386,2)</f>
        <v>0</v>
      </c>
      <c r="K386" s="269"/>
      <c r="L386" s="270"/>
      <c r="M386" s="271" t="s">
        <v>1</v>
      </c>
      <c r="N386" s="272" t="s">
        <v>42</v>
      </c>
      <c r="O386" s="93"/>
      <c r="P386" s="273">
        <f>O386*H386</f>
        <v>0</v>
      </c>
      <c r="Q386" s="273">
        <v>0.003</v>
      </c>
      <c r="R386" s="273">
        <f>Q386*H386</f>
        <v>0.006</v>
      </c>
      <c r="S386" s="273">
        <v>0</v>
      </c>
      <c r="T386" s="274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75" t="s">
        <v>149</v>
      </c>
      <c r="AT386" s="275" t="s">
        <v>146</v>
      </c>
      <c r="AU386" s="275" t="s">
        <v>87</v>
      </c>
      <c r="AY386" s="17" t="s">
        <v>145</v>
      </c>
      <c r="BE386" s="145">
        <f>IF(N386="základní",J386,0)</f>
        <v>0</v>
      </c>
      <c r="BF386" s="145">
        <f>IF(N386="snížená",J386,0)</f>
        <v>0</v>
      </c>
      <c r="BG386" s="145">
        <f>IF(N386="zákl. přenesená",J386,0)</f>
        <v>0</v>
      </c>
      <c r="BH386" s="145">
        <f>IF(N386="sníž. přenesená",J386,0)</f>
        <v>0</v>
      </c>
      <c r="BI386" s="145">
        <f>IF(N386="nulová",J386,0)</f>
        <v>0</v>
      </c>
      <c r="BJ386" s="17" t="s">
        <v>85</v>
      </c>
      <c r="BK386" s="145">
        <f>ROUND(I386*H386,2)</f>
        <v>0</v>
      </c>
      <c r="BL386" s="17" t="s">
        <v>150</v>
      </c>
      <c r="BM386" s="275" t="s">
        <v>724</v>
      </c>
    </row>
    <row r="387" spans="1:65" s="2" customFormat="1" ht="16.5" customHeight="1">
      <c r="A387" s="40"/>
      <c r="B387" s="41"/>
      <c r="C387" s="262" t="s">
        <v>725</v>
      </c>
      <c r="D387" s="262" t="s">
        <v>146</v>
      </c>
      <c r="E387" s="263" t="s">
        <v>726</v>
      </c>
      <c r="F387" s="264" t="s">
        <v>727</v>
      </c>
      <c r="G387" s="265" t="s">
        <v>181</v>
      </c>
      <c r="H387" s="266">
        <v>2</v>
      </c>
      <c r="I387" s="267"/>
      <c r="J387" s="268">
        <f>ROUND(I387*H387,2)</f>
        <v>0</v>
      </c>
      <c r="K387" s="269"/>
      <c r="L387" s="270"/>
      <c r="M387" s="271" t="s">
        <v>1</v>
      </c>
      <c r="N387" s="272" t="s">
        <v>42</v>
      </c>
      <c r="O387" s="93"/>
      <c r="P387" s="273">
        <f>O387*H387</f>
        <v>0</v>
      </c>
      <c r="Q387" s="273">
        <v>0.0001</v>
      </c>
      <c r="R387" s="273">
        <f>Q387*H387</f>
        <v>0.0002</v>
      </c>
      <c r="S387" s="273">
        <v>0</v>
      </c>
      <c r="T387" s="274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75" t="s">
        <v>149</v>
      </c>
      <c r="AT387" s="275" t="s">
        <v>146</v>
      </c>
      <c r="AU387" s="275" t="s">
        <v>87</v>
      </c>
      <c r="AY387" s="17" t="s">
        <v>145</v>
      </c>
      <c r="BE387" s="145">
        <f>IF(N387="základní",J387,0)</f>
        <v>0</v>
      </c>
      <c r="BF387" s="145">
        <f>IF(N387="snížená",J387,0)</f>
        <v>0</v>
      </c>
      <c r="BG387" s="145">
        <f>IF(N387="zákl. přenesená",J387,0)</f>
        <v>0</v>
      </c>
      <c r="BH387" s="145">
        <f>IF(N387="sníž. přenesená",J387,0)</f>
        <v>0</v>
      </c>
      <c r="BI387" s="145">
        <f>IF(N387="nulová",J387,0)</f>
        <v>0</v>
      </c>
      <c r="BJ387" s="17" t="s">
        <v>85</v>
      </c>
      <c r="BK387" s="145">
        <f>ROUND(I387*H387,2)</f>
        <v>0</v>
      </c>
      <c r="BL387" s="17" t="s">
        <v>150</v>
      </c>
      <c r="BM387" s="275" t="s">
        <v>728</v>
      </c>
    </row>
    <row r="388" spans="1:65" s="2" customFormat="1" ht="24" customHeight="1">
      <c r="A388" s="40"/>
      <c r="B388" s="41"/>
      <c r="C388" s="309" t="s">
        <v>729</v>
      </c>
      <c r="D388" s="309" t="s">
        <v>223</v>
      </c>
      <c r="E388" s="310" t="s">
        <v>730</v>
      </c>
      <c r="F388" s="311" t="s">
        <v>731</v>
      </c>
      <c r="G388" s="312" t="s">
        <v>237</v>
      </c>
      <c r="H388" s="313">
        <v>3</v>
      </c>
      <c r="I388" s="314"/>
      <c r="J388" s="315">
        <f>ROUND(I388*H388,2)</f>
        <v>0</v>
      </c>
      <c r="K388" s="316"/>
      <c r="L388" s="43"/>
      <c r="M388" s="317" t="s">
        <v>1</v>
      </c>
      <c r="N388" s="318" t="s">
        <v>42</v>
      </c>
      <c r="O388" s="93"/>
      <c r="P388" s="273">
        <f>O388*H388</f>
        <v>0</v>
      </c>
      <c r="Q388" s="273">
        <v>0.0006</v>
      </c>
      <c r="R388" s="273">
        <f>Q388*H388</f>
        <v>0.0018</v>
      </c>
      <c r="S388" s="273">
        <v>0</v>
      </c>
      <c r="T388" s="274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75" t="s">
        <v>150</v>
      </c>
      <c r="AT388" s="275" t="s">
        <v>223</v>
      </c>
      <c r="AU388" s="275" t="s">
        <v>87</v>
      </c>
      <c r="AY388" s="17" t="s">
        <v>145</v>
      </c>
      <c r="BE388" s="145">
        <f>IF(N388="základní",J388,0)</f>
        <v>0</v>
      </c>
      <c r="BF388" s="145">
        <f>IF(N388="snížená",J388,0)</f>
        <v>0</v>
      </c>
      <c r="BG388" s="145">
        <f>IF(N388="zákl. přenesená",J388,0)</f>
        <v>0</v>
      </c>
      <c r="BH388" s="145">
        <f>IF(N388="sníž. přenesená",J388,0)</f>
        <v>0</v>
      </c>
      <c r="BI388" s="145">
        <f>IF(N388="nulová",J388,0)</f>
        <v>0</v>
      </c>
      <c r="BJ388" s="17" t="s">
        <v>85</v>
      </c>
      <c r="BK388" s="145">
        <f>ROUND(I388*H388,2)</f>
        <v>0</v>
      </c>
      <c r="BL388" s="17" t="s">
        <v>150</v>
      </c>
      <c r="BM388" s="275" t="s">
        <v>732</v>
      </c>
    </row>
    <row r="389" spans="1:51" s="13" customFormat="1" ht="12">
      <c r="A389" s="13"/>
      <c r="B389" s="276"/>
      <c r="C389" s="277"/>
      <c r="D389" s="278" t="s">
        <v>183</v>
      </c>
      <c r="E389" s="279" t="s">
        <v>1</v>
      </c>
      <c r="F389" s="280" t="s">
        <v>712</v>
      </c>
      <c r="G389" s="277"/>
      <c r="H389" s="279" t="s">
        <v>1</v>
      </c>
      <c r="I389" s="281"/>
      <c r="J389" s="277"/>
      <c r="K389" s="277"/>
      <c r="L389" s="282"/>
      <c r="M389" s="283"/>
      <c r="N389" s="284"/>
      <c r="O389" s="284"/>
      <c r="P389" s="284"/>
      <c r="Q389" s="284"/>
      <c r="R389" s="284"/>
      <c r="S389" s="284"/>
      <c r="T389" s="28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86" t="s">
        <v>183</v>
      </c>
      <c r="AU389" s="286" t="s">
        <v>87</v>
      </c>
      <c r="AV389" s="13" t="s">
        <v>85</v>
      </c>
      <c r="AW389" s="13" t="s">
        <v>32</v>
      </c>
      <c r="AX389" s="13" t="s">
        <v>77</v>
      </c>
      <c r="AY389" s="286" t="s">
        <v>145</v>
      </c>
    </row>
    <row r="390" spans="1:51" s="13" customFormat="1" ht="12">
      <c r="A390" s="13"/>
      <c r="B390" s="276"/>
      <c r="C390" s="277"/>
      <c r="D390" s="278" t="s">
        <v>183</v>
      </c>
      <c r="E390" s="279" t="s">
        <v>1</v>
      </c>
      <c r="F390" s="280" t="s">
        <v>733</v>
      </c>
      <c r="G390" s="277"/>
      <c r="H390" s="279" t="s">
        <v>1</v>
      </c>
      <c r="I390" s="281"/>
      <c r="J390" s="277"/>
      <c r="K390" s="277"/>
      <c r="L390" s="282"/>
      <c r="M390" s="283"/>
      <c r="N390" s="284"/>
      <c r="O390" s="284"/>
      <c r="P390" s="284"/>
      <c r="Q390" s="284"/>
      <c r="R390" s="284"/>
      <c r="S390" s="284"/>
      <c r="T390" s="28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86" t="s">
        <v>183</v>
      </c>
      <c r="AU390" s="286" t="s">
        <v>87</v>
      </c>
      <c r="AV390" s="13" t="s">
        <v>85</v>
      </c>
      <c r="AW390" s="13" t="s">
        <v>32</v>
      </c>
      <c r="AX390" s="13" t="s">
        <v>77</v>
      </c>
      <c r="AY390" s="286" t="s">
        <v>145</v>
      </c>
    </row>
    <row r="391" spans="1:51" s="14" customFormat="1" ht="12">
      <c r="A391" s="14"/>
      <c r="B391" s="287"/>
      <c r="C391" s="288"/>
      <c r="D391" s="278" t="s">
        <v>183</v>
      </c>
      <c r="E391" s="289" t="s">
        <v>1</v>
      </c>
      <c r="F391" s="290" t="s">
        <v>154</v>
      </c>
      <c r="G391" s="288"/>
      <c r="H391" s="291">
        <v>3</v>
      </c>
      <c r="I391" s="292"/>
      <c r="J391" s="288"/>
      <c r="K391" s="288"/>
      <c r="L391" s="293"/>
      <c r="M391" s="294"/>
      <c r="N391" s="295"/>
      <c r="O391" s="295"/>
      <c r="P391" s="295"/>
      <c r="Q391" s="295"/>
      <c r="R391" s="295"/>
      <c r="S391" s="295"/>
      <c r="T391" s="296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97" t="s">
        <v>183</v>
      </c>
      <c r="AU391" s="297" t="s">
        <v>87</v>
      </c>
      <c r="AV391" s="14" t="s">
        <v>87</v>
      </c>
      <c r="AW391" s="14" t="s">
        <v>32</v>
      </c>
      <c r="AX391" s="14" t="s">
        <v>77</v>
      </c>
      <c r="AY391" s="297" t="s">
        <v>145</v>
      </c>
    </row>
    <row r="392" spans="1:51" s="15" customFormat="1" ht="12">
      <c r="A392" s="15"/>
      <c r="B392" s="298"/>
      <c r="C392" s="299"/>
      <c r="D392" s="278" t="s">
        <v>183</v>
      </c>
      <c r="E392" s="300" t="s">
        <v>1</v>
      </c>
      <c r="F392" s="301" t="s">
        <v>186</v>
      </c>
      <c r="G392" s="299"/>
      <c r="H392" s="302">
        <v>3</v>
      </c>
      <c r="I392" s="303"/>
      <c r="J392" s="299"/>
      <c r="K392" s="299"/>
      <c r="L392" s="304"/>
      <c r="M392" s="305"/>
      <c r="N392" s="306"/>
      <c r="O392" s="306"/>
      <c r="P392" s="306"/>
      <c r="Q392" s="306"/>
      <c r="R392" s="306"/>
      <c r="S392" s="306"/>
      <c r="T392" s="307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308" t="s">
        <v>183</v>
      </c>
      <c r="AU392" s="308" t="s">
        <v>87</v>
      </c>
      <c r="AV392" s="15" t="s">
        <v>150</v>
      </c>
      <c r="AW392" s="15" t="s">
        <v>32</v>
      </c>
      <c r="AX392" s="15" t="s">
        <v>85</v>
      </c>
      <c r="AY392" s="308" t="s">
        <v>145</v>
      </c>
    </row>
    <row r="393" spans="1:65" s="2" customFormat="1" ht="16.5" customHeight="1">
      <c r="A393" s="40"/>
      <c r="B393" s="41"/>
      <c r="C393" s="262" t="s">
        <v>734</v>
      </c>
      <c r="D393" s="262" t="s">
        <v>146</v>
      </c>
      <c r="E393" s="263" t="s">
        <v>735</v>
      </c>
      <c r="F393" s="264" t="s">
        <v>736</v>
      </c>
      <c r="G393" s="265" t="s">
        <v>107</v>
      </c>
      <c r="H393" s="266">
        <v>12</v>
      </c>
      <c r="I393" s="267"/>
      <c r="J393" s="268">
        <f>ROUND(I393*H393,2)</f>
        <v>0</v>
      </c>
      <c r="K393" s="269"/>
      <c r="L393" s="270"/>
      <c r="M393" s="271" t="s">
        <v>1</v>
      </c>
      <c r="N393" s="272" t="s">
        <v>42</v>
      </c>
      <c r="O393" s="93"/>
      <c r="P393" s="273">
        <f>O393*H393</f>
        <v>0</v>
      </c>
      <c r="Q393" s="273">
        <v>0</v>
      </c>
      <c r="R393" s="273">
        <f>Q393*H393</f>
        <v>0</v>
      </c>
      <c r="S393" s="273">
        <v>0</v>
      </c>
      <c r="T393" s="274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75" t="s">
        <v>149</v>
      </c>
      <c r="AT393" s="275" t="s">
        <v>146</v>
      </c>
      <c r="AU393" s="275" t="s">
        <v>87</v>
      </c>
      <c r="AY393" s="17" t="s">
        <v>145</v>
      </c>
      <c r="BE393" s="145">
        <f>IF(N393="základní",J393,0)</f>
        <v>0</v>
      </c>
      <c r="BF393" s="145">
        <f>IF(N393="snížená",J393,0)</f>
        <v>0</v>
      </c>
      <c r="BG393" s="145">
        <f>IF(N393="zákl. přenesená",J393,0)</f>
        <v>0</v>
      </c>
      <c r="BH393" s="145">
        <f>IF(N393="sníž. přenesená",J393,0)</f>
        <v>0</v>
      </c>
      <c r="BI393" s="145">
        <f>IF(N393="nulová",J393,0)</f>
        <v>0</v>
      </c>
      <c r="BJ393" s="17" t="s">
        <v>85</v>
      </c>
      <c r="BK393" s="145">
        <f>ROUND(I393*H393,2)</f>
        <v>0</v>
      </c>
      <c r="BL393" s="17" t="s">
        <v>150</v>
      </c>
      <c r="BM393" s="275" t="s">
        <v>737</v>
      </c>
    </row>
    <row r="394" spans="1:51" s="13" customFormat="1" ht="12">
      <c r="A394" s="13"/>
      <c r="B394" s="276"/>
      <c r="C394" s="277"/>
      <c r="D394" s="278" t="s">
        <v>183</v>
      </c>
      <c r="E394" s="279" t="s">
        <v>1</v>
      </c>
      <c r="F394" s="280" t="s">
        <v>738</v>
      </c>
      <c r="G394" s="277"/>
      <c r="H394" s="279" t="s">
        <v>1</v>
      </c>
      <c r="I394" s="281"/>
      <c r="J394" s="277"/>
      <c r="K394" s="277"/>
      <c r="L394" s="282"/>
      <c r="M394" s="283"/>
      <c r="N394" s="284"/>
      <c r="O394" s="284"/>
      <c r="P394" s="284"/>
      <c r="Q394" s="284"/>
      <c r="R394" s="284"/>
      <c r="S394" s="284"/>
      <c r="T394" s="28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86" t="s">
        <v>183</v>
      </c>
      <c r="AU394" s="286" t="s">
        <v>87</v>
      </c>
      <c r="AV394" s="13" t="s">
        <v>85</v>
      </c>
      <c r="AW394" s="13" t="s">
        <v>32</v>
      </c>
      <c r="AX394" s="13" t="s">
        <v>77</v>
      </c>
      <c r="AY394" s="286" t="s">
        <v>145</v>
      </c>
    </row>
    <row r="395" spans="1:51" s="14" customFormat="1" ht="12">
      <c r="A395" s="14"/>
      <c r="B395" s="287"/>
      <c r="C395" s="288"/>
      <c r="D395" s="278" t="s">
        <v>183</v>
      </c>
      <c r="E395" s="289" t="s">
        <v>1</v>
      </c>
      <c r="F395" s="290" t="s">
        <v>739</v>
      </c>
      <c r="G395" s="288"/>
      <c r="H395" s="291">
        <v>12</v>
      </c>
      <c r="I395" s="292"/>
      <c r="J395" s="288"/>
      <c r="K395" s="288"/>
      <c r="L395" s="293"/>
      <c r="M395" s="294"/>
      <c r="N395" s="295"/>
      <c r="O395" s="295"/>
      <c r="P395" s="295"/>
      <c r="Q395" s="295"/>
      <c r="R395" s="295"/>
      <c r="S395" s="295"/>
      <c r="T395" s="296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97" t="s">
        <v>183</v>
      </c>
      <c r="AU395" s="297" t="s">
        <v>87</v>
      </c>
      <c r="AV395" s="14" t="s">
        <v>87</v>
      </c>
      <c r="AW395" s="14" t="s">
        <v>32</v>
      </c>
      <c r="AX395" s="14" t="s">
        <v>77</v>
      </c>
      <c r="AY395" s="297" t="s">
        <v>145</v>
      </c>
    </row>
    <row r="396" spans="1:51" s="15" customFormat="1" ht="12">
      <c r="A396" s="15"/>
      <c r="B396" s="298"/>
      <c r="C396" s="299"/>
      <c r="D396" s="278" t="s">
        <v>183</v>
      </c>
      <c r="E396" s="300" t="s">
        <v>1</v>
      </c>
      <c r="F396" s="301" t="s">
        <v>186</v>
      </c>
      <c r="G396" s="299"/>
      <c r="H396" s="302">
        <v>12</v>
      </c>
      <c r="I396" s="303"/>
      <c r="J396" s="299"/>
      <c r="K396" s="299"/>
      <c r="L396" s="304"/>
      <c r="M396" s="305"/>
      <c r="N396" s="306"/>
      <c r="O396" s="306"/>
      <c r="P396" s="306"/>
      <c r="Q396" s="306"/>
      <c r="R396" s="306"/>
      <c r="S396" s="306"/>
      <c r="T396" s="307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308" t="s">
        <v>183</v>
      </c>
      <c r="AU396" s="308" t="s">
        <v>87</v>
      </c>
      <c r="AV396" s="15" t="s">
        <v>150</v>
      </c>
      <c r="AW396" s="15" t="s">
        <v>32</v>
      </c>
      <c r="AX396" s="15" t="s">
        <v>85</v>
      </c>
      <c r="AY396" s="308" t="s">
        <v>145</v>
      </c>
    </row>
    <row r="397" spans="1:65" s="2" customFormat="1" ht="60" customHeight="1">
      <c r="A397" s="40"/>
      <c r="B397" s="41"/>
      <c r="C397" s="309" t="s">
        <v>740</v>
      </c>
      <c r="D397" s="309" t="s">
        <v>223</v>
      </c>
      <c r="E397" s="310" t="s">
        <v>741</v>
      </c>
      <c r="F397" s="311" t="s">
        <v>742</v>
      </c>
      <c r="G397" s="312" t="s">
        <v>107</v>
      </c>
      <c r="H397" s="313">
        <v>288.9</v>
      </c>
      <c r="I397" s="314"/>
      <c r="J397" s="315">
        <f>ROUND(I397*H397,2)</f>
        <v>0</v>
      </c>
      <c r="K397" s="316"/>
      <c r="L397" s="43"/>
      <c r="M397" s="317" t="s">
        <v>1</v>
      </c>
      <c r="N397" s="318" t="s">
        <v>42</v>
      </c>
      <c r="O397" s="93"/>
      <c r="P397" s="273">
        <f>O397*H397</f>
        <v>0</v>
      </c>
      <c r="Q397" s="273">
        <v>0.08088</v>
      </c>
      <c r="R397" s="273">
        <f>Q397*H397</f>
        <v>23.366231999999997</v>
      </c>
      <c r="S397" s="273">
        <v>0</v>
      </c>
      <c r="T397" s="274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75" t="s">
        <v>150</v>
      </c>
      <c r="AT397" s="275" t="s">
        <v>223</v>
      </c>
      <c r="AU397" s="275" t="s">
        <v>87</v>
      </c>
      <c r="AY397" s="17" t="s">
        <v>145</v>
      </c>
      <c r="BE397" s="145">
        <f>IF(N397="základní",J397,0)</f>
        <v>0</v>
      </c>
      <c r="BF397" s="145">
        <f>IF(N397="snížená",J397,0)</f>
        <v>0</v>
      </c>
      <c r="BG397" s="145">
        <f>IF(N397="zákl. přenesená",J397,0)</f>
        <v>0</v>
      </c>
      <c r="BH397" s="145">
        <f>IF(N397="sníž. přenesená",J397,0)</f>
        <v>0</v>
      </c>
      <c r="BI397" s="145">
        <f>IF(N397="nulová",J397,0)</f>
        <v>0</v>
      </c>
      <c r="BJ397" s="17" t="s">
        <v>85</v>
      </c>
      <c r="BK397" s="145">
        <f>ROUND(I397*H397,2)</f>
        <v>0</v>
      </c>
      <c r="BL397" s="17" t="s">
        <v>150</v>
      </c>
      <c r="BM397" s="275" t="s">
        <v>743</v>
      </c>
    </row>
    <row r="398" spans="1:51" s="13" customFormat="1" ht="12">
      <c r="A398" s="13"/>
      <c r="B398" s="276"/>
      <c r="C398" s="277"/>
      <c r="D398" s="278" t="s">
        <v>183</v>
      </c>
      <c r="E398" s="279" t="s">
        <v>1</v>
      </c>
      <c r="F398" s="280" t="s">
        <v>744</v>
      </c>
      <c r="G398" s="277"/>
      <c r="H398" s="279" t="s">
        <v>1</v>
      </c>
      <c r="I398" s="281"/>
      <c r="J398" s="277"/>
      <c r="K398" s="277"/>
      <c r="L398" s="282"/>
      <c r="M398" s="283"/>
      <c r="N398" s="284"/>
      <c r="O398" s="284"/>
      <c r="P398" s="284"/>
      <c r="Q398" s="284"/>
      <c r="R398" s="284"/>
      <c r="S398" s="284"/>
      <c r="T398" s="28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86" t="s">
        <v>183</v>
      </c>
      <c r="AU398" s="286" t="s">
        <v>87</v>
      </c>
      <c r="AV398" s="13" t="s">
        <v>85</v>
      </c>
      <c r="AW398" s="13" t="s">
        <v>32</v>
      </c>
      <c r="AX398" s="13" t="s">
        <v>77</v>
      </c>
      <c r="AY398" s="286" t="s">
        <v>145</v>
      </c>
    </row>
    <row r="399" spans="1:51" s="13" customFormat="1" ht="12">
      <c r="A399" s="13"/>
      <c r="B399" s="276"/>
      <c r="C399" s="277"/>
      <c r="D399" s="278" t="s">
        <v>183</v>
      </c>
      <c r="E399" s="279" t="s">
        <v>1</v>
      </c>
      <c r="F399" s="280" t="s">
        <v>745</v>
      </c>
      <c r="G399" s="277"/>
      <c r="H399" s="279" t="s">
        <v>1</v>
      </c>
      <c r="I399" s="281"/>
      <c r="J399" s="277"/>
      <c r="K399" s="277"/>
      <c r="L399" s="282"/>
      <c r="M399" s="283"/>
      <c r="N399" s="284"/>
      <c r="O399" s="284"/>
      <c r="P399" s="284"/>
      <c r="Q399" s="284"/>
      <c r="R399" s="284"/>
      <c r="S399" s="284"/>
      <c r="T399" s="28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86" t="s">
        <v>183</v>
      </c>
      <c r="AU399" s="286" t="s">
        <v>87</v>
      </c>
      <c r="AV399" s="13" t="s">
        <v>85</v>
      </c>
      <c r="AW399" s="13" t="s">
        <v>32</v>
      </c>
      <c r="AX399" s="13" t="s">
        <v>77</v>
      </c>
      <c r="AY399" s="286" t="s">
        <v>145</v>
      </c>
    </row>
    <row r="400" spans="1:51" s="14" customFormat="1" ht="12">
      <c r="A400" s="14"/>
      <c r="B400" s="287"/>
      <c r="C400" s="288"/>
      <c r="D400" s="278" t="s">
        <v>183</v>
      </c>
      <c r="E400" s="289" t="s">
        <v>1</v>
      </c>
      <c r="F400" s="290" t="s">
        <v>746</v>
      </c>
      <c r="G400" s="288"/>
      <c r="H400" s="291">
        <v>288.9</v>
      </c>
      <c r="I400" s="292"/>
      <c r="J400" s="288"/>
      <c r="K400" s="288"/>
      <c r="L400" s="293"/>
      <c r="M400" s="294"/>
      <c r="N400" s="295"/>
      <c r="O400" s="295"/>
      <c r="P400" s="295"/>
      <c r="Q400" s="295"/>
      <c r="R400" s="295"/>
      <c r="S400" s="295"/>
      <c r="T400" s="296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97" t="s">
        <v>183</v>
      </c>
      <c r="AU400" s="297" t="s">
        <v>87</v>
      </c>
      <c r="AV400" s="14" t="s">
        <v>87</v>
      </c>
      <c r="AW400" s="14" t="s">
        <v>32</v>
      </c>
      <c r="AX400" s="14" t="s">
        <v>77</v>
      </c>
      <c r="AY400" s="297" t="s">
        <v>145</v>
      </c>
    </row>
    <row r="401" spans="1:51" s="15" customFormat="1" ht="12">
      <c r="A401" s="15"/>
      <c r="B401" s="298"/>
      <c r="C401" s="299"/>
      <c r="D401" s="278" t="s">
        <v>183</v>
      </c>
      <c r="E401" s="300" t="s">
        <v>279</v>
      </c>
      <c r="F401" s="301" t="s">
        <v>186</v>
      </c>
      <c r="G401" s="299"/>
      <c r="H401" s="302">
        <v>288.9</v>
      </c>
      <c r="I401" s="303"/>
      <c r="J401" s="299"/>
      <c r="K401" s="299"/>
      <c r="L401" s="304"/>
      <c r="M401" s="305"/>
      <c r="N401" s="306"/>
      <c r="O401" s="306"/>
      <c r="P401" s="306"/>
      <c r="Q401" s="306"/>
      <c r="R401" s="306"/>
      <c r="S401" s="306"/>
      <c r="T401" s="307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308" t="s">
        <v>183</v>
      </c>
      <c r="AU401" s="308" t="s">
        <v>87</v>
      </c>
      <c r="AV401" s="15" t="s">
        <v>150</v>
      </c>
      <c r="AW401" s="15" t="s">
        <v>32</v>
      </c>
      <c r="AX401" s="15" t="s">
        <v>85</v>
      </c>
      <c r="AY401" s="308" t="s">
        <v>145</v>
      </c>
    </row>
    <row r="402" spans="1:65" s="2" customFormat="1" ht="16.5" customHeight="1">
      <c r="A402" s="40"/>
      <c r="B402" s="41"/>
      <c r="C402" s="262" t="s">
        <v>747</v>
      </c>
      <c r="D402" s="262" t="s">
        <v>146</v>
      </c>
      <c r="E402" s="263" t="s">
        <v>748</v>
      </c>
      <c r="F402" s="264" t="s">
        <v>749</v>
      </c>
      <c r="G402" s="265" t="s">
        <v>181</v>
      </c>
      <c r="H402" s="266">
        <v>606.69</v>
      </c>
      <c r="I402" s="267"/>
      <c r="J402" s="268">
        <f>ROUND(I402*H402,2)</f>
        <v>0</v>
      </c>
      <c r="K402" s="269"/>
      <c r="L402" s="270"/>
      <c r="M402" s="271" t="s">
        <v>1</v>
      </c>
      <c r="N402" s="272" t="s">
        <v>42</v>
      </c>
      <c r="O402" s="93"/>
      <c r="P402" s="273">
        <f>O402*H402</f>
        <v>0</v>
      </c>
      <c r="Q402" s="273">
        <v>0</v>
      </c>
      <c r="R402" s="273">
        <f>Q402*H402</f>
        <v>0</v>
      </c>
      <c r="S402" s="273">
        <v>0</v>
      </c>
      <c r="T402" s="274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75" t="s">
        <v>149</v>
      </c>
      <c r="AT402" s="275" t="s">
        <v>146</v>
      </c>
      <c r="AU402" s="275" t="s">
        <v>87</v>
      </c>
      <c r="AY402" s="17" t="s">
        <v>145</v>
      </c>
      <c r="BE402" s="145">
        <f>IF(N402="základní",J402,0)</f>
        <v>0</v>
      </c>
      <c r="BF402" s="145">
        <f>IF(N402="snížená",J402,0)</f>
        <v>0</v>
      </c>
      <c r="BG402" s="145">
        <f>IF(N402="zákl. přenesená",J402,0)</f>
        <v>0</v>
      </c>
      <c r="BH402" s="145">
        <f>IF(N402="sníž. přenesená",J402,0)</f>
        <v>0</v>
      </c>
      <c r="BI402" s="145">
        <f>IF(N402="nulová",J402,0)</f>
        <v>0</v>
      </c>
      <c r="BJ402" s="17" t="s">
        <v>85</v>
      </c>
      <c r="BK402" s="145">
        <f>ROUND(I402*H402,2)</f>
        <v>0</v>
      </c>
      <c r="BL402" s="17" t="s">
        <v>150</v>
      </c>
      <c r="BM402" s="275" t="s">
        <v>750</v>
      </c>
    </row>
    <row r="403" spans="1:51" s="13" customFormat="1" ht="12">
      <c r="A403" s="13"/>
      <c r="B403" s="276"/>
      <c r="C403" s="277"/>
      <c r="D403" s="278" t="s">
        <v>183</v>
      </c>
      <c r="E403" s="279" t="s">
        <v>1</v>
      </c>
      <c r="F403" s="280" t="s">
        <v>673</v>
      </c>
      <c r="G403" s="277"/>
      <c r="H403" s="279" t="s">
        <v>1</v>
      </c>
      <c r="I403" s="281"/>
      <c r="J403" s="277"/>
      <c r="K403" s="277"/>
      <c r="L403" s="282"/>
      <c r="M403" s="283"/>
      <c r="N403" s="284"/>
      <c r="O403" s="284"/>
      <c r="P403" s="284"/>
      <c r="Q403" s="284"/>
      <c r="R403" s="284"/>
      <c r="S403" s="284"/>
      <c r="T403" s="28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86" t="s">
        <v>183</v>
      </c>
      <c r="AU403" s="286" t="s">
        <v>87</v>
      </c>
      <c r="AV403" s="13" t="s">
        <v>85</v>
      </c>
      <c r="AW403" s="13" t="s">
        <v>32</v>
      </c>
      <c r="AX403" s="13" t="s">
        <v>77</v>
      </c>
      <c r="AY403" s="286" t="s">
        <v>145</v>
      </c>
    </row>
    <row r="404" spans="1:51" s="14" customFormat="1" ht="12">
      <c r="A404" s="14"/>
      <c r="B404" s="287"/>
      <c r="C404" s="288"/>
      <c r="D404" s="278" t="s">
        <v>183</v>
      </c>
      <c r="E404" s="289" t="s">
        <v>1</v>
      </c>
      <c r="F404" s="290" t="s">
        <v>751</v>
      </c>
      <c r="G404" s="288"/>
      <c r="H404" s="291">
        <v>577.8</v>
      </c>
      <c r="I404" s="292"/>
      <c r="J404" s="288"/>
      <c r="K404" s="288"/>
      <c r="L404" s="293"/>
      <c r="M404" s="294"/>
      <c r="N404" s="295"/>
      <c r="O404" s="295"/>
      <c r="P404" s="295"/>
      <c r="Q404" s="295"/>
      <c r="R404" s="295"/>
      <c r="S404" s="295"/>
      <c r="T404" s="29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97" t="s">
        <v>183</v>
      </c>
      <c r="AU404" s="297" t="s">
        <v>87</v>
      </c>
      <c r="AV404" s="14" t="s">
        <v>87</v>
      </c>
      <c r="AW404" s="14" t="s">
        <v>32</v>
      </c>
      <c r="AX404" s="14" t="s">
        <v>85</v>
      </c>
      <c r="AY404" s="297" t="s">
        <v>145</v>
      </c>
    </row>
    <row r="405" spans="1:51" s="14" customFormat="1" ht="12">
      <c r="A405" s="14"/>
      <c r="B405" s="287"/>
      <c r="C405" s="288"/>
      <c r="D405" s="278" t="s">
        <v>183</v>
      </c>
      <c r="E405" s="288"/>
      <c r="F405" s="290" t="s">
        <v>752</v>
      </c>
      <c r="G405" s="288"/>
      <c r="H405" s="291">
        <v>606.69</v>
      </c>
      <c r="I405" s="292"/>
      <c r="J405" s="288"/>
      <c r="K405" s="288"/>
      <c r="L405" s="293"/>
      <c r="M405" s="294"/>
      <c r="N405" s="295"/>
      <c r="O405" s="295"/>
      <c r="P405" s="295"/>
      <c r="Q405" s="295"/>
      <c r="R405" s="295"/>
      <c r="S405" s="295"/>
      <c r="T405" s="296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97" t="s">
        <v>183</v>
      </c>
      <c r="AU405" s="297" t="s">
        <v>87</v>
      </c>
      <c r="AV405" s="14" t="s">
        <v>87</v>
      </c>
      <c r="AW405" s="14" t="s">
        <v>4</v>
      </c>
      <c r="AX405" s="14" t="s">
        <v>85</v>
      </c>
      <c r="AY405" s="297" t="s">
        <v>145</v>
      </c>
    </row>
    <row r="406" spans="1:65" s="2" customFormat="1" ht="36" customHeight="1">
      <c r="A406" s="40"/>
      <c r="B406" s="41"/>
      <c r="C406" s="309" t="s">
        <v>753</v>
      </c>
      <c r="D406" s="309" t="s">
        <v>223</v>
      </c>
      <c r="E406" s="310" t="s">
        <v>754</v>
      </c>
      <c r="F406" s="311" t="s">
        <v>755</v>
      </c>
      <c r="G406" s="312" t="s">
        <v>107</v>
      </c>
      <c r="H406" s="313">
        <v>12</v>
      </c>
      <c r="I406" s="314"/>
      <c r="J406" s="315">
        <f>ROUND(I406*H406,2)</f>
        <v>0</v>
      </c>
      <c r="K406" s="316"/>
      <c r="L406" s="43"/>
      <c r="M406" s="317" t="s">
        <v>1</v>
      </c>
      <c r="N406" s="318" t="s">
        <v>42</v>
      </c>
      <c r="O406" s="93"/>
      <c r="P406" s="273">
        <f>O406*H406</f>
        <v>0</v>
      </c>
      <c r="Q406" s="273">
        <v>0</v>
      </c>
      <c r="R406" s="273">
        <f>Q406*H406</f>
        <v>0</v>
      </c>
      <c r="S406" s="273">
        <v>0</v>
      </c>
      <c r="T406" s="274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75" t="s">
        <v>150</v>
      </c>
      <c r="AT406" s="275" t="s">
        <v>223</v>
      </c>
      <c r="AU406" s="275" t="s">
        <v>87</v>
      </c>
      <c r="AY406" s="17" t="s">
        <v>145</v>
      </c>
      <c r="BE406" s="145">
        <f>IF(N406="základní",J406,0)</f>
        <v>0</v>
      </c>
      <c r="BF406" s="145">
        <f>IF(N406="snížená",J406,0)</f>
        <v>0</v>
      </c>
      <c r="BG406" s="145">
        <f>IF(N406="zákl. přenesená",J406,0)</f>
        <v>0</v>
      </c>
      <c r="BH406" s="145">
        <f>IF(N406="sníž. přenesená",J406,0)</f>
        <v>0</v>
      </c>
      <c r="BI406" s="145">
        <f>IF(N406="nulová",J406,0)</f>
        <v>0</v>
      </c>
      <c r="BJ406" s="17" t="s">
        <v>85</v>
      </c>
      <c r="BK406" s="145">
        <f>ROUND(I406*H406,2)</f>
        <v>0</v>
      </c>
      <c r="BL406" s="17" t="s">
        <v>150</v>
      </c>
      <c r="BM406" s="275" t="s">
        <v>756</v>
      </c>
    </row>
    <row r="407" spans="1:51" s="14" customFormat="1" ht="12">
      <c r="A407" s="14"/>
      <c r="B407" s="287"/>
      <c r="C407" s="288"/>
      <c r="D407" s="278" t="s">
        <v>183</v>
      </c>
      <c r="E407" s="289" t="s">
        <v>1</v>
      </c>
      <c r="F407" s="290" t="s">
        <v>191</v>
      </c>
      <c r="G407" s="288"/>
      <c r="H407" s="291">
        <v>12</v>
      </c>
      <c r="I407" s="292"/>
      <c r="J407" s="288"/>
      <c r="K407" s="288"/>
      <c r="L407" s="293"/>
      <c r="M407" s="294"/>
      <c r="N407" s="295"/>
      <c r="O407" s="295"/>
      <c r="P407" s="295"/>
      <c r="Q407" s="295"/>
      <c r="R407" s="295"/>
      <c r="S407" s="295"/>
      <c r="T407" s="296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97" t="s">
        <v>183</v>
      </c>
      <c r="AU407" s="297" t="s">
        <v>87</v>
      </c>
      <c r="AV407" s="14" t="s">
        <v>87</v>
      </c>
      <c r="AW407" s="14" t="s">
        <v>32</v>
      </c>
      <c r="AX407" s="14" t="s">
        <v>85</v>
      </c>
      <c r="AY407" s="297" t="s">
        <v>145</v>
      </c>
    </row>
    <row r="408" spans="1:65" s="2" customFormat="1" ht="36" customHeight="1">
      <c r="A408" s="40"/>
      <c r="B408" s="41"/>
      <c r="C408" s="309" t="s">
        <v>757</v>
      </c>
      <c r="D408" s="309" t="s">
        <v>223</v>
      </c>
      <c r="E408" s="310" t="s">
        <v>758</v>
      </c>
      <c r="F408" s="311" t="s">
        <v>759</v>
      </c>
      <c r="G408" s="312" t="s">
        <v>237</v>
      </c>
      <c r="H408" s="313">
        <v>3</v>
      </c>
      <c r="I408" s="314"/>
      <c r="J408" s="315">
        <f>ROUND(I408*H408,2)</f>
        <v>0</v>
      </c>
      <c r="K408" s="316"/>
      <c r="L408" s="43"/>
      <c r="M408" s="317" t="s">
        <v>1</v>
      </c>
      <c r="N408" s="318" t="s">
        <v>42</v>
      </c>
      <c r="O408" s="93"/>
      <c r="P408" s="273">
        <f>O408*H408</f>
        <v>0</v>
      </c>
      <c r="Q408" s="273">
        <v>1E-05</v>
      </c>
      <c r="R408" s="273">
        <f>Q408*H408</f>
        <v>3.0000000000000004E-05</v>
      </c>
      <c r="S408" s="273">
        <v>0</v>
      </c>
      <c r="T408" s="274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75" t="s">
        <v>150</v>
      </c>
      <c r="AT408" s="275" t="s">
        <v>223</v>
      </c>
      <c r="AU408" s="275" t="s">
        <v>87</v>
      </c>
      <c r="AY408" s="17" t="s">
        <v>145</v>
      </c>
      <c r="BE408" s="145">
        <f>IF(N408="základní",J408,0)</f>
        <v>0</v>
      </c>
      <c r="BF408" s="145">
        <f>IF(N408="snížená",J408,0)</f>
        <v>0</v>
      </c>
      <c r="BG408" s="145">
        <f>IF(N408="zákl. přenesená",J408,0)</f>
        <v>0</v>
      </c>
      <c r="BH408" s="145">
        <f>IF(N408="sníž. přenesená",J408,0)</f>
        <v>0</v>
      </c>
      <c r="BI408" s="145">
        <f>IF(N408="nulová",J408,0)</f>
        <v>0</v>
      </c>
      <c r="BJ408" s="17" t="s">
        <v>85</v>
      </c>
      <c r="BK408" s="145">
        <f>ROUND(I408*H408,2)</f>
        <v>0</v>
      </c>
      <c r="BL408" s="17" t="s">
        <v>150</v>
      </c>
      <c r="BM408" s="275" t="s">
        <v>760</v>
      </c>
    </row>
    <row r="409" spans="1:51" s="14" customFormat="1" ht="12">
      <c r="A409" s="14"/>
      <c r="B409" s="287"/>
      <c r="C409" s="288"/>
      <c r="D409" s="278" t="s">
        <v>183</v>
      </c>
      <c r="E409" s="289" t="s">
        <v>1</v>
      </c>
      <c r="F409" s="290" t="s">
        <v>154</v>
      </c>
      <c r="G409" s="288"/>
      <c r="H409" s="291">
        <v>3</v>
      </c>
      <c r="I409" s="292"/>
      <c r="J409" s="288"/>
      <c r="K409" s="288"/>
      <c r="L409" s="293"/>
      <c r="M409" s="294"/>
      <c r="N409" s="295"/>
      <c r="O409" s="295"/>
      <c r="P409" s="295"/>
      <c r="Q409" s="295"/>
      <c r="R409" s="295"/>
      <c r="S409" s="295"/>
      <c r="T409" s="296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97" t="s">
        <v>183</v>
      </c>
      <c r="AU409" s="297" t="s">
        <v>87</v>
      </c>
      <c r="AV409" s="14" t="s">
        <v>87</v>
      </c>
      <c r="AW409" s="14" t="s">
        <v>32</v>
      </c>
      <c r="AX409" s="14" t="s">
        <v>85</v>
      </c>
      <c r="AY409" s="297" t="s">
        <v>145</v>
      </c>
    </row>
    <row r="410" spans="1:65" s="2" customFormat="1" ht="48" customHeight="1">
      <c r="A410" s="40"/>
      <c r="B410" s="41"/>
      <c r="C410" s="309" t="s">
        <v>761</v>
      </c>
      <c r="D410" s="309" t="s">
        <v>223</v>
      </c>
      <c r="E410" s="310" t="s">
        <v>762</v>
      </c>
      <c r="F410" s="311" t="s">
        <v>763</v>
      </c>
      <c r="G410" s="312" t="s">
        <v>107</v>
      </c>
      <c r="H410" s="313">
        <v>192.6</v>
      </c>
      <c r="I410" s="314"/>
      <c r="J410" s="315">
        <f>ROUND(I410*H410,2)</f>
        <v>0</v>
      </c>
      <c r="K410" s="316"/>
      <c r="L410" s="43"/>
      <c r="M410" s="317" t="s">
        <v>1</v>
      </c>
      <c r="N410" s="318" t="s">
        <v>42</v>
      </c>
      <c r="O410" s="93"/>
      <c r="P410" s="273">
        <f>O410*H410</f>
        <v>0</v>
      </c>
      <c r="Q410" s="273">
        <v>0.1554</v>
      </c>
      <c r="R410" s="273">
        <f>Q410*H410</f>
        <v>29.93004</v>
      </c>
      <c r="S410" s="273">
        <v>0</v>
      </c>
      <c r="T410" s="274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75" t="s">
        <v>150</v>
      </c>
      <c r="AT410" s="275" t="s">
        <v>223</v>
      </c>
      <c r="AU410" s="275" t="s">
        <v>87</v>
      </c>
      <c r="AY410" s="17" t="s">
        <v>145</v>
      </c>
      <c r="BE410" s="145">
        <f>IF(N410="základní",J410,0)</f>
        <v>0</v>
      </c>
      <c r="BF410" s="145">
        <f>IF(N410="snížená",J410,0)</f>
        <v>0</v>
      </c>
      <c r="BG410" s="145">
        <f>IF(N410="zákl. přenesená",J410,0)</f>
        <v>0</v>
      </c>
      <c r="BH410" s="145">
        <f>IF(N410="sníž. přenesená",J410,0)</f>
        <v>0</v>
      </c>
      <c r="BI410" s="145">
        <f>IF(N410="nulová",J410,0)</f>
        <v>0</v>
      </c>
      <c r="BJ410" s="17" t="s">
        <v>85</v>
      </c>
      <c r="BK410" s="145">
        <f>ROUND(I410*H410,2)</f>
        <v>0</v>
      </c>
      <c r="BL410" s="17" t="s">
        <v>150</v>
      </c>
      <c r="BM410" s="275" t="s">
        <v>764</v>
      </c>
    </row>
    <row r="411" spans="1:51" s="14" customFormat="1" ht="12">
      <c r="A411" s="14"/>
      <c r="B411" s="287"/>
      <c r="C411" s="288"/>
      <c r="D411" s="278" t="s">
        <v>183</v>
      </c>
      <c r="E411" s="289" t="s">
        <v>1</v>
      </c>
      <c r="F411" s="290" t="s">
        <v>765</v>
      </c>
      <c r="G411" s="288"/>
      <c r="H411" s="291">
        <v>192.6</v>
      </c>
      <c r="I411" s="292"/>
      <c r="J411" s="288"/>
      <c r="K411" s="288"/>
      <c r="L411" s="293"/>
      <c r="M411" s="294"/>
      <c r="N411" s="295"/>
      <c r="O411" s="295"/>
      <c r="P411" s="295"/>
      <c r="Q411" s="295"/>
      <c r="R411" s="295"/>
      <c r="S411" s="295"/>
      <c r="T411" s="296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97" t="s">
        <v>183</v>
      </c>
      <c r="AU411" s="297" t="s">
        <v>87</v>
      </c>
      <c r="AV411" s="14" t="s">
        <v>87</v>
      </c>
      <c r="AW411" s="14" t="s">
        <v>32</v>
      </c>
      <c r="AX411" s="14" t="s">
        <v>85</v>
      </c>
      <c r="AY411" s="297" t="s">
        <v>145</v>
      </c>
    </row>
    <row r="412" spans="1:65" s="2" customFormat="1" ht="24" customHeight="1">
      <c r="A412" s="40"/>
      <c r="B412" s="41"/>
      <c r="C412" s="262" t="s">
        <v>766</v>
      </c>
      <c r="D412" s="262" t="s">
        <v>146</v>
      </c>
      <c r="E412" s="263" t="s">
        <v>767</v>
      </c>
      <c r="F412" s="264" t="s">
        <v>768</v>
      </c>
      <c r="G412" s="265" t="s">
        <v>107</v>
      </c>
      <c r="H412" s="266">
        <v>2.1</v>
      </c>
      <c r="I412" s="267"/>
      <c r="J412" s="268">
        <f>ROUND(I412*H412,2)</f>
        <v>0</v>
      </c>
      <c r="K412" s="269"/>
      <c r="L412" s="270"/>
      <c r="M412" s="271" t="s">
        <v>1</v>
      </c>
      <c r="N412" s="272" t="s">
        <v>42</v>
      </c>
      <c r="O412" s="93"/>
      <c r="P412" s="273">
        <f>O412*H412</f>
        <v>0</v>
      </c>
      <c r="Q412" s="273">
        <v>0.064</v>
      </c>
      <c r="R412" s="273">
        <f>Q412*H412</f>
        <v>0.13440000000000002</v>
      </c>
      <c r="S412" s="273">
        <v>0</v>
      </c>
      <c r="T412" s="274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75" t="s">
        <v>149</v>
      </c>
      <c r="AT412" s="275" t="s">
        <v>146</v>
      </c>
      <c r="AU412" s="275" t="s">
        <v>87</v>
      </c>
      <c r="AY412" s="17" t="s">
        <v>145</v>
      </c>
      <c r="BE412" s="145">
        <f>IF(N412="základní",J412,0)</f>
        <v>0</v>
      </c>
      <c r="BF412" s="145">
        <f>IF(N412="snížená",J412,0)</f>
        <v>0</v>
      </c>
      <c r="BG412" s="145">
        <f>IF(N412="zákl. přenesená",J412,0)</f>
        <v>0</v>
      </c>
      <c r="BH412" s="145">
        <f>IF(N412="sníž. přenesená",J412,0)</f>
        <v>0</v>
      </c>
      <c r="BI412" s="145">
        <f>IF(N412="nulová",J412,0)</f>
        <v>0</v>
      </c>
      <c r="BJ412" s="17" t="s">
        <v>85</v>
      </c>
      <c r="BK412" s="145">
        <f>ROUND(I412*H412,2)</f>
        <v>0</v>
      </c>
      <c r="BL412" s="17" t="s">
        <v>150</v>
      </c>
      <c r="BM412" s="275" t="s">
        <v>769</v>
      </c>
    </row>
    <row r="413" spans="1:51" s="13" customFormat="1" ht="12">
      <c r="A413" s="13"/>
      <c r="B413" s="276"/>
      <c r="C413" s="277"/>
      <c r="D413" s="278" t="s">
        <v>183</v>
      </c>
      <c r="E413" s="279" t="s">
        <v>1</v>
      </c>
      <c r="F413" s="280" t="s">
        <v>673</v>
      </c>
      <c r="G413" s="277"/>
      <c r="H413" s="279" t="s">
        <v>1</v>
      </c>
      <c r="I413" s="281"/>
      <c r="J413" s="277"/>
      <c r="K413" s="277"/>
      <c r="L413" s="282"/>
      <c r="M413" s="283"/>
      <c r="N413" s="284"/>
      <c r="O413" s="284"/>
      <c r="P413" s="284"/>
      <c r="Q413" s="284"/>
      <c r="R413" s="284"/>
      <c r="S413" s="284"/>
      <c r="T413" s="28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86" t="s">
        <v>183</v>
      </c>
      <c r="AU413" s="286" t="s">
        <v>87</v>
      </c>
      <c r="AV413" s="13" t="s">
        <v>85</v>
      </c>
      <c r="AW413" s="13" t="s">
        <v>32</v>
      </c>
      <c r="AX413" s="13" t="s">
        <v>77</v>
      </c>
      <c r="AY413" s="286" t="s">
        <v>145</v>
      </c>
    </row>
    <row r="414" spans="1:51" s="14" customFormat="1" ht="12">
      <c r="A414" s="14"/>
      <c r="B414" s="287"/>
      <c r="C414" s="288"/>
      <c r="D414" s="278" t="s">
        <v>183</v>
      </c>
      <c r="E414" s="289" t="s">
        <v>286</v>
      </c>
      <c r="F414" s="290" t="s">
        <v>87</v>
      </c>
      <c r="G414" s="288"/>
      <c r="H414" s="291">
        <v>2</v>
      </c>
      <c r="I414" s="292"/>
      <c r="J414" s="288"/>
      <c r="K414" s="288"/>
      <c r="L414" s="293"/>
      <c r="M414" s="294"/>
      <c r="N414" s="295"/>
      <c r="O414" s="295"/>
      <c r="P414" s="295"/>
      <c r="Q414" s="295"/>
      <c r="R414" s="295"/>
      <c r="S414" s="295"/>
      <c r="T414" s="296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97" t="s">
        <v>183</v>
      </c>
      <c r="AU414" s="297" t="s">
        <v>87</v>
      </c>
      <c r="AV414" s="14" t="s">
        <v>87</v>
      </c>
      <c r="AW414" s="14" t="s">
        <v>32</v>
      </c>
      <c r="AX414" s="14" t="s">
        <v>85</v>
      </c>
      <c r="AY414" s="297" t="s">
        <v>145</v>
      </c>
    </row>
    <row r="415" spans="1:51" s="14" customFormat="1" ht="12">
      <c r="A415" s="14"/>
      <c r="B415" s="287"/>
      <c r="C415" s="288"/>
      <c r="D415" s="278" t="s">
        <v>183</v>
      </c>
      <c r="E415" s="288"/>
      <c r="F415" s="290" t="s">
        <v>770</v>
      </c>
      <c r="G415" s="288"/>
      <c r="H415" s="291">
        <v>2.1</v>
      </c>
      <c r="I415" s="292"/>
      <c r="J415" s="288"/>
      <c r="K415" s="288"/>
      <c r="L415" s="293"/>
      <c r="M415" s="294"/>
      <c r="N415" s="295"/>
      <c r="O415" s="295"/>
      <c r="P415" s="295"/>
      <c r="Q415" s="295"/>
      <c r="R415" s="295"/>
      <c r="S415" s="295"/>
      <c r="T415" s="296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97" t="s">
        <v>183</v>
      </c>
      <c r="AU415" s="297" t="s">
        <v>87</v>
      </c>
      <c r="AV415" s="14" t="s">
        <v>87</v>
      </c>
      <c r="AW415" s="14" t="s">
        <v>4</v>
      </c>
      <c r="AX415" s="14" t="s">
        <v>85</v>
      </c>
      <c r="AY415" s="297" t="s">
        <v>145</v>
      </c>
    </row>
    <row r="416" spans="1:65" s="2" customFormat="1" ht="16.5" customHeight="1">
      <c r="A416" s="40"/>
      <c r="B416" s="41"/>
      <c r="C416" s="262" t="s">
        <v>771</v>
      </c>
      <c r="D416" s="262" t="s">
        <v>146</v>
      </c>
      <c r="E416" s="263" t="s">
        <v>772</v>
      </c>
      <c r="F416" s="264" t="s">
        <v>773</v>
      </c>
      <c r="G416" s="265" t="s">
        <v>181</v>
      </c>
      <c r="H416" s="266">
        <v>155.505</v>
      </c>
      <c r="I416" s="267"/>
      <c r="J416" s="268">
        <f>ROUND(I416*H416,2)</f>
        <v>0</v>
      </c>
      <c r="K416" s="269"/>
      <c r="L416" s="270"/>
      <c r="M416" s="271" t="s">
        <v>1</v>
      </c>
      <c r="N416" s="272" t="s">
        <v>42</v>
      </c>
      <c r="O416" s="93"/>
      <c r="P416" s="273">
        <f>O416*H416</f>
        <v>0</v>
      </c>
      <c r="Q416" s="273">
        <v>0.102</v>
      </c>
      <c r="R416" s="273">
        <f>Q416*H416</f>
        <v>15.861509999999999</v>
      </c>
      <c r="S416" s="273">
        <v>0</v>
      </c>
      <c r="T416" s="274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75" t="s">
        <v>149</v>
      </c>
      <c r="AT416" s="275" t="s">
        <v>146</v>
      </c>
      <c r="AU416" s="275" t="s">
        <v>87</v>
      </c>
      <c r="AY416" s="17" t="s">
        <v>145</v>
      </c>
      <c r="BE416" s="145">
        <f>IF(N416="základní",J416,0)</f>
        <v>0</v>
      </c>
      <c r="BF416" s="145">
        <f>IF(N416="snížená",J416,0)</f>
        <v>0</v>
      </c>
      <c r="BG416" s="145">
        <f>IF(N416="zákl. přenesená",J416,0)</f>
        <v>0</v>
      </c>
      <c r="BH416" s="145">
        <f>IF(N416="sníž. přenesená",J416,0)</f>
        <v>0</v>
      </c>
      <c r="BI416" s="145">
        <f>IF(N416="nulová",J416,0)</f>
        <v>0</v>
      </c>
      <c r="BJ416" s="17" t="s">
        <v>85</v>
      </c>
      <c r="BK416" s="145">
        <f>ROUND(I416*H416,2)</f>
        <v>0</v>
      </c>
      <c r="BL416" s="17" t="s">
        <v>150</v>
      </c>
      <c r="BM416" s="275" t="s">
        <v>774</v>
      </c>
    </row>
    <row r="417" spans="1:51" s="13" customFormat="1" ht="12">
      <c r="A417" s="13"/>
      <c r="B417" s="276"/>
      <c r="C417" s="277"/>
      <c r="D417" s="278" t="s">
        <v>183</v>
      </c>
      <c r="E417" s="279" t="s">
        <v>1</v>
      </c>
      <c r="F417" s="280" t="s">
        <v>311</v>
      </c>
      <c r="G417" s="277"/>
      <c r="H417" s="279" t="s">
        <v>1</v>
      </c>
      <c r="I417" s="281"/>
      <c r="J417" s="277"/>
      <c r="K417" s="277"/>
      <c r="L417" s="282"/>
      <c r="M417" s="283"/>
      <c r="N417" s="284"/>
      <c r="O417" s="284"/>
      <c r="P417" s="284"/>
      <c r="Q417" s="284"/>
      <c r="R417" s="284"/>
      <c r="S417" s="284"/>
      <c r="T417" s="28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86" t="s">
        <v>183</v>
      </c>
      <c r="AU417" s="286" t="s">
        <v>87</v>
      </c>
      <c r="AV417" s="13" t="s">
        <v>85</v>
      </c>
      <c r="AW417" s="13" t="s">
        <v>32</v>
      </c>
      <c r="AX417" s="13" t="s">
        <v>77</v>
      </c>
      <c r="AY417" s="286" t="s">
        <v>145</v>
      </c>
    </row>
    <row r="418" spans="1:51" s="13" customFormat="1" ht="12">
      <c r="A418" s="13"/>
      <c r="B418" s="276"/>
      <c r="C418" s="277"/>
      <c r="D418" s="278" t="s">
        <v>183</v>
      </c>
      <c r="E418" s="279" t="s">
        <v>1</v>
      </c>
      <c r="F418" s="280" t="s">
        <v>673</v>
      </c>
      <c r="G418" s="277"/>
      <c r="H418" s="279" t="s">
        <v>1</v>
      </c>
      <c r="I418" s="281"/>
      <c r="J418" s="277"/>
      <c r="K418" s="277"/>
      <c r="L418" s="282"/>
      <c r="M418" s="283"/>
      <c r="N418" s="284"/>
      <c r="O418" s="284"/>
      <c r="P418" s="284"/>
      <c r="Q418" s="284"/>
      <c r="R418" s="284"/>
      <c r="S418" s="284"/>
      <c r="T418" s="28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86" t="s">
        <v>183</v>
      </c>
      <c r="AU418" s="286" t="s">
        <v>87</v>
      </c>
      <c r="AV418" s="13" t="s">
        <v>85</v>
      </c>
      <c r="AW418" s="13" t="s">
        <v>32</v>
      </c>
      <c r="AX418" s="13" t="s">
        <v>77</v>
      </c>
      <c r="AY418" s="286" t="s">
        <v>145</v>
      </c>
    </row>
    <row r="419" spans="1:51" s="14" customFormat="1" ht="12">
      <c r="A419" s="14"/>
      <c r="B419" s="287"/>
      <c r="C419" s="288"/>
      <c r="D419" s="278" t="s">
        <v>183</v>
      </c>
      <c r="E419" s="289" t="s">
        <v>251</v>
      </c>
      <c r="F419" s="290" t="s">
        <v>775</v>
      </c>
      <c r="G419" s="288"/>
      <c r="H419" s="291">
        <v>148.1</v>
      </c>
      <c r="I419" s="292"/>
      <c r="J419" s="288"/>
      <c r="K419" s="288"/>
      <c r="L419" s="293"/>
      <c r="M419" s="294"/>
      <c r="N419" s="295"/>
      <c r="O419" s="295"/>
      <c r="P419" s="295"/>
      <c r="Q419" s="295"/>
      <c r="R419" s="295"/>
      <c r="S419" s="295"/>
      <c r="T419" s="29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97" t="s">
        <v>183</v>
      </c>
      <c r="AU419" s="297" t="s">
        <v>87</v>
      </c>
      <c r="AV419" s="14" t="s">
        <v>87</v>
      </c>
      <c r="AW419" s="14" t="s">
        <v>32</v>
      </c>
      <c r="AX419" s="14" t="s">
        <v>85</v>
      </c>
      <c r="AY419" s="297" t="s">
        <v>145</v>
      </c>
    </row>
    <row r="420" spans="1:51" s="14" customFormat="1" ht="12">
      <c r="A420" s="14"/>
      <c r="B420" s="287"/>
      <c r="C420" s="288"/>
      <c r="D420" s="278" t="s">
        <v>183</v>
      </c>
      <c r="E420" s="288"/>
      <c r="F420" s="290" t="s">
        <v>776</v>
      </c>
      <c r="G420" s="288"/>
      <c r="H420" s="291">
        <v>155.505</v>
      </c>
      <c r="I420" s="292"/>
      <c r="J420" s="288"/>
      <c r="K420" s="288"/>
      <c r="L420" s="293"/>
      <c r="M420" s="294"/>
      <c r="N420" s="295"/>
      <c r="O420" s="295"/>
      <c r="P420" s="295"/>
      <c r="Q420" s="295"/>
      <c r="R420" s="295"/>
      <c r="S420" s="295"/>
      <c r="T420" s="296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97" t="s">
        <v>183</v>
      </c>
      <c r="AU420" s="297" t="s">
        <v>87</v>
      </c>
      <c r="AV420" s="14" t="s">
        <v>87</v>
      </c>
      <c r="AW420" s="14" t="s">
        <v>4</v>
      </c>
      <c r="AX420" s="14" t="s">
        <v>85</v>
      </c>
      <c r="AY420" s="297" t="s">
        <v>145</v>
      </c>
    </row>
    <row r="421" spans="1:65" s="2" customFormat="1" ht="16.5" customHeight="1">
      <c r="A421" s="40"/>
      <c r="B421" s="41"/>
      <c r="C421" s="262" t="s">
        <v>777</v>
      </c>
      <c r="D421" s="262" t="s">
        <v>146</v>
      </c>
      <c r="E421" s="263" t="s">
        <v>778</v>
      </c>
      <c r="F421" s="264" t="s">
        <v>779</v>
      </c>
      <c r="G421" s="265" t="s">
        <v>107</v>
      </c>
      <c r="H421" s="266">
        <v>44.625</v>
      </c>
      <c r="I421" s="267"/>
      <c r="J421" s="268">
        <f>ROUND(I421*H421,2)</f>
        <v>0</v>
      </c>
      <c r="K421" s="269"/>
      <c r="L421" s="270"/>
      <c r="M421" s="271" t="s">
        <v>1</v>
      </c>
      <c r="N421" s="272" t="s">
        <v>42</v>
      </c>
      <c r="O421" s="93"/>
      <c r="P421" s="273">
        <f>O421*H421</f>
        <v>0</v>
      </c>
      <c r="Q421" s="273">
        <v>0.058</v>
      </c>
      <c r="R421" s="273">
        <f>Q421*H421</f>
        <v>2.58825</v>
      </c>
      <c r="S421" s="273">
        <v>0</v>
      </c>
      <c r="T421" s="274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75" t="s">
        <v>149</v>
      </c>
      <c r="AT421" s="275" t="s">
        <v>146</v>
      </c>
      <c r="AU421" s="275" t="s">
        <v>87</v>
      </c>
      <c r="AY421" s="17" t="s">
        <v>145</v>
      </c>
      <c r="BE421" s="145">
        <f>IF(N421="základní",J421,0)</f>
        <v>0</v>
      </c>
      <c r="BF421" s="145">
        <f>IF(N421="snížená",J421,0)</f>
        <v>0</v>
      </c>
      <c r="BG421" s="145">
        <f>IF(N421="zákl. přenesená",J421,0)</f>
        <v>0</v>
      </c>
      <c r="BH421" s="145">
        <f>IF(N421="sníž. přenesená",J421,0)</f>
        <v>0</v>
      </c>
      <c r="BI421" s="145">
        <f>IF(N421="nulová",J421,0)</f>
        <v>0</v>
      </c>
      <c r="BJ421" s="17" t="s">
        <v>85</v>
      </c>
      <c r="BK421" s="145">
        <f>ROUND(I421*H421,2)</f>
        <v>0</v>
      </c>
      <c r="BL421" s="17" t="s">
        <v>150</v>
      </c>
      <c r="BM421" s="275" t="s">
        <v>780</v>
      </c>
    </row>
    <row r="422" spans="1:51" s="13" customFormat="1" ht="12">
      <c r="A422" s="13"/>
      <c r="B422" s="276"/>
      <c r="C422" s="277"/>
      <c r="D422" s="278" t="s">
        <v>183</v>
      </c>
      <c r="E422" s="279" t="s">
        <v>1</v>
      </c>
      <c r="F422" s="280" t="s">
        <v>781</v>
      </c>
      <c r="G422" s="277"/>
      <c r="H422" s="279" t="s">
        <v>1</v>
      </c>
      <c r="I422" s="281"/>
      <c r="J422" s="277"/>
      <c r="K422" s="277"/>
      <c r="L422" s="282"/>
      <c r="M422" s="283"/>
      <c r="N422" s="284"/>
      <c r="O422" s="284"/>
      <c r="P422" s="284"/>
      <c r="Q422" s="284"/>
      <c r="R422" s="284"/>
      <c r="S422" s="284"/>
      <c r="T422" s="28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86" t="s">
        <v>183</v>
      </c>
      <c r="AU422" s="286" t="s">
        <v>87</v>
      </c>
      <c r="AV422" s="13" t="s">
        <v>85</v>
      </c>
      <c r="AW422" s="13" t="s">
        <v>32</v>
      </c>
      <c r="AX422" s="13" t="s">
        <v>77</v>
      </c>
      <c r="AY422" s="286" t="s">
        <v>145</v>
      </c>
    </row>
    <row r="423" spans="1:51" s="13" customFormat="1" ht="12">
      <c r="A423" s="13"/>
      <c r="B423" s="276"/>
      <c r="C423" s="277"/>
      <c r="D423" s="278" t="s">
        <v>183</v>
      </c>
      <c r="E423" s="279" t="s">
        <v>1</v>
      </c>
      <c r="F423" s="280" t="s">
        <v>673</v>
      </c>
      <c r="G423" s="277"/>
      <c r="H423" s="279" t="s">
        <v>1</v>
      </c>
      <c r="I423" s="281"/>
      <c r="J423" s="277"/>
      <c r="K423" s="277"/>
      <c r="L423" s="282"/>
      <c r="M423" s="283"/>
      <c r="N423" s="284"/>
      <c r="O423" s="284"/>
      <c r="P423" s="284"/>
      <c r="Q423" s="284"/>
      <c r="R423" s="284"/>
      <c r="S423" s="284"/>
      <c r="T423" s="28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86" t="s">
        <v>183</v>
      </c>
      <c r="AU423" s="286" t="s">
        <v>87</v>
      </c>
      <c r="AV423" s="13" t="s">
        <v>85</v>
      </c>
      <c r="AW423" s="13" t="s">
        <v>32</v>
      </c>
      <c r="AX423" s="13" t="s">
        <v>77</v>
      </c>
      <c r="AY423" s="286" t="s">
        <v>145</v>
      </c>
    </row>
    <row r="424" spans="1:51" s="14" customFormat="1" ht="12">
      <c r="A424" s="14"/>
      <c r="B424" s="287"/>
      <c r="C424" s="288"/>
      <c r="D424" s="278" t="s">
        <v>183</v>
      </c>
      <c r="E424" s="289" t="s">
        <v>254</v>
      </c>
      <c r="F424" s="290" t="s">
        <v>782</v>
      </c>
      <c r="G424" s="288"/>
      <c r="H424" s="291">
        <v>42.5</v>
      </c>
      <c r="I424" s="292"/>
      <c r="J424" s="288"/>
      <c r="K424" s="288"/>
      <c r="L424" s="293"/>
      <c r="M424" s="294"/>
      <c r="N424" s="295"/>
      <c r="O424" s="295"/>
      <c r="P424" s="295"/>
      <c r="Q424" s="295"/>
      <c r="R424" s="295"/>
      <c r="S424" s="295"/>
      <c r="T424" s="296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97" t="s">
        <v>183</v>
      </c>
      <c r="AU424" s="297" t="s">
        <v>87</v>
      </c>
      <c r="AV424" s="14" t="s">
        <v>87</v>
      </c>
      <c r="AW424" s="14" t="s">
        <v>32</v>
      </c>
      <c r="AX424" s="14" t="s">
        <v>85</v>
      </c>
      <c r="AY424" s="297" t="s">
        <v>145</v>
      </c>
    </row>
    <row r="425" spans="1:51" s="14" customFormat="1" ht="12">
      <c r="A425" s="14"/>
      <c r="B425" s="287"/>
      <c r="C425" s="288"/>
      <c r="D425" s="278" t="s">
        <v>183</v>
      </c>
      <c r="E425" s="288"/>
      <c r="F425" s="290" t="s">
        <v>783</v>
      </c>
      <c r="G425" s="288"/>
      <c r="H425" s="291">
        <v>44.625</v>
      </c>
      <c r="I425" s="292"/>
      <c r="J425" s="288"/>
      <c r="K425" s="288"/>
      <c r="L425" s="293"/>
      <c r="M425" s="294"/>
      <c r="N425" s="295"/>
      <c r="O425" s="295"/>
      <c r="P425" s="295"/>
      <c r="Q425" s="295"/>
      <c r="R425" s="295"/>
      <c r="S425" s="295"/>
      <c r="T425" s="296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97" t="s">
        <v>183</v>
      </c>
      <c r="AU425" s="297" t="s">
        <v>87</v>
      </c>
      <c r="AV425" s="14" t="s">
        <v>87</v>
      </c>
      <c r="AW425" s="14" t="s">
        <v>4</v>
      </c>
      <c r="AX425" s="14" t="s">
        <v>85</v>
      </c>
      <c r="AY425" s="297" t="s">
        <v>145</v>
      </c>
    </row>
    <row r="426" spans="1:65" s="2" customFormat="1" ht="36" customHeight="1">
      <c r="A426" s="40"/>
      <c r="B426" s="41"/>
      <c r="C426" s="309" t="s">
        <v>784</v>
      </c>
      <c r="D426" s="309" t="s">
        <v>223</v>
      </c>
      <c r="E426" s="310" t="s">
        <v>785</v>
      </c>
      <c r="F426" s="311" t="s">
        <v>786</v>
      </c>
      <c r="G426" s="312" t="s">
        <v>107</v>
      </c>
      <c r="H426" s="313">
        <v>5</v>
      </c>
      <c r="I426" s="314"/>
      <c r="J426" s="315">
        <f>ROUND(I426*H426,2)</f>
        <v>0</v>
      </c>
      <c r="K426" s="316"/>
      <c r="L426" s="43"/>
      <c r="M426" s="317" t="s">
        <v>1</v>
      </c>
      <c r="N426" s="318" t="s">
        <v>42</v>
      </c>
      <c r="O426" s="93"/>
      <c r="P426" s="273">
        <f>O426*H426</f>
        <v>0</v>
      </c>
      <c r="Q426" s="273">
        <v>0</v>
      </c>
      <c r="R426" s="273">
        <f>Q426*H426</f>
        <v>0</v>
      </c>
      <c r="S426" s="273">
        <v>0</v>
      </c>
      <c r="T426" s="274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75" t="s">
        <v>150</v>
      </c>
      <c r="AT426" s="275" t="s">
        <v>223</v>
      </c>
      <c r="AU426" s="275" t="s">
        <v>87</v>
      </c>
      <c r="AY426" s="17" t="s">
        <v>145</v>
      </c>
      <c r="BE426" s="145">
        <f>IF(N426="základní",J426,0)</f>
        <v>0</v>
      </c>
      <c r="BF426" s="145">
        <f>IF(N426="snížená",J426,0)</f>
        <v>0</v>
      </c>
      <c r="BG426" s="145">
        <f>IF(N426="zákl. přenesená",J426,0)</f>
        <v>0</v>
      </c>
      <c r="BH426" s="145">
        <f>IF(N426="sníž. přenesená",J426,0)</f>
        <v>0</v>
      </c>
      <c r="BI426" s="145">
        <f>IF(N426="nulová",J426,0)</f>
        <v>0</v>
      </c>
      <c r="BJ426" s="17" t="s">
        <v>85</v>
      </c>
      <c r="BK426" s="145">
        <f>ROUND(I426*H426,2)</f>
        <v>0</v>
      </c>
      <c r="BL426" s="17" t="s">
        <v>150</v>
      </c>
      <c r="BM426" s="275" t="s">
        <v>787</v>
      </c>
    </row>
    <row r="427" spans="1:51" s="14" customFormat="1" ht="12">
      <c r="A427" s="14"/>
      <c r="B427" s="287"/>
      <c r="C427" s="288"/>
      <c r="D427" s="278" t="s">
        <v>183</v>
      </c>
      <c r="E427" s="289" t="s">
        <v>1</v>
      </c>
      <c r="F427" s="290" t="s">
        <v>274</v>
      </c>
      <c r="G427" s="288"/>
      <c r="H427" s="291">
        <v>5</v>
      </c>
      <c r="I427" s="292"/>
      <c r="J427" s="288"/>
      <c r="K427" s="288"/>
      <c r="L427" s="293"/>
      <c r="M427" s="294"/>
      <c r="N427" s="295"/>
      <c r="O427" s="295"/>
      <c r="P427" s="295"/>
      <c r="Q427" s="295"/>
      <c r="R427" s="295"/>
      <c r="S427" s="295"/>
      <c r="T427" s="296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97" t="s">
        <v>183</v>
      </c>
      <c r="AU427" s="297" t="s">
        <v>87</v>
      </c>
      <c r="AV427" s="14" t="s">
        <v>87</v>
      </c>
      <c r="AW427" s="14" t="s">
        <v>32</v>
      </c>
      <c r="AX427" s="14" t="s">
        <v>85</v>
      </c>
      <c r="AY427" s="297" t="s">
        <v>145</v>
      </c>
    </row>
    <row r="428" spans="1:65" s="2" customFormat="1" ht="24" customHeight="1">
      <c r="A428" s="40"/>
      <c r="B428" s="41"/>
      <c r="C428" s="309" t="s">
        <v>788</v>
      </c>
      <c r="D428" s="309" t="s">
        <v>223</v>
      </c>
      <c r="E428" s="310" t="s">
        <v>789</v>
      </c>
      <c r="F428" s="311" t="s">
        <v>790</v>
      </c>
      <c r="G428" s="312" t="s">
        <v>107</v>
      </c>
      <c r="H428" s="313">
        <v>5</v>
      </c>
      <c r="I428" s="314"/>
      <c r="J428" s="315">
        <f>ROUND(I428*H428,2)</f>
        <v>0</v>
      </c>
      <c r="K428" s="316"/>
      <c r="L428" s="43"/>
      <c r="M428" s="317" t="s">
        <v>1</v>
      </c>
      <c r="N428" s="318" t="s">
        <v>42</v>
      </c>
      <c r="O428" s="93"/>
      <c r="P428" s="273">
        <f>O428*H428</f>
        <v>0</v>
      </c>
      <c r="Q428" s="273">
        <v>0</v>
      </c>
      <c r="R428" s="273">
        <f>Q428*H428</f>
        <v>0</v>
      </c>
      <c r="S428" s="273">
        <v>0</v>
      </c>
      <c r="T428" s="274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75" t="s">
        <v>150</v>
      </c>
      <c r="AT428" s="275" t="s">
        <v>223</v>
      </c>
      <c r="AU428" s="275" t="s">
        <v>87</v>
      </c>
      <c r="AY428" s="17" t="s">
        <v>145</v>
      </c>
      <c r="BE428" s="145">
        <f>IF(N428="základní",J428,0)</f>
        <v>0</v>
      </c>
      <c r="BF428" s="145">
        <f>IF(N428="snížená",J428,0)</f>
        <v>0</v>
      </c>
      <c r="BG428" s="145">
        <f>IF(N428="zákl. přenesená",J428,0)</f>
        <v>0</v>
      </c>
      <c r="BH428" s="145">
        <f>IF(N428="sníž. přenesená",J428,0)</f>
        <v>0</v>
      </c>
      <c r="BI428" s="145">
        <f>IF(N428="nulová",J428,0)</f>
        <v>0</v>
      </c>
      <c r="BJ428" s="17" t="s">
        <v>85</v>
      </c>
      <c r="BK428" s="145">
        <f>ROUND(I428*H428,2)</f>
        <v>0</v>
      </c>
      <c r="BL428" s="17" t="s">
        <v>150</v>
      </c>
      <c r="BM428" s="275" t="s">
        <v>791</v>
      </c>
    </row>
    <row r="429" spans="1:51" s="13" customFormat="1" ht="12">
      <c r="A429" s="13"/>
      <c r="B429" s="276"/>
      <c r="C429" s="277"/>
      <c r="D429" s="278" t="s">
        <v>183</v>
      </c>
      <c r="E429" s="279" t="s">
        <v>1</v>
      </c>
      <c r="F429" s="280" t="s">
        <v>311</v>
      </c>
      <c r="G429" s="277"/>
      <c r="H429" s="279" t="s">
        <v>1</v>
      </c>
      <c r="I429" s="281"/>
      <c r="J429" s="277"/>
      <c r="K429" s="277"/>
      <c r="L429" s="282"/>
      <c r="M429" s="283"/>
      <c r="N429" s="284"/>
      <c r="O429" s="284"/>
      <c r="P429" s="284"/>
      <c r="Q429" s="284"/>
      <c r="R429" s="284"/>
      <c r="S429" s="284"/>
      <c r="T429" s="28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86" t="s">
        <v>183</v>
      </c>
      <c r="AU429" s="286" t="s">
        <v>87</v>
      </c>
      <c r="AV429" s="13" t="s">
        <v>85</v>
      </c>
      <c r="AW429" s="13" t="s">
        <v>32</v>
      </c>
      <c r="AX429" s="13" t="s">
        <v>77</v>
      </c>
      <c r="AY429" s="286" t="s">
        <v>145</v>
      </c>
    </row>
    <row r="430" spans="1:51" s="14" customFormat="1" ht="12">
      <c r="A430" s="14"/>
      <c r="B430" s="287"/>
      <c r="C430" s="288"/>
      <c r="D430" s="278" t="s">
        <v>183</v>
      </c>
      <c r="E430" s="289" t="s">
        <v>274</v>
      </c>
      <c r="F430" s="290" t="s">
        <v>144</v>
      </c>
      <c r="G430" s="288"/>
      <c r="H430" s="291">
        <v>5</v>
      </c>
      <c r="I430" s="292"/>
      <c r="J430" s="288"/>
      <c r="K430" s="288"/>
      <c r="L430" s="293"/>
      <c r="M430" s="294"/>
      <c r="N430" s="295"/>
      <c r="O430" s="295"/>
      <c r="P430" s="295"/>
      <c r="Q430" s="295"/>
      <c r="R430" s="295"/>
      <c r="S430" s="295"/>
      <c r="T430" s="296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97" t="s">
        <v>183</v>
      </c>
      <c r="AU430" s="297" t="s">
        <v>87</v>
      </c>
      <c r="AV430" s="14" t="s">
        <v>87</v>
      </c>
      <c r="AW430" s="14" t="s">
        <v>32</v>
      </c>
      <c r="AX430" s="14" t="s">
        <v>85</v>
      </c>
      <c r="AY430" s="297" t="s">
        <v>145</v>
      </c>
    </row>
    <row r="431" spans="1:65" s="2" customFormat="1" ht="36" customHeight="1">
      <c r="A431" s="40"/>
      <c r="B431" s="41"/>
      <c r="C431" s="309" t="s">
        <v>792</v>
      </c>
      <c r="D431" s="309" t="s">
        <v>223</v>
      </c>
      <c r="E431" s="310" t="s">
        <v>793</v>
      </c>
      <c r="F431" s="311" t="s">
        <v>794</v>
      </c>
      <c r="G431" s="312" t="s">
        <v>237</v>
      </c>
      <c r="H431" s="313">
        <v>1238.6</v>
      </c>
      <c r="I431" s="314"/>
      <c r="J431" s="315">
        <f>ROUND(I431*H431,2)</f>
        <v>0</v>
      </c>
      <c r="K431" s="316"/>
      <c r="L431" s="43"/>
      <c r="M431" s="317" t="s">
        <v>1</v>
      </c>
      <c r="N431" s="318" t="s">
        <v>42</v>
      </c>
      <c r="O431" s="93"/>
      <c r="P431" s="273">
        <f>O431*H431</f>
        <v>0</v>
      </c>
      <c r="Q431" s="273">
        <v>0</v>
      </c>
      <c r="R431" s="273">
        <f>Q431*H431</f>
        <v>0</v>
      </c>
      <c r="S431" s="273">
        <v>0.02</v>
      </c>
      <c r="T431" s="274">
        <f>S431*H431</f>
        <v>24.772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75" t="s">
        <v>150</v>
      </c>
      <c r="AT431" s="275" t="s">
        <v>223</v>
      </c>
      <c r="AU431" s="275" t="s">
        <v>87</v>
      </c>
      <c r="AY431" s="17" t="s">
        <v>145</v>
      </c>
      <c r="BE431" s="145">
        <f>IF(N431="základní",J431,0)</f>
        <v>0</v>
      </c>
      <c r="BF431" s="145">
        <f>IF(N431="snížená",J431,0)</f>
        <v>0</v>
      </c>
      <c r="BG431" s="145">
        <f>IF(N431="zákl. přenesená",J431,0)</f>
        <v>0</v>
      </c>
      <c r="BH431" s="145">
        <f>IF(N431="sníž. přenesená",J431,0)</f>
        <v>0</v>
      </c>
      <c r="BI431" s="145">
        <f>IF(N431="nulová",J431,0)</f>
        <v>0</v>
      </c>
      <c r="BJ431" s="17" t="s">
        <v>85</v>
      </c>
      <c r="BK431" s="145">
        <f>ROUND(I431*H431,2)</f>
        <v>0</v>
      </c>
      <c r="BL431" s="17" t="s">
        <v>150</v>
      </c>
      <c r="BM431" s="275" t="s">
        <v>795</v>
      </c>
    </row>
    <row r="432" spans="1:51" s="14" customFormat="1" ht="12">
      <c r="A432" s="14"/>
      <c r="B432" s="287"/>
      <c r="C432" s="288"/>
      <c r="D432" s="278" t="s">
        <v>183</v>
      </c>
      <c r="E432" s="289" t="s">
        <v>1</v>
      </c>
      <c r="F432" s="290" t="s">
        <v>796</v>
      </c>
      <c r="G432" s="288"/>
      <c r="H432" s="291">
        <v>1238.6</v>
      </c>
      <c r="I432" s="292"/>
      <c r="J432" s="288"/>
      <c r="K432" s="288"/>
      <c r="L432" s="293"/>
      <c r="M432" s="294"/>
      <c r="N432" s="295"/>
      <c r="O432" s="295"/>
      <c r="P432" s="295"/>
      <c r="Q432" s="295"/>
      <c r="R432" s="295"/>
      <c r="S432" s="295"/>
      <c r="T432" s="296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97" t="s">
        <v>183</v>
      </c>
      <c r="AU432" s="297" t="s">
        <v>87</v>
      </c>
      <c r="AV432" s="14" t="s">
        <v>87</v>
      </c>
      <c r="AW432" s="14" t="s">
        <v>32</v>
      </c>
      <c r="AX432" s="14" t="s">
        <v>85</v>
      </c>
      <c r="AY432" s="297" t="s">
        <v>145</v>
      </c>
    </row>
    <row r="433" spans="1:65" s="2" customFormat="1" ht="24" customHeight="1">
      <c r="A433" s="40"/>
      <c r="B433" s="41"/>
      <c r="C433" s="262" t="s">
        <v>797</v>
      </c>
      <c r="D433" s="262" t="s">
        <v>146</v>
      </c>
      <c r="E433" s="263" t="s">
        <v>798</v>
      </c>
      <c r="F433" s="264" t="s">
        <v>799</v>
      </c>
      <c r="G433" s="265" t="s">
        <v>148</v>
      </c>
      <c r="H433" s="266">
        <v>2</v>
      </c>
      <c r="I433" s="267"/>
      <c r="J433" s="268">
        <f>ROUND(I433*H433,2)</f>
        <v>0</v>
      </c>
      <c r="K433" s="269"/>
      <c r="L433" s="270"/>
      <c r="M433" s="271" t="s">
        <v>1</v>
      </c>
      <c r="N433" s="272" t="s">
        <v>42</v>
      </c>
      <c r="O433" s="93"/>
      <c r="P433" s="273">
        <f>O433*H433</f>
        <v>0</v>
      </c>
      <c r="Q433" s="273">
        <v>0</v>
      </c>
      <c r="R433" s="273">
        <f>Q433*H433</f>
        <v>0</v>
      </c>
      <c r="S433" s="273">
        <v>0</v>
      </c>
      <c r="T433" s="274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75" t="s">
        <v>149</v>
      </c>
      <c r="AT433" s="275" t="s">
        <v>146</v>
      </c>
      <c r="AU433" s="275" t="s">
        <v>87</v>
      </c>
      <c r="AY433" s="17" t="s">
        <v>145</v>
      </c>
      <c r="BE433" s="145">
        <f>IF(N433="základní",J433,0)</f>
        <v>0</v>
      </c>
      <c r="BF433" s="145">
        <f>IF(N433="snížená",J433,0)</f>
        <v>0</v>
      </c>
      <c r="BG433" s="145">
        <f>IF(N433="zákl. přenesená",J433,0)</f>
        <v>0</v>
      </c>
      <c r="BH433" s="145">
        <f>IF(N433="sníž. přenesená",J433,0)</f>
        <v>0</v>
      </c>
      <c r="BI433" s="145">
        <f>IF(N433="nulová",J433,0)</f>
        <v>0</v>
      </c>
      <c r="BJ433" s="17" t="s">
        <v>85</v>
      </c>
      <c r="BK433" s="145">
        <f>ROUND(I433*H433,2)</f>
        <v>0</v>
      </c>
      <c r="BL433" s="17" t="s">
        <v>150</v>
      </c>
      <c r="BM433" s="275" t="s">
        <v>800</v>
      </c>
    </row>
    <row r="434" spans="1:65" s="2" customFormat="1" ht="24" customHeight="1">
      <c r="A434" s="40"/>
      <c r="B434" s="41"/>
      <c r="C434" s="262" t="s">
        <v>801</v>
      </c>
      <c r="D434" s="262" t="s">
        <v>146</v>
      </c>
      <c r="E434" s="263" t="s">
        <v>802</v>
      </c>
      <c r="F434" s="264" t="s">
        <v>803</v>
      </c>
      <c r="G434" s="265" t="s">
        <v>181</v>
      </c>
      <c r="H434" s="266">
        <v>1</v>
      </c>
      <c r="I434" s="267"/>
      <c r="J434" s="268">
        <f>ROUND(I434*H434,2)</f>
        <v>0</v>
      </c>
      <c r="K434" s="269"/>
      <c r="L434" s="270"/>
      <c r="M434" s="271" t="s">
        <v>1</v>
      </c>
      <c r="N434" s="272" t="s">
        <v>42</v>
      </c>
      <c r="O434" s="93"/>
      <c r="P434" s="273">
        <f>O434*H434</f>
        <v>0</v>
      </c>
      <c r="Q434" s="273">
        <v>0.0008</v>
      </c>
      <c r="R434" s="273">
        <f>Q434*H434</f>
        <v>0.0008</v>
      </c>
      <c r="S434" s="273">
        <v>0</v>
      </c>
      <c r="T434" s="274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75" t="s">
        <v>149</v>
      </c>
      <c r="AT434" s="275" t="s">
        <v>146</v>
      </c>
      <c r="AU434" s="275" t="s">
        <v>87</v>
      </c>
      <c r="AY434" s="17" t="s">
        <v>145</v>
      </c>
      <c r="BE434" s="145">
        <f>IF(N434="základní",J434,0)</f>
        <v>0</v>
      </c>
      <c r="BF434" s="145">
        <f>IF(N434="snížená",J434,0)</f>
        <v>0</v>
      </c>
      <c r="BG434" s="145">
        <f>IF(N434="zákl. přenesená",J434,0)</f>
        <v>0</v>
      </c>
      <c r="BH434" s="145">
        <f>IF(N434="sníž. přenesená",J434,0)</f>
        <v>0</v>
      </c>
      <c r="BI434" s="145">
        <f>IF(N434="nulová",J434,0)</f>
        <v>0</v>
      </c>
      <c r="BJ434" s="17" t="s">
        <v>85</v>
      </c>
      <c r="BK434" s="145">
        <f>ROUND(I434*H434,2)</f>
        <v>0</v>
      </c>
      <c r="BL434" s="17" t="s">
        <v>150</v>
      </c>
      <c r="BM434" s="275" t="s">
        <v>804</v>
      </c>
    </row>
    <row r="435" spans="1:51" s="13" customFormat="1" ht="12">
      <c r="A435" s="13"/>
      <c r="B435" s="276"/>
      <c r="C435" s="277"/>
      <c r="D435" s="278" t="s">
        <v>183</v>
      </c>
      <c r="E435" s="279" t="s">
        <v>1</v>
      </c>
      <c r="F435" s="280" t="s">
        <v>712</v>
      </c>
      <c r="G435" s="277"/>
      <c r="H435" s="279" t="s">
        <v>1</v>
      </c>
      <c r="I435" s="281"/>
      <c r="J435" s="277"/>
      <c r="K435" s="277"/>
      <c r="L435" s="282"/>
      <c r="M435" s="283"/>
      <c r="N435" s="284"/>
      <c r="O435" s="284"/>
      <c r="P435" s="284"/>
      <c r="Q435" s="284"/>
      <c r="R435" s="284"/>
      <c r="S435" s="284"/>
      <c r="T435" s="285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86" t="s">
        <v>183</v>
      </c>
      <c r="AU435" s="286" t="s">
        <v>87</v>
      </c>
      <c r="AV435" s="13" t="s">
        <v>85</v>
      </c>
      <c r="AW435" s="13" t="s">
        <v>32</v>
      </c>
      <c r="AX435" s="13" t="s">
        <v>77</v>
      </c>
      <c r="AY435" s="286" t="s">
        <v>145</v>
      </c>
    </row>
    <row r="436" spans="1:51" s="14" customFormat="1" ht="12">
      <c r="A436" s="14"/>
      <c r="B436" s="287"/>
      <c r="C436" s="288"/>
      <c r="D436" s="278" t="s">
        <v>183</v>
      </c>
      <c r="E436" s="289" t="s">
        <v>1</v>
      </c>
      <c r="F436" s="290" t="s">
        <v>85</v>
      </c>
      <c r="G436" s="288"/>
      <c r="H436" s="291">
        <v>1</v>
      </c>
      <c r="I436" s="292"/>
      <c r="J436" s="288"/>
      <c r="K436" s="288"/>
      <c r="L436" s="293"/>
      <c r="M436" s="294"/>
      <c r="N436" s="295"/>
      <c r="O436" s="295"/>
      <c r="P436" s="295"/>
      <c r="Q436" s="295"/>
      <c r="R436" s="295"/>
      <c r="S436" s="295"/>
      <c r="T436" s="296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97" t="s">
        <v>183</v>
      </c>
      <c r="AU436" s="297" t="s">
        <v>87</v>
      </c>
      <c r="AV436" s="14" t="s">
        <v>87</v>
      </c>
      <c r="AW436" s="14" t="s">
        <v>32</v>
      </c>
      <c r="AX436" s="14" t="s">
        <v>85</v>
      </c>
      <c r="AY436" s="297" t="s">
        <v>145</v>
      </c>
    </row>
    <row r="437" spans="1:65" s="2" customFormat="1" ht="36" customHeight="1">
      <c r="A437" s="40"/>
      <c r="B437" s="41"/>
      <c r="C437" s="262" t="s">
        <v>805</v>
      </c>
      <c r="D437" s="262" t="s">
        <v>146</v>
      </c>
      <c r="E437" s="263" t="s">
        <v>806</v>
      </c>
      <c r="F437" s="264" t="s">
        <v>807</v>
      </c>
      <c r="G437" s="265" t="s">
        <v>1</v>
      </c>
      <c r="H437" s="266">
        <v>1</v>
      </c>
      <c r="I437" s="267"/>
      <c r="J437" s="268">
        <f>ROUND(I437*H437,2)</f>
        <v>0</v>
      </c>
      <c r="K437" s="269"/>
      <c r="L437" s="270"/>
      <c r="M437" s="271" t="s">
        <v>1</v>
      </c>
      <c r="N437" s="272" t="s">
        <v>42</v>
      </c>
      <c r="O437" s="93"/>
      <c r="P437" s="273">
        <f>O437*H437</f>
        <v>0</v>
      </c>
      <c r="Q437" s="273">
        <v>0</v>
      </c>
      <c r="R437" s="273">
        <f>Q437*H437</f>
        <v>0</v>
      </c>
      <c r="S437" s="273">
        <v>0</v>
      </c>
      <c r="T437" s="274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75" t="s">
        <v>149</v>
      </c>
      <c r="AT437" s="275" t="s">
        <v>146</v>
      </c>
      <c r="AU437" s="275" t="s">
        <v>87</v>
      </c>
      <c r="AY437" s="17" t="s">
        <v>145</v>
      </c>
      <c r="BE437" s="145">
        <f>IF(N437="základní",J437,0)</f>
        <v>0</v>
      </c>
      <c r="BF437" s="145">
        <f>IF(N437="snížená",J437,0)</f>
        <v>0</v>
      </c>
      <c r="BG437" s="145">
        <f>IF(N437="zákl. přenesená",J437,0)</f>
        <v>0</v>
      </c>
      <c r="BH437" s="145">
        <f>IF(N437="sníž. přenesená",J437,0)</f>
        <v>0</v>
      </c>
      <c r="BI437" s="145">
        <f>IF(N437="nulová",J437,0)</f>
        <v>0</v>
      </c>
      <c r="BJ437" s="17" t="s">
        <v>85</v>
      </c>
      <c r="BK437" s="145">
        <f>ROUND(I437*H437,2)</f>
        <v>0</v>
      </c>
      <c r="BL437" s="17" t="s">
        <v>150</v>
      </c>
      <c r="BM437" s="275" t="s">
        <v>808</v>
      </c>
    </row>
    <row r="438" spans="1:51" s="13" customFormat="1" ht="12">
      <c r="A438" s="13"/>
      <c r="B438" s="276"/>
      <c r="C438" s="277"/>
      <c r="D438" s="278" t="s">
        <v>183</v>
      </c>
      <c r="E438" s="279" t="s">
        <v>1</v>
      </c>
      <c r="F438" s="280" t="s">
        <v>454</v>
      </c>
      <c r="G438" s="277"/>
      <c r="H438" s="279" t="s">
        <v>1</v>
      </c>
      <c r="I438" s="281"/>
      <c r="J438" s="277"/>
      <c r="K438" s="277"/>
      <c r="L438" s="282"/>
      <c r="M438" s="283"/>
      <c r="N438" s="284"/>
      <c r="O438" s="284"/>
      <c r="P438" s="284"/>
      <c r="Q438" s="284"/>
      <c r="R438" s="284"/>
      <c r="S438" s="284"/>
      <c r="T438" s="28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86" t="s">
        <v>183</v>
      </c>
      <c r="AU438" s="286" t="s">
        <v>87</v>
      </c>
      <c r="AV438" s="13" t="s">
        <v>85</v>
      </c>
      <c r="AW438" s="13" t="s">
        <v>32</v>
      </c>
      <c r="AX438" s="13" t="s">
        <v>77</v>
      </c>
      <c r="AY438" s="286" t="s">
        <v>145</v>
      </c>
    </row>
    <row r="439" spans="1:51" s="13" customFormat="1" ht="12">
      <c r="A439" s="13"/>
      <c r="B439" s="276"/>
      <c r="C439" s="277"/>
      <c r="D439" s="278" t="s">
        <v>183</v>
      </c>
      <c r="E439" s="279" t="s">
        <v>1</v>
      </c>
      <c r="F439" s="280" t="s">
        <v>809</v>
      </c>
      <c r="G439" s="277"/>
      <c r="H439" s="279" t="s">
        <v>1</v>
      </c>
      <c r="I439" s="281"/>
      <c r="J439" s="277"/>
      <c r="K439" s="277"/>
      <c r="L439" s="282"/>
      <c r="M439" s="283"/>
      <c r="N439" s="284"/>
      <c r="O439" s="284"/>
      <c r="P439" s="284"/>
      <c r="Q439" s="284"/>
      <c r="R439" s="284"/>
      <c r="S439" s="284"/>
      <c r="T439" s="28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86" t="s">
        <v>183</v>
      </c>
      <c r="AU439" s="286" t="s">
        <v>87</v>
      </c>
      <c r="AV439" s="13" t="s">
        <v>85</v>
      </c>
      <c r="AW439" s="13" t="s">
        <v>32</v>
      </c>
      <c r="AX439" s="13" t="s">
        <v>77</v>
      </c>
      <c r="AY439" s="286" t="s">
        <v>145</v>
      </c>
    </row>
    <row r="440" spans="1:51" s="13" customFormat="1" ht="12">
      <c r="A440" s="13"/>
      <c r="B440" s="276"/>
      <c r="C440" s="277"/>
      <c r="D440" s="278" t="s">
        <v>183</v>
      </c>
      <c r="E440" s="279" t="s">
        <v>1</v>
      </c>
      <c r="F440" s="280" t="s">
        <v>810</v>
      </c>
      <c r="G440" s="277"/>
      <c r="H440" s="279" t="s">
        <v>1</v>
      </c>
      <c r="I440" s="281"/>
      <c r="J440" s="277"/>
      <c r="K440" s="277"/>
      <c r="L440" s="282"/>
      <c r="M440" s="283"/>
      <c r="N440" s="284"/>
      <c r="O440" s="284"/>
      <c r="P440" s="284"/>
      <c r="Q440" s="284"/>
      <c r="R440" s="284"/>
      <c r="S440" s="284"/>
      <c r="T440" s="28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86" t="s">
        <v>183</v>
      </c>
      <c r="AU440" s="286" t="s">
        <v>87</v>
      </c>
      <c r="AV440" s="13" t="s">
        <v>85</v>
      </c>
      <c r="AW440" s="13" t="s">
        <v>32</v>
      </c>
      <c r="AX440" s="13" t="s">
        <v>77</v>
      </c>
      <c r="AY440" s="286" t="s">
        <v>145</v>
      </c>
    </row>
    <row r="441" spans="1:51" s="13" customFormat="1" ht="12">
      <c r="A441" s="13"/>
      <c r="B441" s="276"/>
      <c r="C441" s="277"/>
      <c r="D441" s="278" t="s">
        <v>183</v>
      </c>
      <c r="E441" s="279" t="s">
        <v>1</v>
      </c>
      <c r="F441" s="280" t="s">
        <v>811</v>
      </c>
      <c r="G441" s="277"/>
      <c r="H441" s="279" t="s">
        <v>1</v>
      </c>
      <c r="I441" s="281"/>
      <c r="J441" s="277"/>
      <c r="K441" s="277"/>
      <c r="L441" s="282"/>
      <c r="M441" s="283"/>
      <c r="N441" s="284"/>
      <c r="O441" s="284"/>
      <c r="P441" s="284"/>
      <c r="Q441" s="284"/>
      <c r="R441" s="284"/>
      <c r="S441" s="284"/>
      <c r="T441" s="285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86" t="s">
        <v>183</v>
      </c>
      <c r="AU441" s="286" t="s">
        <v>87</v>
      </c>
      <c r="AV441" s="13" t="s">
        <v>85</v>
      </c>
      <c r="AW441" s="13" t="s">
        <v>32</v>
      </c>
      <c r="AX441" s="13" t="s">
        <v>77</v>
      </c>
      <c r="AY441" s="286" t="s">
        <v>145</v>
      </c>
    </row>
    <row r="442" spans="1:51" s="13" customFormat="1" ht="12">
      <c r="A442" s="13"/>
      <c r="B442" s="276"/>
      <c r="C442" s="277"/>
      <c r="D442" s="278" t="s">
        <v>183</v>
      </c>
      <c r="E442" s="279" t="s">
        <v>1</v>
      </c>
      <c r="F442" s="280" t="s">
        <v>812</v>
      </c>
      <c r="G442" s="277"/>
      <c r="H442" s="279" t="s">
        <v>1</v>
      </c>
      <c r="I442" s="281"/>
      <c r="J442" s="277"/>
      <c r="K442" s="277"/>
      <c r="L442" s="282"/>
      <c r="M442" s="283"/>
      <c r="N442" s="284"/>
      <c r="O442" s="284"/>
      <c r="P442" s="284"/>
      <c r="Q442" s="284"/>
      <c r="R442" s="284"/>
      <c r="S442" s="284"/>
      <c r="T442" s="28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86" t="s">
        <v>183</v>
      </c>
      <c r="AU442" s="286" t="s">
        <v>87</v>
      </c>
      <c r="AV442" s="13" t="s">
        <v>85</v>
      </c>
      <c r="AW442" s="13" t="s">
        <v>32</v>
      </c>
      <c r="AX442" s="13" t="s">
        <v>77</v>
      </c>
      <c r="AY442" s="286" t="s">
        <v>145</v>
      </c>
    </row>
    <row r="443" spans="1:51" s="14" customFormat="1" ht="12">
      <c r="A443" s="14"/>
      <c r="B443" s="287"/>
      <c r="C443" s="288"/>
      <c r="D443" s="278" t="s">
        <v>183</v>
      </c>
      <c r="E443" s="289" t="s">
        <v>1</v>
      </c>
      <c r="F443" s="290" t="s">
        <v>85</v>
      </c>
      <c r="G443" s="288"/>
      <c r="H443" s="291">
        <v>1</v>
      </c>
      <c r="I443" s="292"/>
      <c r="J443" s="288"/>
      <c r="K443" s="288"/>
      <c r="L443" s="293"/>
      <c r="M443" s="294"/>
      <c r="N443" s="295"/>
      <c r="O443" s="295"/>
      <c r="P443" s="295"/>
      <c r="Q443" s="295"/>
      <c r="R443" s="295"/>
      <c r="S443" s="295"/>
      <c r="T443" s="296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97" t="s">
        <v>183</v>
      </c>
      <c r="AU443" s="297" t="s">
        <v>87</v>
      </c>
      <c r="AV443" s="14" t="s">
        <v>87</v>
      </c>
      <c r="AW443" s="14" t="s">
        <v>32</v>
      </c>
      <c r="AX443" s="14" t="s">
        <v>85</v>
      </c>
      <c r="AY443" s="297" t="s">
        <v>145</v>
      </c>
    </row>
    <row r="444" spans="1:63" s="12" customFormat="1" ht="22.8" customHeight="1">
      <c r="A444" s="12"/>
      <c r="B444" s="246"/>
      <c r="C444" s="247"/>
      <c r="D444" s="248" t="s">
        <v>76</v>
      </c>
      <c r="E444" s="260" t="s">
        <v>813</v>
      </c>
      <c r="F444" s="260" t="s">
        <v>814</v>
      </c>
      <c r="G444" s="247"/>
      <c r="H444" s="247"/>
      <c r="I444" s="250"/>
      <c r="J444" s="261">
        <f>BK444</f>
        <v>0</v>
      </c>
      <c r="K444" s="247"/>
      <c r="L444" s="252"/>
      <c r="M444" s="253"/>
      <c r="N444" s="254"/>
      <c r="O444" s="254"/>
      <c r="P444" s="255">
        <f>SUM(P445:P454)</f>
        <v>0</v>
      </c>
      <c r="Q444" s="254"/>
      <c r="R444" s="255">
        <f>SUM(R445:R454)</f>
        <v>0</v>
      </c>
      <c r="S444" s="254"/>
      <c r="T444" s="256">
        <f>SUM(T445:T454)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57" t="s">
        <v>85</v>
      </c>
      <c r="AT444" s="258" t="s">
        <v>76</v>
      </c>
      <c r="AU444" s="258" t="s">
        <v>85</v>
      </c>
      <c r="AY444" s="257" t="s">
        <v>145</v>
      </c>
      <c r="BK444" s="259">
        <f>SUM(BK445:BK454)</f>
        <v>0</v>
      </c>
    </row>
    <row r="445" spans="1:65" s="2" customFormat="1" ht="24" customHeight="1">
      <c r="A445" s="40"/>
      <c r="B445" s="41"/>
      <c r="C445" s="309" t="s">
        <v>815</v>
      </c>
      <c r="D445" s="309" t="s">
        <v>223</v>
      </c>
      <c r="E445" s="310" t="s">
        <v>816</v>
      </c>
      <c r="F445" s="311" t="s">
        <v>817</v>
      </c>
      <c r="G445" s="312" t="s">
        <v>405</v>
      </c>
      <c r="H445" s="313">
        <v>1055.481</v>
      </c>
      <c r="I445" s="314"/>
      <c r="J445" s="315">
        <f>ROUND(I445*H445,2)</f>
        <v>0</v>
      </c>
      <c r="K445" s="316"/>
      <c r="L445" s="43"/>
      <c r="M445" s="317" t="s">
        <v>1</v>
      </c>
      <c r="N445" s="318" t="s">
        <v>42</v>
      </c>
      <c r="O445" s="93"/>
      <c r="P445" s="273">
        <f>O445*H445</f>
        <v>0</v>
      </c>
      <c r="Q445" s="273">
        <v>0</v>
      </c>
      <c r="R445" s="273">
        <f>Q445*H445</f>
        <v>0</v>
      </c>
      <c r="S445" s="273">
        <v>0</v>
      </c>
      <c r="T445" s="274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75" t="s">
        <v>150</v>
      </c>
      <c r="AT445" s="275" t="s">
        <v>223</v>
      </c>
      <c r="AU445" s="275" t="s">
        <v>87</v>
      </c>
      <c r="AY445" s="17" t="s">
        <v>145</v>
      </c>
      <c r="BE445" s="145">
        <f>IF(N445="základní",J445,0)</f>
        <v>0</v>
      </c>
      <c r="BF445" s="145">
        <f>IF(N445="snížená",J445,0)</f>
        <v>0</v>
      </c>
      <c r="BG445" s="145">
        <f>IF(N445="zákl. přenesená",J445,0)</f>
        <v>0</v>
      </c>
      <c r="BH445" s="145">
        <f>IF(N445="sníž. přenesená",J445,0)</f>
        <v>0</v>
      </c>
      <c r="BI445" s="145">
        <f>IF(N445="nulová",J445,0)</f>
        <v>0</v>
      </c>
      <c r="BJ445" s="17" t="s">
        <v>85</v>
      </c>
      <c r="BK445" s="145">
        <f>ROUND(I445*H445,2)</f>
        <v>0</v>
      </c>
      <c r="BL445" s="17" t="s">
        <v>150</v>
      </c>
      <c r="BM445" s="275" t="s">
        <v>818</v>
      </c>
    </row>
    <row r="446" spans="1:65" s="2" customFormat="1" ht="24" customHeight="1">
      <c r="A446" s="40"/>
      <c r="B446" s="41"/>
      <c r="C446" s="309" t="s">
        <v>819</v>
      </c>
      <c r="D446" s="309" t="s">
        <v>223</v>
      </c>
      <c r="E446" s="310" t="s">
        <v>820</v>
      </c>
      <c r="F446" s="311" t="s">
        <v>821</v>
      </c>
      <c r="G446" s="312" t="s">
        <v>405</v>
      </c>
      <c r="H446" s="313">
        <v>1055.481</v>
      </c>
      <c r="I446" s="314"/>
      <c r="J446" s="315">
        <f>ROUND(I446*H446,2)</f>
        <v>0</v>
      </c>
      <c r="K446" s="316"/>
      <c r="L446" s="43"/>
      <c r="M446" s="317" t="s">
        <v>1</v>
      </c>
      <c r="N446" s="318" t="s">
        <v>42</v>
      </c>
      <c r="O446" s="93"/>
      <c r="P446" s="273">
        <f>O446*H446</f>
        <v>0</v>
      </c>
      <c r="Q446" s="273">
        <v>0</v>
      </c>
      <c r="R446" s="273">
        <f>Q446*H446</f>
        <v>0</v>
      </c>
      <c r="S446" s="273">
        <v>0</v>
      </c>
      <c r="T446" s="274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75" t="s">
        <v>150</v>
      </c>
      <c r="AT446" s="275" t="s">
        <v>223</v>
      </c>
      <c r="AU446" s="275" t="s">
        <v>87</v>
      </c>
      <c r="AY446" s="17" t="s">
        <v>145</v>
      </c>
      <c r="BE446" s="145">
        <f>IF(N446="základní",J446,0)</f>
        <v>0</v>
      </c>
      <c r="BF446" s="145">
        <f>IF(N446="snížená",J446,0)</f>
        <v>0</v>
      </c>
      <c r="BG446" s="145">
        <f>IF(N446="zákl. přenesená",J446,0)</f>
        <v>0</v>
      </c>
      <c r="BH446" s="145">
        <f>IF(N446="sníž. přenesená",J446,0)</f>
        <v>0</v>
      </c>
      <c r="BI446" s="145">
        <f>IF(N446="nulová",J446,0)</f>
        <v>0</v>
      </c>
      <c r="BJ446" s="17" t="s">
        <v>85</v>
      </c>
      <c r="BK446" s="145">
        <f>ROUND(I446*H446,2)</f>
        <v>0</v>
      </c>
      <c r="BL446" s="17" t="s">
        <v>150</v>
      </c>
      <c r="BM446" s="275" t="s">
        <v>822</v>
      </c>
    </row>
    <row r="447" spans="1:65" s="2" customFormat="1" ht="36" customHeight="1">
      <c r="A447" s="40"/>
      <c r="B447" s="41"/>
      <c r="C447" s="309" t="s">
        <v>823</v>
      </c>
      <c r="D447" s="309" t="s">
        <v>223</v>
      </c>
      <c r="E447" s="310" t="s">
        <v>824</v>
      </c>
      <c r="F447" s="311" t="s">
        <v>825</v>
      </c>
      <c r="G447" s="312" t="s">
        <v>405</v>
      </c>
      <c r="H447" s="313">
        <v>25331.544</v>
      </c>
      <c r="I447" s="314"/>
      <c r="J447" s="315">
        <f>ROUND(I447*H447,2)</f>
        <v>0</v>
      </c>
      <c r="K447" s="316"/>
      <c r="L447" s="43"/>
      <c r="M447" s="317" t="s">
        <v>1</v>
      </c>
      <c r="N447" s="318" t="s">
        <v>42</v>
      </c>
      <c r="O447" s="93"/>
      <c r="P447" s="273">
        <f>O447*H447</f>
        <v>0</v>
      </c>
      <c r="Q447" s="273">
        <v>0</v>
      </c>
      <c r="R447" s="273">
        <f>Q447*H447</f>
        <v>0</v>
      </c>
      <c r="S447" s="273">
        <v>0</v>
      </c>
      <c r="T447" s="274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75" t="s">
        <v>150</v>
      </c>
      <c r="AT447" s="275" t="s">
        <v>223</v>
      </c>
      <c r="AU447" s="275" t="s">
        <v>87</v>
      </c>
      <c r="AY447" s="17" t="s">
        <v>145</v>
      </c>
      <c r="BE447" s="145">
        <f>IF(N447="základní",J447,0)</f>
        <v>0</v>
      </c>
      <c r="BF447" s="145">
        <f>IF(N447="snížená",J447,0)</f>
        <v>0</v>
      </c>
      <c r="BG447" s="145">
        <f>IF(N447="zákl. přenesená",J447,0)</f>
        <v>0</v>
      </c>
      <c r="BH447" s="145">
        <f>IF(N447="sníž. přenesená",J447,0)</f>
        <v>0</v>
      </c>
      <c r="BI447" s="145">
        <f>IF(N447="nulová",J447,0)</f>
        <v>0</v>
      </c>
      <c r="BJ447" s="17" t="s">
        <v>85</v>
      </c>
      <c r="BK447" s="145">
        <f>ROUND(I447*H447,2)</f>
        <v>0</v>
      </c>
      <c r="BL447" s="17" t="s">
        <v>150</v>
      </c>
      <c r="BM447" s="275" t="s">
        <v>826</v>
      </c>
    </row>
    <row r="448" spans="1:51" s="14" customFormat="1" ht="12">
      <c r="A448" s="14"/>
      <c r="B448" s="287"/>
      <c r="C448" s="288"/>
      <c r="D448" s="278" t="s">
        <v>183</v>
      </c>
      <c r="E448" s="288"/>
      <c r="F448" s="290" t="s">
        <v>827</v>
      </c>
      <c r="G448" s="288"/>
      <c r="H448" s="291">
        <v>25331.544</v>
      </c>
      <c r="I448" s="292"/>
      <c r="J448" s="288"/>
      <c r="K448" s="288"/>
      <c r="L448" s="293"/>
      <c r="M448" s="294"/>
      <c r="N448" s="295"/>
      <c r="O448" s="295"/>
      <c r="P448" s="295"/>
      <c r="Q448" s="295"/>
      <c r="R448" s="295"/>
      <c r="S448" s="295"/>
      <c r="T448" s="296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97" t="s">
        <v>183</v>
      </c>
      <c r="AU448" s="297" t="s">
        <v>87</v>
      </c>
      <c r="AV448" s="14" t="s">
        <v>87</v>
      </c>
      <c r="AW448" s="14" t="s">
        <v>4</v>
      </c>
      <c r="AX448" s="14" t="s">
        <v>85</v>
      </c>
      <c r="AY448" s="297" t="s">
        <v>145</v>
      </c>
    </row>
    <row r="449" spans="1:65" s="2" customFormat="1" ht="36" customHeight="1">
      <c r="A449" s="40"/>
      <c r="B449" s="41"/>
      <c r="C449" s="309" t="s">
        <v>828</v>
      </c>
      <c r="D449" s="309" t="s">
        <v>223</v>
      </c>
      <c r="E449" s="310" t="s">
        <v>829</v>
      </c>
      <c r="F449" s="311" t="s">
        <v>830</v>
      </c>
      <c r="G449" s="312" t="s">
        <v>405</v>
      </c>
      <c r="H449" s="313">
        <v>479.696</v>
      </c>
      <c r="I449" s="314"/>
      <c r="J449" s="315">
        <f>ROUND(I449*H449,2)</f>
        <v>0</v>
      </c>
      <c r="K449" s="316"/>
      <c r="L449" s="43"/>
      <c r="M449" s="317" t="s">
        <v>1</v>
      </c>
      <c r="N449" s="318" t="s">
        <v>42</v>
      </c>
      <c r="O449" s="93"/>
      <c r="P449" s="273">
        <f>O449*H449</f>
        <v>0</v>
      </c>
      <c r="Q449" s="273">
        <v>0</v>
      </c>
      <c r="R449" s="273">
        <f>Q449*H449</f>
        <v>0</v>
      </c>
      <c r="S449" s="273">
        <v>0</v>
      </c>
      <c r="T449" s="274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75" t="s">
        <v>150</v>
      </c>
      <c r="AT449" s="275" t="s">
        <v>223</v>
      </c>
      <c r="AU449" s="275" t="s">
        <v>87</v>
      </c>
      <c r="AY449" s="17" t="s">
        <v>145</v>
      </c>
      <c r="BE449" s="145">
        <f>IF(N449="základní",J449,0)</f>
        <v>0</v>
      </c>
      <c r="BF449" s="145">
        <f>IF(N449="snížená",J449,0)</f>
        <v>0</v>
      </c>
      <c r="BG449" s="145">
        <f>IF(N449="zákl. přenesená",J449,0)</f>
        <v>0</v>
      </c>
      <c r="BH449" s="145">
        <f>IF(N449="sníž. přenesená",J449,0)</f>
        <v>0</v>
      </c>
      <c r="BI449" s="145">
        <f>IF(N449="nulová",J449,0)</f>
        <v>0</v>
      </c>
      <c r="BJ449" s="17" t="s">
        <v>85</v>
      </c>
      <c r="BK449" s="145">
        <f>ROUND(I449*H449,2)</f>
        <v>0</v>
      </c>
      <c r="BL449" s="17" t="s">
        <v>150</v>
      </c>
      <c r="BM449" s="275" t="s">
        <v>831</v>
      </c>
    </row>
    <row r="450" spans="1:51" s="14" customFormat="1" ht="12">
      <c r="A450" s="14"/>
      <c r="B450" s="287"/>
      <c r="C450" s="288"/>
      <c r="D450" s="278" t="s">
        <v>183</v>
      </c>
      <c r="E450" s="289" t="s">
        <v>1</v>
      </c>
      <c r="F450" s="290" t="s">
        <v>832</v>
      </c>
      <c r="G450" s="288"/>
      <c r="H450" s="291">
        <v>479.696</v>
      </c>
      <c r="I450" s="292"/>
      <c r="J450" s="288"/>
      <c r="K450" s="288"/>
      <c r="L450" s="293"/>
      <c r="M450" s="294"/>
      <c r="N450" s="295"/>
      <c r="O450" s="295"/>
      <c r="P450" s="295"/>
      <c r="Q450" s="295"/>
      <c r="R450" s="295"/>
      <c r="S450" s="295"/>
      <c r="T450" s="296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97" t="s">
        <v>183</v>
      </c>
      <c r="AU450" s="297" t="s">
        <v>87</v>
      </c>
      <c r="AV450" s="14" t="s">
        <v>87</v>
      </c>
      <c r="AW450" s="14" t="s">
        <v>32</v>
      </c>
      <c r="AX450" s="14" t="s">
        <v>85</v>
      </c>
      <c r="AY450" s="297" t="s">
        <v>145</v>
      </c>
    </row>
    <row r="451" spans="1:65" s="2" customFormat="1" ht="24" customHeight="1">
      <c r="A451" s="40"/>
      <c r="B451" s="41"/>
      <c r="C451" s="309" t="s">
        <v>833</v>
      </c>
      <c r="D451" s="309" t="s">
        <v>223</v>
      </c>
      <c r="E451" s="310" t="s">
        <v>834</v>
      </c>
      <c r="F451" s="311" t="s">
        <v>835</v>
      </c>
      <c r="G451" s="312" t="s">
        <v>405</v>
      </c>
      <c r="H451" s="313">
        <v>142.34</v>
      </c>
      <c r="I451" s="314"/>
      <c r="J451" s="315">
        <f>ROUND(I451*H451,2)</f>
        <v>0</v>
      </c>
      <c r="K451" s="316"/>
      <c r="L451" s="43"/>
      <c r="M451" s="317" t="s">
        <v>1</v>
      </c>
      <c r="N451" s="318" t="s">
        <v>42</v>
      </c>
      <c r="O451" s="93"/>
      <c r="P451" s="273">
        <f>O451*H451</f>
        <v>0</v>
      </c>
      <c r="Q451" s="273">
        <v>0</v>
      </c>
      <c r="R451" s="273">
        <f>Q451*H451</f>
        <v>0</v>
      </c>
      <c r="S451" s="273">
        <v>0</v>
      </c>
      <c r="T451" s="274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75" t="s">
        <v>150</v>
      </c>
      <c r="AT451" s="275" t="s">
        <v>223</v>
      </c>
      <c r="AU451" s="275" t="s">
        <v>87</v>
      </c>
      <c r="AY451" s="17" t="s">
        <v>145</v>
      </c>
      <c r="BE451" s="145">
        <f>IF(N451="základní",J451,0)</f>
        <v>0</v>
      </c>
      <c r="BF451" s="145">
        <f>IF(N451="snížená",J451,0)</f>
        <v>0</v>
      </c>
      <c r="BG451" s="145">
        <f>IF(N451="zákl. přenesená",J451,0)</f>
        <v>0</v>
      </c>
      <c r="BH451" s="145">
        <f>IF(N451="sníž. přenesená",J451,0)</f>
        <v>0</v>
      </c>
      <c r="BI451" s="145">
        <f>IF(N451="nulová",J451,0)</f>
        <v>0</v>
      </c>
      <c r="BJ451" s="17" t="s">
        <v>85</v>
      </c>
      <c r="BK451" s="145">
        <f>ROUND(I451*H451,2)</f>
        <v>0</v>
      </c>
      <c r="BL451" s="17" t="s">
        <v>150</v>
      </c>
      <c r="BM451" s="275" t="s">
        <v>836</v>
      </c>
    </row>
    <row r="452" spans="1:51" s="14" customFormat="1" ht="12">
      <c r="A452" s="14"/>
      <c r="B452" s="287"/>
      <c r="C452" s="288"/>
      <c r="D452" s="278" t="s">
        <v>183</v>
      </c>
      <c r="E452" s="289" t="s">
        <v>1</v>
      </c>
      <c r="F452" s="290" t="s">
        <v>837</v>
      </c>
      <c r="G452" s="288"/>
      <c r="H452" s="291">
        <v>142.34</v>
      </c>
      <c r="I452" s="292"/>
      <c r="J452" s="288"/>
      <c r="K452" s="288"/>
      <c r="L452" s="293"/>
      <c r="M452" s="294"/>
      <c r="N452" s="295"/>
      <c r="O452" s="295"/>
      <c r="P452" s="295"/>
      <c r="Q452" s="295"/>
      <c r="R452" s="295"/>
      <c r="S452" s="295"/>
      <c r="T452" s="296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97" t="s">
        <v>183</v>
      </c>
      <c r="AU452" s="297" t="s">
        <v>87</v>
      </c>
      <c r="AV452" s="14" t="s">
        <v>87</v>
      </c>
      <c r="AW452" s="14" t="s">
        <v>32</v>
      </c>
      <c r="AX452" s="14" t="s">
        <v>85</v>
      </c>
      <c r="AY452" s="297" t="s">
        <v>145</v>
      </c>
    </row>
    <row r="453" spans="1:65" s="2" customFormat="1" ht="36" customHeight="1">
      <c r="A453" s="40"/>
      <c r="B453" s="41"/>
      <c r="C453" s="309" t="s">
        <v>838</v>
      </c>
      <c r="D453" s="309" t="s">
        <v>223</v>
      </c>
      <c r="E453" s="310" t="s">
        <v>839</v>
      </c>
      <c r="F453" s="311" t="s">
        <v>840</v>
      </c>
      <c r="G453" s="312" t="s">
        <v>405</v>
      </c>
      <c r="H453" s="313">
        <v>433.445</v>
      </c>
      <c r="I453" s="314"/>
      <c r="J453" s="315">
        <f>ROUND(I453*H453,2)</f>
        <v>0</v>
      </c>
      <c r="K453" s="316"/>
      <c r="L453" s="43"/>
      <c r="M453" s="317" t="s">
        <v>1</v>
      </c>
      <c r="N453" s="318" t="s">
        <v>42</v>
      </c>
      <c r="O453" s="93"/>
      <c r="P453" s="273">
        <f>O453*H453</f>
        <v>0</v>
      </c>
      <c r="Q453" s="273">
        <v>0</v>
      </c>
      <c r="R453" s="273">
        <f>Q453*H453</f>
        <v>0</v>
      </c>
      <c r="S453" s="273">
        <v>0</v>
      </c>
      <c r="T453" s="274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75" t="s">
        <v>150</v>
      </c>
      <c r="AT453" s="275" t="s">
        <v>223</v>
      </c>
      <c r="AU453" s="275" t="s">
        <v>87</v>
      </c>
      <c r="AY453" s="17" t="s">
        <v>145</v>
      </c>
      <c r="BE453" s="145">
        <f>IF(N453="základní",J453,0)</f>
        <v>0</v>
      </c>
      <c r="BF453" s="145">
        <f>IF(N453="snížená",J453,0)</f>
        <v>0</v>
      </c>
      <c r="BG453" s="145">
        <f>IF(N453="zákl. přenesená",J453,0)</f>
        <v>0</v>
      </c>
      <c r="BH453" s="145">
        <f>IF(N453="sníž. přenesená",J453,0)</f>
        <v>0</v>
      </c>
      <c r="BI453" s="145">
        <f>IF(N453="nulová",J453,0)</f>
        <v>0</v>
      </c>
      <c r="BJ453" s="17" t="s">
        <v>85</v>
      </c>
      <c r="BK453" s="145">
        <f>ROUND(I453*H453,2)</f>
        <v>0</v>
      </c>
      <c r="BL453" s="17" t="s">
        <v>150</v>
      </c>
      <c r="BM453" s="275" t="s">
        <v>841</v>
      </c>
    </row>
    <row r="454" spans="1:51" s="14" customFormat="1" ht="12">
      <c r="A454" s="14"/>
      <c r="B454" s="287"/>
      <c r="C454" s="288"/>
      <c r="D454" s="278" t="s">
        <v>183</v>
      </c>
      <c r="E454" s="289" t="s">
        <v>1</v>
      </c>
      <c r="F454" s="290" t="s">
        <v>842</v>
      </c>
      <c r="G454" s="288"/>
      <c r="H454" s="291">
        <v>433.445</v>
      </c>
      <c r="I454" s="292"/>
      <c r="J454" s="288"/>
      <c r="K454" s="288"/>
      <c r="L454" s="293"/>
      <c r="M454" s="294"/>
      <c r="N454" s="295"/>
      <c r="O454" s="295"/>
      <c r="P454" s="295"/>
      <c r="Q454" s="295"/>
      <c r="R454" s="295"/>
      <c r="S454" s="295"/>
      <c r="T454" s="296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97" t="s">
        <v>183</v>
      </c>
      <c r="AU454" s="297" t="s">
        <v>87</v>
      </c>
      <c r="AV454" s="14" t="s">
        <v>87</v>
      </c>
      <c r="AW454" s="14" t="s">
        <v>32</v>
      </c>
      <c r="AX454" s="14" t="s">
        <v>85</v>
      </c>
      <c r="AY454" s="297" t="s">
        <v>145</v>
      </c>
    </row>
    <row r="455" spans="1:63" s="12" customFormat="1" ht="22.8" customHeight="1">
      <c r="A455" s="12"/>
      <c r="B455" s="246"/>
      <c r="C455" s="247"/>
      <c r="D455" s="248" t="s">
        <v>76</v>
      </c>
      <c r="E455" s="260" t="s">
        <v>843</v>
      </c>
      <c r="F455" s="260" t="s">
        <v>844</v>
      </c>
      <c r="G455" s="247"/>
      <c r="H455" s="247"/>
      <c r="I455" s="250"/>
      <c r="J455" s="261">
        <f>BK455</f>
        <v>0</v>
      </c>
      <c r="K455" s="247"/>
      <c r="L455" s="252"/>
      <c r="M455" s="253"/>
      <c r="N455" s="254"/>
      <c r="O455" s="254"/>
      <c r="P455" s="255">
        <f>P456</f>
        <v>0</v>
      </c>
      <c r="Q455" s="254"/>
      <c r="R455" s="255">
        <f>R456</f>
        <v>0</v>
      </c>
      <c r="S455" s="254"/>
      <c r="T455" s="256">
        <f>T456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57" t="s">
        <v>85</v>
      </c>
      <c r="AT455" s="258" t="s">
        <v>76</v>
      </c>
      <c r="AU455" s="258" t="s">
        <v>85</v>
      </c>
      <c r="AY455" s="257" t="s">
        <v>145</v>
      </c>
      <c r="BK455" s="259">
        <f>BK456</f>
        <v>0</v>
      </c>
    </row>
    <row r="456" spans="1:65" s="2" customFormat="1" ht="36" customHeight="1">
      <c r="A456" s="40"/>
      <c r="B456" s="41"/>
      <c r="C456" s="309" t="s">
        <v>845</v>
      </c>
      <c r="D456" s="309" t="s">
        <v>223</v>
      </c>
      <c r="E456" s="310" t="s">
        <v>846</v>
      </c>
      <c r="F456" s="311" t="s">
        <v>847</v>
      </c>
      <c r="G456" s="312" t="s">
        <v>405</v>
      </c>
      <c r="H456" s="313">
        <v>291.037</v>
      </c>
      <c r="I456" s="314"/>
      <c r="J456" s="315">
        <f>ROUND(I456*H456,2)</f>
        <v>0</v>
      </c>
      <c r="K456" s="316"/>
      <c r="L456" s="43"/>
      <c r="M456" s="317" t="s">
        <v>1</v>
      </c>
      <c r="N456" s="318" t="s">
        <v>42</v>
      </c>
      <c r="O456" s="93"/>
      <c r="P456" s="273">
        <f>O456*H456</f>
        <v>0</v>
      </c>
      <c r="Q456" s="273">
        <v>0</v>
      </c>
      <c r="R456" s="273">
        <f>Q456*H456</f>
        <v>0</v>
      </c>
      <c r="S456" s="273">
        <v>0</v>
      </c>
      <c r="T456" s="274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75" t="s">
        <v>150</v>
      </c>
      <c r="AT456" s="275" t="s">
        <v>223</v>
      </c>
      <c r="AU456" s="275" t="s">
        <v>87</v>
      </c>
      <c r="AY456" s="17" t="s">
        <v>145</v>
      </c>
      <c r="BE456" s="145">
        <f>IF(N456="základní",J456,0)</f>
        <v>0</v>
      </c>
      <c r="BF456" s="145">
        <f>IF(N456="snížená",J456,0)</f>
        <v>0</v>
      </c>
      <c r="BG456" s="145">
        <f>IF(N456="zákl. přenesená",J456,0)</f>
        <v>0</v>
      </c>
      <c r="BH456" s="145">
        <f>IF(N456="sníž. přenesená",J456,0)</f>
        <v>0</v>
      </c>
      <c r="BI456" s="145">
        <f>IF(N456="nulová",J456,0)</f>
        <v>0</v>
      </c>
      <c r="BJ456" s="17" t="s">
        <v>85</v>
      </c>
      <c r="BK456" s="145">
        <f>ROUND(I456*H456,2)</f>
        <v>0</v>
      </c>
      <c r="BL456" s="17" t="s">
        <v>150</v>
      </c>
      <c r="BM456" s="275" t="s">
        <v>848</v>
      </c>
    </row>
    <row r="457" spans="1:63" s="12" customFormat="1" ht="25.9" customHeight="1">
      <c r="A457" s="12"/>
      <c r="B457" s="246"/>
      <c r="C457" s="247"/>
      <c r="D457" s="248" t="s">
        <v>76</v>
      </c>
      <c r="E457" s="249" t="s">
        <v>146</v>
      </c>
      <c r="F457" s="249" t="s">
        <v>849</v>
      </c>
      <c r="G457" s="247"/>
      <c r="H457" s="247"/>
      <c r="I457" s="250"/>
      <c r="J457" s="251">
        <f>BK457</f>
        <v>0</v>
      </c>
      <c r="K457" s="247"/>
      <c r="L457" s="252"/>
      <c r="M457" s="253"/>
      <c r="N457" s="254"/>
      <c r="O457" s="254"/>
      <c r="P457" s="255">
        <f>P458</f>
        <v>0</v>
      </c>
      <c r="Q457" s="254"/>
      <c r="R457" s="255">
        <f>R458</f>
        <v>0.0234603</v>
      </c>
      <c r="S457" s="254"/>
      <c r="T457" s="256">
        <f>T458</f>
        <v>0</v>
      </c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R457" s="257" t="s">
        <v>154</v>
      </c>
      <c r="AT457" s="258" t="s">
        <v>76</v>
      </c>
      <c r="AU457" s="258" t="s">
        <v>77</v>
      </c>
      <c r="AY457" s="257" t="s">
        <v>145</v>
      </c>
      <c r="BK457" s="259">
        <f>BK458</f>
        <v>0</v>
      </c>
    </row>
    <row r="458" spans="1:63" s="12" customFormat="1" ht="22.8" customHeight="1">
      <c r="A458" s="12"/>
      <c r="B458" s="246"/>
      <c r="C458" s="247"/>
      <c r="D458" s="248" t="s">
        <v>76</v>
      </c>
      <c r="E458" s="260" t="s">
        <v>850</v>
      </c>
      <c r="F458" s="260" t="s">
        <v>851</v>
      </c>
      <c r="G458" s="247"/>
      <c r="H458" s="247"/>
      <c r="I458" s="250"/>
      <c r="J458" s="261">
        <f>BK458</f>
        <v>0</v>
      </c>
      <c r="K458" s="247"/>
      <c r="L458" s="252"/>
      <c r="M458" s="253"/>
      <c r="N458" s="254"/>
      <c r="O458" s="254"/>
      <c r="P458" s="255">
        <f>SUM(P459:P480)</f>
        <v>0</v>
      </c>
      <c r="Q458" s="254"/>
      <c r="R458" s="255">
        <f>SUM(R459:R480)</f>
        <v>0.0234603</v>
      </c>
      <c r="S458" s="254"/>
      <c r="T458" s="256">
        <f>SUM(T459:T480)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57" t="s">
        <v>154</v>
      </c>
      <c r="AT458" s="258" t="s">
        <v>76</v>
      </c>
      <c r="AU458" s="258" t="s">
        <v>85</v>
      </c>
      <c r="AY458" s="257" t="s">
        <v>145</v>
      </c>
      <c r="BK458" s="259">
        <f>SUM(BK459:BK480)</f>
        <v>0</v>
      </c>
    </row>
    <row r="459" spans="1:65" s="2" customFormat="1" ht="60" customHeight="1">
      <c r="A459" s="40"/>
      <c r="B459" s="41"/>
      <c r="C459" s="309" t="s">
        <v>852</v>
      </c>
      <c r="D459" s="309" t="s">
        <v>223</v>
      </c>
      <c r="E459" s="310" t="s">
        <v>853</v>
      </c>
      <c r="F459" s="311" t="s">
        <v>854</v>
      </c>
      <c r="G459" s="312" t="s">
        <v>243</v>
      </c>
      <c r="H459" s="313">
        <v>12</v>
      </c>
      <c r="I459" s="314"/>
      <c r="J459" s="315">
        <f>ROUND(I459*H459,2)</f>
        <v>0</v>
      </c>
      <c r="K459" s="316"/>
      <c r="L459" s="43"/>
      <c r="M459" s="317" t="s">
        <v>1</v>
      </c>
      <c r="N459" s="318" t="s">
        <v>42</v>
      </c>
      <c r="O459" s="93"/>
      <c r="P459" s="273">
        <f>O459*H459</f>
        <v>0</v>
      </c>
      <c r="Q459" s="273">
        <v>0</v>
      </c>
      <c r="R459" s="273">
        <f>Q459*H459</f>
        <v>0</v>
      </c>
      <c r="S459" s="273">
        <v>0</v>
      </c>
      <c r="T459" s="274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75" t="s">
        <v>585</v>
      </c>
      <c r="AT459" s="275" t="s">
        <v>223</v>
      </c>
      <c r="AU459" s="275" t="s">
        <v>87</v>
      </c>
      <c r="AY459" s="17" t="s">
        <v>145</v>
      </c>
      <c r="BE459" s="145">
        <f>IF(N459="základní",J459,0)</f>
        <v>0</v>
      </c>
      <c r="BF459" s="145">
        <f>IF(N459="snížená",J459,0)</f>
        <v>0</v>
      </c>
      <c r="BG459" s="145">
        <f>IF(N459="zákl. přenesená",J459,0)</f>
        <v>0</v>
      </c>
      <c r="BH459" s="145">
        <f>IF(N459="sníž. přenesená",J459,0)</f>
        <v>0</v>
      </c>
      <c r="BI459" s="145">
        <f>IF(N459="nulová",J459,0)</f>
        <v>0</v>
      </c>
      <c r="BJ459" s="17" t="s">
        <v>85</v>
      </c>
      <c r="BK459" s="145">
        <f>ROUND(I459*H459,2)</f>
        <v>0</v>
      </c>
      <c r="BL459" s="17" t="s">
        <v>585</v>
      </c>
      <c r="BM459" s="275" t="s">
        <v>855</v>
      </c>
    </row>
    <row r="460" spans="1:51" s="13" customFormat="1" ht="12">
      <c r="A460" s="13"/>
      <c r="B460" s="276"/>
      <c r="C460" s="277"/>
      <c r="D460" s="278" t="s">
        <v>183</v>
      </c>
      <c r="E460" s="279" t="s">
        <v>1</v>
      </c>
      <c r="F460" s="280" t="s">
        <v>856</v>
      </c>
      <c r="G460" s="277"/>
      <c r="H460" s="279" t="s">
        <v>1</v>
      </c>
      <c r="I460" s="281"/>
      <c r="J460" s="277"/>
      <c r="K460" s="277"/>
      <c r="L460" s="282"/>
      <c r="M460" s="283"/>
      <c r="N460" s="284"/>
      <c r="O460" s="284"/>
      <c r="P460" s="284"/>
      <c r="Q460" s="284"/>
      <c r="R460" s="284"/>
      <c r="S460" s="284"/>
      <c r="T460" s="28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86" t="s">
        <v>183</v>
      </c>
      <c r="AU460" s="286" t="s">
        <v>87</v>
      </c>
      <c r="AV460" s="13" t="s">
        <v>85</v>
      </c>
      <c r="AW460" s="13" t="s">
        <v>32</v>
      </c>
      <c r="AX460" s="13" t="s">
        <v>77</v>
      </c>
      <c r="AY460" s="286" t="s">
        <v>145</v>
      </c>
    </row>
    <row r="461" spans="1:51" s="14" customFormat="1" ht="12">
      <c r="A461" s="14"/>
      <c r="B461" s="287"/>
      <c r="C461" s="288"/>
      <c r="D461" s="278" t="s">
        <v>183</v>
      </c>
      <c r="E461" s="289" t="s">
        <v>1</v>
      </c>
      <c r="F461" s="290" t="s">
        <v>857</v>
      </c>
      <c r="G461" s="288"/>
      <c r="H461" s="291">
        <v>12</v>
      </c>
      <c r="I461" s="292"/>
      <c r="J461" s="288"/>
      <c r="K461" s="288"/>
      <c r="L461" s="293"/>
      <c r="M461" s="294"/>
      <c r="N461" s="295"/>
      <c r="O461" s="295"/>
      <c r="P461" s="295"/>
      <c r="Q461" s="295"/>
      <c r="R461" s="295"/>
      <c r="S461" s="295"/>
      <c r="T461" s="296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97" t="s">
        <v>183</v>
      </c>
      <c r="AU461" s="297" t="s">
        <v>87</v>
      </c>
      <c r="AV461" s="14" t="s">
        <v>87</v>
      </c>
      <c r="AW461" s="14" t="s">
        <v>32</v>
      </c>
      <c r="AX461" s="14" t="s">
        <v>85</v>
      </c>
      <c r="AY461" s="297" t="s">
        <v>145</v>
      </c>
    </row>
    <row r="462" spans="1:65" s="2" customFormat="1" ht="36" customHeight="1">
      <c r="A462" s="40"/>
      <c r="B462" s="41"/>
      <c r="C462" s="309" t="s">
        <v>858</v>
      </c>
      <c r="D462" s="309" t="s">
        <v>223</v>
      </c>
      <c r="E462" s="310" t="s">
        <v>859</v>
      </c>
      <c r="F462" s="311" t="s">
        <v>860</v>
      </c>
      <c r="G462" s="312" t="s">
        <v>107</v>
      </c>
      <c r="H462" s="313">
        <v>24</v>
      </c>
      <c r="I462" s="314"/>
      <c r="J462" s="315">
        <f>ROUND(I462*H462,2)</f>
        <v>0</v>
      </c>
      <c r="K462" s="316"/>
      <c r="L462" s="43"/>
      <c r="M462" s="317" t="s">
        <v>1</v>
      </c>
      <c r="N462" s="318" t="s">
        <v>42</v>
      </c>
      <c r="O462" s="93"/>
      <c r="P462" s="273">
        <f>O462*H462</f>
        <v>0</v>
      </c>
      <c r="Q462" s="273">
        <v>0</v>
      </c>
      <c r="R462" s="273">
        <f>Q462*H462</f>
        <v>0</v>
      </c>
      <c r="S462" s="273">
        <v>0</v>
      </c>
      <c r="T462" s="274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75" t="s">
        <v>585</v>
      </c>
      <c r="AT462" s="275" t="s">
        <v>223</v>
      </c>
      <c r="AU462" s="275" t="s">
        <v>87</v>
      </c>
      <c r="AY462" s="17" t="s">
        <v>145</v>
      </c>
      <c r="BE462" s="145">
        <f>IF(N462="základní",J462,0)</f>
        <v>0</v>
      </c>
      <c r="BF462" s="145">
        <f>IF(N462="snížená",J462,0)</f>
        <v>0</v>
      </c>
      <c r="BG462" s="145">
        <f>IF(N462="zákl. přenesená",J462,0)</f>
        <v>0</v>
      </c>
      <c r="BH462" s="145">
        <f>IF(N462="sníž. přenesená",J462,0)</f>
        <v>0</v>
      </c>
      <c r="BI462" s="145">
        <f>IF(N462="nulová",J462,0)</f>
        <v>0</v>
      </c>
      <c r="BJ462" s="17" t="s">
        <v>85</v>
      </c>
      <c r="BK462" s="145">
        <f>ROUND(I462*H462,2)</f>
        <v>0</v>
      </c>
      <c r="BL462" s="17" t="s">
        <v>585</v>
      </c>
      <c r="BM462" s="275" t="s">
        <v>861</v>
      </c>
    </row>
    <row r="463" spans="1:51" s="13" customFormat="1" ht="12">
      <c r="A463" s="13"/>
      <c r="B463" s="276"/>
      <c r="C463" s="277"/>
      <c r="D463" s="278" t="s">
        <v>183</v>
      </c>
      <c r="E463" s="279" t="s">
        <v>1</v>
      </c>
      <c r="F463" s="280" t="s">
        <v>862</v>
      </c>
      <c r="G463" s="277"/>
      <c r="H463" s="279" t="s">
        <v>1</v>
      </c>
      <c r="I463" s="281"/>
      <c r="J463" s="277"/>
      <c r="K463" s="277"/>
      <c r="L463" s="282"/>
      <c r="M463" s="283"/>
      <c r="N463" s="284"/>
      <c r="O463" s="284"/>
      <c r="P463" s="284"/>
      <c r="Q463" s="284"/>
      <c r="R463" s="284"/>
      <c r="S463" s="284"/>
      <c r="T463" s="285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86" t="s">
        <v>183</v>
      </c>
      <c r="AU463" s="286" t="s">
        <v>87</v>
      </c>
      <c r="AV463" s="13" t="s">
        <v>85</v>
      </c>
      <c r="AW463" s="13" t="s">
        <v>32</v>
      </c>
      <c r="AX463" s="13" t="s">
        <v>77</v>
      </c>
      <c r="AY463" s="286" t="s">
        <v>145</v>
      </c>
    </row>
    <row r="464" spans="1:51" s="14" customFormat="1" ht="12">
      <c r="A464" s="14"/>
      <c r="B464" s="287"/>
      <c r="C464" s="288"/>
      <c r="D464" s="278" t="s">
        <v>183</v>
      </c>
      <c r="E464" s="289" t="s">
        <v>1</v>
      </c>
      <c r="F464" s="290" t="s">
        <v>863</v>
      </c>
      <c r="G464" s="288"/>
      <c r="H464" s="291">
        <v>24</v>
      </c>
      <c r="I464" s="292"/>
      <c r="J464" s="288"/>
      <c r="K464" s="288"/>
      <c r="L464" s="293"/>
      <c r="M464" s="294"/>
      <c r="N464" s="295"/>
      <c r="O464" s="295"/>
      <c r="P464" s="295"/>
      <c r="Q464" s="295"/>
      <c r="R464" s="295"/>
      <c r="S464" s="295"/>
      <c r="T464" s="296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97" t="s">
        <v>183</v>
      </c>
      <c r="AU464" s="297" t="s">
        <v>87</v>
      </c>
      <c r="AV464" s="14" t="s">
        <v>87</v>
      </c>
      <c r="AW464" s="14" t="s">
        <v>32</v>
      </c>
      <c r="AX464" s="14" t="s">
        <v>85</v>
      </c>
      <c r="AY464" s="297" t="s">
        <v>145</v>
      </c>
    </row>
    <row r="465" spans="1:65" s="2" customFormat="1" ht="36" customHeight="1">
      <c r="A465" s="40"/>
      <c r="B465" s="41"/>
      <c r="C465" s="309" t="s">
        <v>864</v>
      </c>
      <c r="D465" s="309" t="s">
        <v>223</v>
      </c>
      <c r="E465" s="310" t="s">
        <v>865</v>
      </c>
      <c r="F465" s="311" t="s">
        <v>866</v>
      </c>
      <c r="G465" s="312" t="s">
        <v>107</v>
      </c>
      <c r="H465" s="313">
        <v>47.4</v>
      </c>
      <c r="I465" s="314"/>
      <c r="J465" s="315">
        <f>ROUND(I465*H465,2)</f>
        <v>0</v>
      </c>
      <c r="K465" s="316"/>
      <c r="L465" s="43"/>
      <c r="M465" s="317" t="s">
        <v>1</v>
      </c>
      <c r="N465" s="318" t="s">
        <v>42</v>
      </c>
      <c r="O465" s="93"/>
      <c r="P465" s="273">
        <f>O465*H465</f>
        <v>0</v>
      </c>
      <c r="Q465" s="273">
        <v>0</v>
      </c>
      <c r="R465" s="273">
        <f>Q465*H465</f>
        <v>0</v>
      </c>
      <c r="S465" s="273">
        <v>0</v>
      </c>
      <c r="T465" s="274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75" t="s">
        <v>585</v>
      </c>
      <c r="AT465" s="275" t="s">
        <v>223</v>
      </c>
      <c r="AU465" s="275" t="s">
        <v>87</v>
      </c>
      <c r="AY465" s="17" t="s">
        <v>145</v>
      </c>
      <c r="BE465" s="145">
        <f>IF(N465="základní",J465,0)</f>
        <v>0</v>
      </c>
      <c r="BF465" s="145">
        <f>IF(N465="snížená",J465,0)</f>
        <v>0</v>
      </c>
      <c r="BG465" s="145">
        <f>IF(N465="zákl. přenesená",J465,0)</f>
        <v>0</v>
      </c>
      <c r="BH465" s="145">
        <f>IF(N465="sníž. přenesená",J465,0)</f>
        <v>0</v>
      </c>
      <c r="BI465" s="145">
        <f>IF(N465="nulová",J465,0)</f>
        <v>0</v>
      </c>
      <c r="BJ465" s="17" t="s">
        <v>85</v>
      </c>
      <c r="BK465" s="145">
        <f>ROUND(I465*H465,2)</f>
        <v>0</v>
      </c>
      <c r="BL465" s="17" t="s">
        <v>585</v>
      </c>
      <c r="BM465" s="275" t="s">
        <v>867</v>
      </c>
    </row>
    <row r="466" spans="1:51" s="13" customFormat="1" ht="12">
      <c r="A466" s="13"/>
      <c r="B466" s="276"/>
      <c r="C466" s="277"/>
      <c r="D466" s="278" t="s">
        <v>183</v>
      </c>
      <c r="E466" s="279" t="s">
        <v>1</v>
      </c>
      <c r="F466" s="280" t="s">
        <v>302</v>
      </c>
      <c r="G466" s="277"/>
      <c r="H466" s="279" t="s">
        <v>1</v>
      </c>
      <c r="I466" s="281"/>
      <c r="J466" s="277"/>
      <c r="K466" s="277"/>
      <c r="L466" s="282"/>
      <c r="M466" s="283"/>
      <c r="N466" s="284"/>
      <c r="O466" s="284"/>
      <c r="P466" s="284"/>
      <c r="Q466" s="284"/>
      <c r="R466" s="284"/>
      <c r="S466" s="284"/>
      <c r="T466" s="28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86" t="s">
        <v>183</v>
      </c>
      <c r="AU466" s="286" t="s">
        <v>87</v>
      </c>
      <c r="AV466" s="13" t="s">
        <v>85</v>
      </c>
      <c r="AW466" s="13" t="s">
        <v>32</v>
      </c>
      <c r="AX466" s="13" t="s">
        <v>77</v>
      </c>
      <c r="AY466" s="286" t="s">
        <v>145</v>
      </c>
    </row>
    <row r="467" spans="1:51" s="13" customFormat="1" ht="12">
      <c r="A467" s="13"/>
      <c r="B467" s="276"/>
      <c r="C467" s="277"/>
      <c r="D467" s="278" t="s">
        <v>183</v>
      </c>
      <c r="E467" s="279" t="s">
        <v>1</v>
      </c>
      <c r="F467" s="280" t="s">
        <v>868</v>
      </c>
      <c r="G467" s="277"/>
      <c r="H467" s="279" t="s">
        <v>1</v>
      </c>
      <c r="I467" s="281"/>
      <c r="J467" s="277"/>
      <c r="K467" s="277"/>
      <c r="L467" s="282"/>
      <c r="M467" s="283"/>
      <c r="N467" s="284"/>
      <c r="O467" s="284"/>
      <c r="P467" s="284"/>
      <c r="Q467" s="284"/>
      <c r="R467" s="284"/>
      <c r="S467" s="284"/>
      <c r="T467" s="28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86" t="s">
        <v>183</v>
      </c>
      <c r="AU467" s="286" t="s">
        <v>87</v>
      </c>
      <c r="AV467" s="13" t="s">
        <v>85</v>
      </c>
      <c r="AW467" s="13" t="s">
        <v>32</v>
      </c>
      <c r="AX467" s="13" t="s">
        <v>77</v>
      </c>
      <c r="AY467" s="286" t="s">
        <v>145</v>
      </c>
    </row>
    <row r="468" spans="1:51" s="14" customFormat="1" ht="12">
      <c r="A468" s="14"/>
      <c r="B468" s="287"/>
      <c r="C468" s="288"/>
      <c r="D468" s="278" t="s">
        <v>183</v>
      </c>
      <c r="E468" s="289" t="s">
        <v>1</v>
      </c>
      <c r="F468" s="290" t="s">
        <v>869</v>
      </c>
      <c r="G468" s="288"/>
      <c r="H468" s="291">
        <v>47.4</v>
      </c>
      <c r="I468" s="292"/>
      <c r="J468" s="288"/>
      <c r="K468" s="288"/>
      <c r="L468" s="293"/>
      <c r="M468" s="294"/>
      <c r="N468" s="295"/>
      <c r="O468" s="295"/>
      <c r="P468" s="295"/>
      <c r="Q468" s="295"/>
      <c r="R468" s="295"/>
      <c r="S468" s="295"/>
      <c r="T468" s="296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97" t="s">
        <v>183</v>
      </c>
      <c r="AU468" s="297" t="s">
        <v>87</v>
      </c>
      <c r="AV468" s="14" t="s">
        <v>87</v>
      </c>
      <c r="AW468" s="14" t="s">
        <v>32</v>
      </c>
      <c r="AX468" s="14" t="s">
        <v>85</v>
      </c>
      <c r="AY468" s="297" t="s">
        <v>145</v>
      </c>
    </row>
    <row r="469" spans="1:65" s="2" customFormat="1" ht="24" customHeight="1">
      <c r="A469" s="40"/>
      <c r="B469" s="41"/>
      <c r="C469" s="262" t="s">
        <v>870</v>
      </c>
      <c r="D469" s="262" t="s">
        <v>146</v>
      </c>
      <c r="E469" s="263" t="s">
        <v>871</v>
      </c>
      <c r="F469" s="264" t="s">
        <v>872</v>
      </c>
      <c r="G469" s="265" t="s">
        <v>107</v>
      </c>
      <c r="H469" s="266">
        <v>26.07</v>
      </c>
      <c r="I469" s="267"/>
      <c r="J469" s="268">
        <f>ROUND(I469*H469,2)</f>
        <v>0</v>
      </c>
      <c r="K469" s="269"/>
      <c r="L469" s="270"/>
      <c r="M469" s="271" t="s">
        <v>1</v>
      </c>
      <c r="N469" s="272" t="s">
        <v>42</v>
      </c>
      <c r="O469" s="93"/>
      <c r="P469" s="273">
        <f>O469*H469</f>
        <v>0</v>
      </c>
      <c r="Q469" s="273">
        <v>0.00069</v>
      </c>
      <c r="R469" s="273">
        <f>Q469*H469</f>
        <v>0.0179883</v>
      </c>
      <c r="S469" s="273">
        <v>0</v>
      </c>
      <c r="T469" s="274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75" t="s">
        <v>873</v>
      </c>
      <c r="AT469" s="275" t="s">
        <v>146</v>
      </c>
      <c r="AU469" s="275" t="s">
        <v>87</v>
      </c>
      <c r="AY469" s="17" t="s">
        <v>145</v>
      </c>
      <c r="BE469" s="145">
        <f>IF(N469="základní",J469,0)</f>
        <v>0</v>
      </c>
      <c r="BF469" s="145">
        <f>IF(N469="snížená",J469,0)</f>
        <v>0</v>
      </c>
      <c r="BG469" s="145">
        <f>IF(N469="zákl. přenesená",J469,0)</f>
        <v>0</v>
      </c>
      <c r="BH469" s="145">
        <f>IF(N469="sníž. přenesená",J469,0)</f>
        <v>0</v>
      </c>
      <c r="BI469" s="145">
        <f>IF(N469="nulová",J469,0)</f>
        <v>0</v>
      </c>
      <c r="BJ469" s="17" t="s">
        <v>85</v>
      </c>
      <c r="BK469" s="145">
        <f>ROUND(I469*H469,2)</f>
        <v>0</v>
      </c>
      <c r="BL469" s="17" t="s">
        <v>873</v>
      </c>
      <c r="BM469" s="275" t="s">
        <v>874</v>
      </c>
    </row>
    <row r="470" spans="1:51" s="13" customFormat="1" ht="12">
      <c r="A470" s="13"/>
      <c r="B470" s="276"/>
      <c r="C470" s="277"/>
      <c r="D470" s="278" t="s">
        <v>183</v>
      </c>
      <c r="E470" s="279" t="s">
        <v>1</v>
      </c>
      <c r="F470" s="280" t="s">
        <v>875</v>
      </c>
      <c r="G470" s="277"/>
      <c r="H470" s="279" t="s">
        <v>1</v>
      </c>
      <c r="I470" s="281"/>
      <c r="J470" s="277"/>
      <c r="K470" s="277"/>
      <c r="L470" s="282"/>
      <c r="M470" s="283"/>
      <c r="N470" s="284"/>
      <c r="O470" s="284"/>
      <c r="P470" s="284"/>
      <c r="Q470" s="284"/>
      <c r="R470" s="284"/>
      <c r="S470" s="284"/>
      <c r="T470" s="28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86" t="s">
        <v>183</v>
      </c>
      <c r="AU470" s="286" t="s">
        <v>87</v>
      </c>
      <c r="AV470" s="13" t="s">
        <v>85</v>
      </c>
      <c r="AW470" s="13" t="s">
        <v>32</v>
      </c>
      <c r="AX470" s="13" t="s">
        <v>77</v>
      </c>
      <c r="AY470" s="286" t="s">
        <v>145</v>
      </c>
    </row>
    <row r="471" spans="1:51" s="14" customFormat="1" ht="12">
      <c r="A471" s="14"/>
      <c r="B471" s="287"/>
      <c r="C471" s="288"/>
      <c r="D471" s="278" t="s">
        <v>183</v>
      </c>
      <c r="E471" s="289" t="s">
        <v>1</v>
      </c>
      <c r="F471" s="290" t="s">
        <v>275</v>
      </c>
      <c r="G471" s="288"/>
      <c r="H471" s="291">
        <v>23.7</v>
      </c>
      <c r="I471" s="292"/>
      <c r="J471" s="288"/>
      <c r="K471" s="288"/>
      <c r="L471" s="293"/>
      <c r="M471" s="294"/>
      <c r="N471" s="295"/>
      <c r="O471" s="295"/>
      <c r="P471" s="295"/>
      <c r="Q471" s="295"/>
      <c r="R471" s="295"/>
      <c r="S471" s="295"/>
      <c r="T471" s="296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97" t="s">
        <v>183</v>
      </c>
      <c r="AU471" s="297" t="s">
        <v>87</v>
      </c>
      <c r="AV471" s="14" t="s">
        <v>87</v>
      </c>
      <c r="AW471" s="14" t="s">
        <v>32</v>
      </c>
      <c r="AX471" s="14" t="s">
        <v>85</v>
      </c>
      <c r="AY471" s="297" t="s">
        <v>145</v>
      </c>
    </row>
    <row r="472" spans="1:51" s="14" customFormat="1" ht="12">
      <c r="A472" s="14"/>
      <c r="B472" s="287"/>
      <c r="C472" s="288"/>
      <c r="D472" s="278" t="s">
        <v>183</v>
      </c>
      <c r="E472" s="288"/>
      <c r="F472" s="290" t="s">
        <v>876</v>
      </c>
      <c r="G472" s="288"/>
      <c r="H472" s="291">
        <v>26.07</v>
      </c>
      <c r="I472" s="292"/>
      <c r="J472" s="288"/>
      <c r="K472" s="288"/>
      <c r="L472" s="293"/>
      <c r="M472" s="294"/>
      <c r="N472" s="295"/>
      <c r="O472" s="295"/>
      <c r="P472" s="295"/>
      <c r="Q472" s="295"/>
      <c r="R472" s="295"/>
      <c r="S472" s="295"/>
      <c r="T472" s="296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97" t="s">
        <v>183</v>
      </c>
      <c r="AU472" s="297" t="s">
        <v>87</v>
      </c>
      <c r="AV472" s="14" t="s">
        <v>87</v>
      </c>
      <c r="AW472" s="14" t="s">
        <v>4</v>
      </c>
      <c r="AX472" s="14" t="s">
        <v>85</v>
      </c>
      <c r="AY472" s="297" t="s">
        <v>145</v>
      </c>
    </row>
    <row r="473" spans="1:65" s="2" customFormat="1" ht="16.5" customHeight="1">
      <c r="A473" s="40"/>
      <c r="B473" s="41"/>
      <c r="C473" s="262" t="s">
        <v>877</v>
      </c>
      <c r="D473" s="262" t="s">
        <v>146</v>
      </c>
      <c r="E473" s="263" t="s">
        <v>878</v>
      </c>
      <c r="F473" s="264" t="s">
        <v>879</v>
      </c>
      <c r="G473" s="265" t="s">
        <v>107</v>
      </c>
      <c r="H473" s="266">
        <v>26.07</v>
      </c>
      <c r="I473" s="267"/>
      <c r="J473" s="268">
        <f>ROUND(I473*H473,2)</f>
        <v>0</v>
      </c>
      <c r="K473" s="269"/>
      <c r="L473" s="270"/>
      <c r="M473" s="271" t="s">
        <v>1</v>
      </c>
      <c r="N473" s="272" t="s">
        <v>42</v>
      </c>
      <c r="O473" s="93"/>
      <c r="P473" s="273">
        <f>O473*H473</f>
        <v>0</v>
      </c>
      <c r="Q473" s="273">
        <v>0</v>
      </c>
      <c r="R473" s="273">
        <f>Q473*H473</f>
        <v>0</v>
      </c>
      <c r="S473" s="273">
        <v>0</v>
      </c>
      <c r="T473" s="274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75" t="s">
        <v>873</v>
      </c>
      <c r="AT473" s="275" t="s">
        <v>146</v>
      </c>
      <c r="AU473" s="275" t="s">
        <v>87</v>
      </c>
      <c r="AY473" s="17" t="s">
        <v>145</v>
      </c>
      <c r="BE473" s="145">
        <f>IF(N473="základní",J473,0)</f>
        <v>0</v>
      </c>
      <c r="BF473" s="145">
        <f>IF(N473="snížená",J473,0)</f>
        <v>0</v>
      </c>
      <c r="BG473" s="145">
        <f>IF(N473="zákl. přenesená",J473,0)</f>
        <v>0</v>
      </c>
      <c r="BH473" s="145">
        <f>IF(N473="sníž. přenesená",J473,0)</f>
        <v>0</v>
      </c>
      <c r="BI473" s="145">
        <f>IF(N473="nulová",J473,0)</f>
        <v>0</v>
      </c>
      <c r="BJ473" s="17" t="s">
        <v>85</v>
      </c>
      <c r="BK473" s="145">
        <f>ROUND(I473*H473,2)</f>
        <v>0</v>
      </c>
      <c r="BL473" s="17" t="s">
        <v>873</v>
      </c>
      <c r="BM473" s="275" t="s">
        <v>880</v>
      </c>
    </row>
    <row r="474" spans="1:51" s="13" customFormat="1" ht="12">
      <c r="A474" s="13"/>
      <c r="B474" s="276"/>
      <c r="C474" s="277"/>
      <c r="D474" s="278" t="s">
        <v>183</v>
      </c>
      <c r="E474" s="279" t="s">
        <v>1</v>
      </c>
      <c r="F474" s="280" t="s">
        <v>881</v>
      </c>
      <c r="G474" s="277"/>
      <c r="H474" s="279" t="s">
        <v>1</v>
      </c>
      <c r="I474" s="281"/>
      <c r="J474" s="277"/>
      <c r="K474" s="277"/>
      <c r="L474" s="282"/>
      <c r="M474" s="283"/>
      <c r="N474" s="284"/>
      <c r="O474" s="284"/>
      <c r="P474" s="284"/>
      <c r="Q474" s="284"/>
      <c r="R474" s="284"/>
      <c r="S474" s="284"/>
      <c r="T474" s="28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86" t="s">
        <v>183</v>
      </c>
      <c r="AU474" s="286" t="s">
        <v>87</v>
      </c>
      <c r="AV474" s="13" t="s">
        <v>85</v>
      </c>
      <c r="AW474" s="13" t="s">
        <v>32</v>
      </c>
      <c r="AX474" s="13" t="s">
        <v>77</v>
      </c>
      <c r="AY474" s="286" t="s">
        <v>145</v>
      </c>
    </row>
    <row r="475" spans="1:51" s="13" customFormat="1" ht="12">
      <c r="A475" s="13"/>
      <c r="B475" s="276"/>
      <c r="C475" s="277"/>
      <c r="D475" s="278" t="s">
        <v>183</v>
      </c>
      <c r="E475" s="279" t="s">
        <v>1</v>
      </c>
      <c r="F475" s="280" t="s">
        <v>875</v>
      </c>
      <c r="G475" s="277"/>
      <c r="H475" s="279" t="s">
        <v>1</v>
      </c>
      <c r="I475" s="281"/>
      <c r="J475" s="277"/>
      <c r="K475" s="277"/>
      <c r="L475" s="282"/>
      <c r="M475" s="283"/>
      <c r="N475" s="284"/>
      <c r="O475" s="284"/>
      <c r="P475" s="284"/>
      <c r="Q475" s="284"/>
      <c r="R475" s="284"/>
      <c r="S475" s="284"/>
      <c r="T475" s="285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86" t="s">
        <v>183</v>
      </c>
      <c r="AU475" s="286" t="s">
        <v>87</v>
      </c>
      <c r="AV475" s="13" t="s">
        <v>85</v>
      </c>
      <c r="AW475" s="13" t="s">
        <v>32</v>
      </c>
      <c r="AX475" s="13" t="s">
        <v>77</v>
      </c>
      <c r="AY475" s="286" t="s">
        <v>145</v>
      </c>
    </row>
    <row r="476" spans="1:51" s="14" customFormat="1" ht="12">
      <c r="A476" s="14"/>
      <c r="B476" s="287"/>
      <c r="C476" s="288"/>
      <c r="D476" s="278" t="s">
        <v>183</v>
      </c>
      <c r="E476" s="289" t="s">
        <v>275</v>
      </c>
      <c r="F476" s="290" t="s">
        <v>882</v>
      </c>
      <c r="G476" s="288"/>
      <c r="H476" s="291">
        <v>23.7</v>
      </c>
      <c r="I476" s="292"/>
      <c r="J476" s="288"/>
      <c r="K476" s="288"/>
      <c r="L476" s="293"/>
      <c r="M476" s="294"/>
      <c r="N476" s="295"/>
      <c r="O476" s="295"/>
      <c r="P476" s="295"/>
      <c r="Q476" s="295"/>
      <c r="R476" s="295"/>
      <c r="S476" s="295"/>
      <c r="T476" s="296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97" t="s">
        <v>183</v>
      </c>
      <c r="AU476" s="297" t="s">
        <v>87</v>
      </c>
      <c r="AV476" s="14" t="s">
        <v>87</v>
      </c>
      <c r="AW476" s="14" t="s">
        <v>32</v>
      </c>
      <c r="AX476" s="14" t="s">
        <v>85</v>
      </c>
      <c r="AY476" s="297" t="s">
        <v>145</v>
      </c>
    </row>
    <row r="477" spans="1:51" s="14" customFormat="1" ht="12">
      <c r="A477" s="14"/>
      <c r="B477" s="287"/>
      <c r="C477" s="288"/>
      <c r="D477" s="278" t="s">
        <v>183</v>
      </c>
      <c r="E477" s="288"/>
      <c r="F477" s="290" t="s">
        <v>876</v>
      </c>
      <c r="G477" s="288"/>
      <c r="H477" s="291">
        <v>26.07</v>
      </c>
      <c r="I477" s="292"/>
      <c r="J477" s="288"/>
      <c r="K477" s="288"/>
      <c r="L477" s="293"/>
      <c r="M477" s="294"/>
      <c r="N477" s="295"/>
      <c r="O477" s="295"/>
      <c r="P477" s="295"/>
      <c r="Q477" s="295"/>
      <c r="R477" s="295"/>
      <c r="S477" s="295"/>
      <c r="T477" s="296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97" t="s">
        <v>183</v>
      </c>
      <c r="AU477" s="297" t="s">
        <v>87</v>
      </c>
      <c r="AV477" s="14" t="s">
        <v>87</v>
      </c>
      <c r="AW477" s="14" t="s">
        <v>4</v>
      </c>
      <c r="AX477" s="14" t="s">
        <v>85</v>
      </c>
      <c r="AY477" s="297" t="s">
        <v>145</v>
      </c>
    </row>
    <row r="478" spans="1:65" s="2" customFormat="1" ht="24" customHeight="1">
      <c r="A478" s="40"/>
      <c r="B478" s="41"/>
      <c r="C478" s="262" t="s">
        <v>883</v>
      </c>
      <c r="D478" s="262" t="s">
        <v>146</v>
      </c>
      <c r="E478" s="263" t="s">
        <v>884</v>
      </c>
      <c r="F478" s="264" t="s">
        <v>885</v>
      </c>
      <c r="G478" s="265" t="s">
        <v>107</v>
      </c>
      <c r="H478" s="266">
        <v>28.8</v>
      </c>
      <c r="I478" s="267"/>
      <c r="J478" s="268">
        <f>ROUND(I478*H478,2)</f>
        <v>0</v>
      </c>
      <c r="K478" s="269"/>
      <c r="L478" s="270"/>
      <c r="M478" s="271" t="s">
        <v>1</v>
      </c>
      <c r="N478" s="272" t="s">
        <v>42</v>
      </c>
      <c r="O478" s="93"/>
      <c r="P478" s="273">
        <f>O478*H478</f>
        <v>0</v>
      </c>
      <c r="Q478" s="273">
        <v>0.00019</v>
      </c>
      <c r="R478" s="273">
        <f>Q478*H478</f>
        <v>0.005472</v>
      </c>
      <c r="S478" s="273">
        <v>0</v>
      </c>
      <c r="T478" s="274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75" t="s">
        <v>873</v>
      </c>
      <c r="AT478" s="275" t="s">
        <v>146</v>
      </c>
      <c r="AU478" s="275" t="s">
        <v>87</v>
      </c>
      <c r="AY478" s="17" t="s">
        <v>145</v>
      </c>
      <c r="BE478" s="145">
        <f>IF(N478="základní",J478,0)</f>
        <v>0</v>
      </c>
      <c r="BF478" s="145">
        <f>IF(N478="snížená",J478,0)</f>
        <v>0</v>
      </c>
      <c r="BG478" s="145">
        <f>IF(N478="zákl. přenesená",J478,0)</f>
        <v>0</v>
      </c>
      <c r="BH478" s="145">
        <f>IF(N478="sníž. přenesená",J478,0)</f>
        <v>0</v>
      </c>
      <c r="BI478" s="145">
        <f>IF(N478="nulová",J478,0)</f>
        <v>0</v>
      </c>
      <c r="BJ478" s="17" t="s">
        <v>85</v>
      </c>
      <c r="BK478" s="145">
        <f>ROUND(I478*H478,2)</f>
        <v>0</v>
      </c>
      <c r="BL478" s="17" t="s">
        <v>873</v>
      </c>
      <c r="BM478" s="275" t="s">
        <v>886</v>
      </c>
    </row>
    <row r="479" spans="1:51" s="13" customFormat="1" ht="12">
      <c r="A479" s="13"/>
      <c r="B479" s="276"/>
      <c r="C479" s="277"/>
      <c r="D479" s="278" t="s">
        <v>183</v>
      </c>
      <c r="E479" s="279" t="s">
        <v>1</v>
      </c>
      <c r="F479" s="280" t="s">
        <v>887</v>
      </c>
      <c r="G479" s="277"/>
      <c r="H479" s="279" t="s">
        <v>1</v>
      </c>
      <c r="I479" s="281"/>
      <c r="J479" s="277"/>
      <c r="K479" s="277"/>
      <c r="L479" s="282"/>
      <c r="M479" s="283"/>
      <c r="N479" s="284"/>
      <c r="O479" s="284"/>
      <c r="P479" s="284"/>
      <c r="Q479" s="284"/>
      <c r="R479" s="284"/>
      <c r="S479" s="284"/>
      <c r="T479" s="285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86" t="s">
        <v>183</v>
      </c>
      <c r="AU479" s="286" t="s">
        <v>87</v>
      </c>
      <c r="AV479" s="13" t="s">
        <v>85</v>
      </c>
      <c r="AW479" s="13" t="s">
        <v>32</v>
      </c>
      <c r="AX479" s="13" t="s">
        <v>77</v>
      </c>
      <c r="AY479" s="286" t="s">
        <v>145</v>
      </c>
    </row>
    <row r="480" spans="1:51" s="14" customFormat="1" ht="12">
      <c r="A480" s="14"/>
      <c r="B480" s="287"/>
      <c r="C480" s="288"/>
      <c r="D480" s="278" t="s">
        <v>183</v>
      </c>
      <c r="E480" s="289" t="s">
        <v>1</v>
      </c>
      <c r="F480" s="290" t="s">
        <v>888</v>
      </c>
      <c r="G480" s="288"/>
      <c r="H480" s="291">
        <v>28.8</v>
      </c>
      <c r="I480" s="292"/>
      <c r="J480" s="288"/>
      <c r="K480" s="288"/>
      <c r="L480" s="293"/>
      <c r="M480" s="324"/>
      <c r="N480" s="325"/>
      <c r="O480" s="325"/>
      <c r="P480" s="325"/>
      <c r="Q480" s="325"/>
      <c r="R480" s="325"/>
      <c r="S480" s="325"/>
      <c r="T480" s="326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97" t="s">
        <v>183</v>
      </c>
      <c r="AU480" s="297" t="s">
        <v>87</v>
      </c>
      <c r="AV480" s="14" t="s">
        <v>87</v>
      </c>
      <c r="AW480" s="14" t="s">
        <v>32</v>
      </c>
      <c r="AX480" s="14" t="s">
        <v>85</v>
      </c>
      <c r="AY480" s="297" t="s">
        <v>145</v>
      </c>
    </row>
    <row r="481" spans="1:31" s="2" customFormat="1" ht="6.95" customHeight="1">
      <c r="A481" s="40"/>
      <c r="B481" s="68"/>
      <c r="C481" s="69"/>
      <c r="D481" s="69"/>
      <c r="E481" s="69"/>
      <c r="F481" s="69"/>
      <c r="G481" s="69"/>
      <c r="H481" s="69"/>
      <c r="I481" s="203"/>
      <c r="J481" s="69"/>
      <c r="K481" s="69"/>
      <c r="L481" s="43"/>
      <c r="M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</row>
  </sheetData>
  <sheetProtection password="CC35" sheet="1" objects="1" scenarios="1" formatColumns="0" formatRows="0" autoFilter="0"/>
  <autoFilter ref="C136:K480"/>
  <mergeCells count="14">
    <mergeCell ref="E7:H7"/>
    <mergeCell ref="E9:H9"/>
    <mergeCell ref="E18:H18"/>
    <mergeCell ref="E27:H27"/>
    <mergeCell ref="E85:H85"/>
    <mergeCell ref="E87:H87"/>
    <mergeCell ref="D111:F111"/>
    <mergeCell ref="D112:F112"/>
    <mergeCell ref="D113:F113"/>
    <mergeCell ref="D114:F114"/>
    <mergeCell ref="D115:F11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5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  <c r="AZ2" s="154" t="s">
        <v>889</v>
      </c>
      <c r="BA2" s="154" t="s">
        <v>889</v>
      </c>
      <c r="BB2" s="154" t="s">
        <v>243</v>
      </c>
      <c r="BC2" s="154" t="s">
        <v>890</v>
      </c>
      <c r="BD2" s="154" t="s">
        <v>87</v>
      </c>
    </row>
    <row r="3" spans="2:56" s="1" customFormat="1" ht="6.95" customHeight="1">
      <c r="B3" s="155"/>
      <c r="C3" s="156"/>
      <c r="D3" s="156"/>
      <c r="E3" s="156"/>
      <c r="F3" s="156"/>
      <c r="G3" s="156"/>
      <c r="H3" s="156"/>
      <c r="I3" s="157"/>
      <c r="J3" s="156"/>
      <c r="K3" s="156"/>
      <c r="L3" s="20"/>
      <c r="AT3" s="17" t="s">
        <v>87</v>
      </c>
      <c r="AZ3" s="154" t="s">
        <v>260</v>
      </c>
      <c r="BA3" s="154" t="s">
        <v>891</v>
      </c>
      <c r="BB3" s="154" t="s">
        <v>243</v>
      </c>
      <c r="BC3" s="154" t="s">
        <v>892</v>
      </c>
      <c r="BD3" s="154" t="s">
        <v>87</v>
      </c>
    </row>
    <row r="4" spans="2:56" s="1" customFormat="1" ht="24.95" customHeight="1">
      <c r="B4" s="20"/>
      <c r="D4" s="158" t="s">
        <v>109</v>
      </c>
      <c r="I4" s="153"/>
      <c r="L4" s="20"/>
      <c r="M4" s="159" t="s">
        <v>10</v>
      </c>
      <c r="AT4" s="17" t="s">
        <v>4</v>
      </c>
      <c r="AZ4" s="154" t="s">
        <v>893</v>
      </c>
      <c r="BA4" s="154" t="s">
        <v>894</v>
      </c>
      <c r="BB4" s="154" t="s">
        <v>237</v>
      </c>
      <c r="BC4" s="154" t="s">
        <v>895</v>
      </c>
      <c r="BD4" s="154" t="s">
        <v>87</v>
      </c>
    </row>
    <row r="5" spans="2:56" s="1" customFormat="1" ht="6.95" customHeight="1">
      <c r="B5" s="20"/>
      <c r="I5" s="153"/>
      <c r="L5" s="20"/>
      <c r="AZ5" s="154" t="s">
        <v>896</v>
      </c>
      <c r="BA5" s="154" t="s">
        <v>264</v>
      </c>
      <c r="BB5" s="154" t="s">
        <v>243</v>
      </c>
      <c r="BC5" s="154" t="s">
        <v>897</v>
      </c>
      <c r="BD5" s="154" t="s">
        <v>87</v>
      </c>
    </row>
    <row r="6" spans="2:56" s="1" customFormat="1" ht="12" customHeight="1">
      <c r="B6" s="20"/>
      <c r="D6" s="160" t="s">
        <v>16</v>
      </c>
      <c r="I6" s="153"/>
      <c r="L6" s="20"/>
      <c r="AZ6" s="154" t="s">
        <v>898</v>
      </c>
      <c r="BA6" s="154" t="s">
        <v>899</v>
      </c>
      <c r="BB6" s="154" t="s">
        <v>243</v>
      </c>
      <c r="BC6" s="154" t="s">
        <v>900</v>
      </c>
      <c r="BD6" s="154" t="s">
        <v>87</v>
      </c>
    </row>
    <row r="7" spans="2:56" s="1" customFormat="1" ht="16.5" customHeight="1">
      <c r="B7" s="20"/>
      <c r="E7" s="161" t="str">
        <f>'Rekapitulace stavby'!K6</f>
        <v>Parkoviště na p.p.č. 433/33, k.ú. Hrabůvka</v>
      </c>
      <c r="F7" s="160"/>
      <c r="G7" s="160"/>
      <c r="H7" s="160"/>
      <c r="I7" s="153"/>
      <c r="L7" s="20"/>
      <c r="AZ7" s="154" t="s">
        <v>901</v>
      </c>
      <c r="BA7" s="154" t="s">
        <v>902</v>
      </c>
      <c r="BB7" s="154" t="s">
        <v>107</v>
      </c>
      <c r="BC7" s="154" t="s">
        <v>903</v>
      </c>
      <c r="BD7" s="154" t="s">
        <v>87</v>
      </c>
    </row>
    <row r="8" spans="1:56" s="2" customFormat="1" ht="12" customHeight="1">
      <c r="A8" s="40"/>
      <c r="B8" s="43"/>
      <c r="C8" s="40"/>
      <c r="D8" s="160" t="s">
        <v>110</v>
      </c>
      <c r="E8" s="40"/>
      <c r="F8" s="40"/>
      <c r="G8" s="40"/>
      <c r="H8" s="40"/>
      <c r="I8" s="162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54" t="s">
        <v>258</v>
      </c>
      <c r="BA8" s="154" t="s">
        <v>258</v>
      </c>
      <c r="BB8" s="154" t="s">
        <v>107</v>
      </c>
      <c r="BC8" s="154" t="s">
        <v>904</v>
      </c>
      <c r="BD8" s="154" t="s">
        <v>87</v>
      </c>
    </row>
    <row r="9" spans="1:56" s="2" customFormat="1" ht="16.5" customHeight="1">
      <c r="A9" s="40"/>
      <c r="B9" s="43"/>
      <c r="C9" s="40"/>
      <c r="D9" s="40"/>
      <c r="E9" s="163" t="s">
        <v>905</v>
      </c>
      <c r="F9" s="40"/>
      <c r="G9" s="40"/>
      <c r="H9" s="40"/>
      <c r="I9" s="162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54" t="s">
        <v>272</v>
      </c>
      <c r="BA9" s="154" t="s">
        <v>272</v>
      </c>
      <c r="BB9" s="154" t="s">
        <v>237</v>
      </c>
      <c r="BC9" s="154" t="s">
        <v>906</v>
      </c>
      <c r="BD9" s="154" t="s">
        <v>87</v>
      </c>
    </row>
    <row r="10" spans="1:56" s="2" customFormat="1" ht="12">
      <c r="A10" s="40"/>
      <c r="B10" s="43"/>
      <c r="C10" s="40"/>
      <c r="D10" s="40"/>
      <c r="E10" s="40"/>
      <c r="F10" s="40"/>
      <c r="G10" s="40"/>
      <c r="H10" s="40"/>
      <c r="I10" s="162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54" t="s">
        <v>907</v>
      </c>
      <c r="BA10" s="154" t="s">
        <v>907</v>
      </c>
      <c r="BB10" s="154" t="s">
        <v>243</v>
      </c>
      <c r="BC10" s="154" t="s">
        <v>908</v>
      </c>
      <c r="BD10" s="154" t="s">
        <v>87</v>
      </c>
    </row>
    <row r="11" spans="1:31" s="2" customFormat="1" ht="12" customHeight="1">
      <c r="A11" s="40"/>
      <c r="B11" s="43"/>
      <c r="C11" s="40"/>
      <c r="D11" s="160" t="s">
        <v>18</v>
      </c>
      <c r="E11" s="40"/>
      <c r="F11" s="164" t="s">
        <v>1</v>
      </c>
      <c r="G11" s="40"/>
      <c r="H11" s="40"/>
      <c r="I11" s="165" t="s">
        <v>19</v>
      </c>
      <c r="J11" s="164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60" t="s">
        <v>20</v>
      </c>
      <c r="E12" s="40"/>
      <c r="F12" s="164" t="s">
        <v>21</v>
      </c>
      <c r="G12" s="40"/>
      <c r="H12" s="40"/>
      <c r="I12" s="165" t="s">
        <v>22</v>
      </c>
      <c r="J12" s="166" t="str">
        <f>'Rekapitulace stavby'!AN8</f>
        <v>12. 10. 2019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162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60" t="s">
        <v>24</v>
      </c>
      <c r="E14" s="40"/>
      <c r="F14" s="40"/>
      <c r="G14" s="40"/>
      <c r="H14" s="40"/>
      <c r="I14" s="165" t="s">
        <v>25</v>
      </c>
      <c r="J14" s="164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4" t="s">
        <v>26</v>
      </c>
      <c r="F15" s="40"/>
      <c r="G15" s="40"/>
      <c r="H15" s="40"/>
      <c r="I15" s="165" t="s">
        <v>27</v>
      </c>
      <c r="J15" s="164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162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60" t="s">
        <v>28</v>
      </c>
      <c r="E17" s="40"/>
      <c r="F17" s="40"/>
      <c r="G17" s="40"/>
      <c r="H17" s="40"/>
      <c r="I17" s="165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4"/>
      <c r="G18" s="164"/>
      <c r="H18" s="164"/>
      <c r="I18" s="165" t="s">
        <v>27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162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60" t="s">
        <v>30</v>
      </c>
      <c r="E20" s="40"/>
      <c r="F20" s="40"/>
      <c r="G20" s="40"/>
      <c r="H20" s="40"/>
      <c r="I20" s="165" t="s">
        <v>25</v>
      </c>
      <c r="J20" s="164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4" t="s">
        <v>31</v>
      </c>
      <c r="F21" s="40"/>
      <c r="G21" s="40"/>
      <c r="H21" s="40"/>
      <c r="I21" s="165" t="s">
        <v>27</v>
      </c>
      <c r="J21" s="164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162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60" t="s">
        <v>33</v>
      </c>
      <c r="E23" s="40"/>
      <c r="F23" s="40"/>
      <c r="G23" s="40"/>
      <c r="H23" s="40"/>
      <c r="I23" s="165" t="s">
        <v>25</v>
      </c>
      <c r="J23" s="164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4" t="s">
        <v>31</v>
      </c>
      <c r="F24" s="40"/>
      <c r="G24" s="40"/>
      <c r="H24" s="40"/>
      <c r="I24" s="165" t="s">
        <v>27</v>
      </c>
      <c r="J24" s="164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162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60" t="s">
        <v>34</v>
      </c>
      <c r="E26" s="40"/>
      <c r="F26" s="40"/>
      <c r="G26" s="40"/>
      <c r="H26" s="40"/>
      <c r="I26" s="162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7"/>
      <c r="B27" s="168"/>
      <c r="C27" s="167"/>
      <c r="D27" s="167"/>
      <c r="E27" s="169" t="s">
        <v>1</v>
      </c>
      <c r="F27" s="169"/>
      <c r="G27" s="169"/>
      <c r="H27" s="169"/>
      <c r="I27" s="170"/>
      <c r="J27" s="167"/>
      <c r="K27" s="167"/>
      <c r="L27" s="171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162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72"/>
      <c r="E29" s="172"/>
      <c r="F29" s="172"/>
      <c r="G29" s="172"/>
      <c r="H29" s="172"/>
      <c r="I29" s="173"/>
      <c r="J29" s="172"/>
      <c r="K29" s="172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4" t="s">
        <v>112</v>
      </c>
      <c r="E30" s="40"/>
      <c r="F30" s="40"/>
      <c r="G30" s="40"/>
      <c r="H30" s="40"/>
      <c r="I30" s="162"/>
      <c r="J30" s="174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75" t="s">
        <v>100</v>
      </c>
      <c r="E31" s="40"/>
      <c r="F31" s="40"/>
      <c r="G31" s="40"/>
      <c r="H31" s="40"/>
      <c r="I31" s="162"/>
      <c r="J31" s="174">
        <f>J107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76" t="s">
        <v>37</v>
      </c>
      <c r="E32" s="40"/>
      <c r="F32" s="40"/>
      <c r="G32" s="40"/>
      <c r="H32" s="40"/>
      <c r="I32" s="162"/>
      <c r="J32" s="177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72"/>
      <c r="E33" s="172"/>
      <c r="F33" s="172"/>
      <c r="G33" s="172"/>
      <c r="H33" s="172"/>
      <c r="I33" s="173"/>
      <c r="J33" s="172"/>
      <c r="K33" s="172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8" t="s">
        <v>39</v>
      </c>
      <c r="G34" s="40"/>
      <c r="H34" s="40"/>
      <c r="I34" s="179" t="s">
        <v>38</v>
      </c>
      <c r="J34" s="178" t="s">
        <v>40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80" t="s">
        <v>41</v>
      </c>
      <c r="E35" s="160" t="s">
        <v>42</v>
      </c>
      <c r="F35" s="181">
        <f>ROUND((SUM(BE107:BE114)+SUM(BE134:BE236)),2)</f>
        <v>0</v>
      </c>
      <c r="G35" s="40"/>
      <c r="H35" s="40"/>
      <c r="I35" s="182">
        <v>0.21</v>
      </c>
      <c r="J35" s="181">
        <f>ROUND(((SUM(BE107:BE114)+SUM(BE134:BE236))*I35),2)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60" t="s">
        <v>43</v>
      </c>
      <c r="F36" s="181">
        <f>ROUND((SUM(BF107:BF114)+SUM(BF134:BF236)),2)</f>
        <v>0</v>
      </c>
      <c r="G36" s="40"/>
      <c r="H36" s="40"/>
      <c r="I36" s="182">
        <v>0.15</v>
      </c>
      <c r="J36" s="181">
        <f>ROUND(((SUM(BF107:BF114)+SUM(BF134:BF236))*I36),2)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60" t="s">
        <v>44</v>
      </c>
      <c r="F37" s="181">
        <f>ROUND((SUM(BG107:BG114)+SUM(BG134:BG236)),2)</f>
        <v>0</v>
      </c>
      <c r="G37" s="40"/>
      <c r="H37" s="40"/>
      <c r="I37" s="182">
        <v>0.21</v>
      </c>
      <c r="J37" s="181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60" t="s">
        <v>45</v>
      </c>
      <c r="F38" s="181">
        <f>ROUND((SUM(BH107:BH114)+SUM(BH134:BH236)),2)</f>
        <v>0</v>
      </c>
      <c r="G38" s="40"/>
      <c r="H38" s="40"/>
      <c r="I38" s="182">
        <v>0.15</v>
      </c>
      <c r="J38" s="181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60" t="s">
        <v>46</v>
      </c>
      <c r="F39" s="181">
        <f>ROUND((SUM(BI107:BI114)+SUM(BI134:BI236)),2)</f>
        <v>0</v>
      </c>
      <c r="G39" s="40"/>
      <c r="H39" s="40"/>
      <c r="I39" s="182">
        <v>0</v>
      </c>
      <c r="J39" s="181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162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83"/>
      <c r="D41" s="184" t="s">
        <v>47</v>
      </c>
      <c r="E41" s="185"/>
      <c r="F41" s="185"/>
      <c r="G41" s="186" t="s">
        <v>48</v>
      </c>
      <c r="H41" s="187" t="s">
        <v>49</v>
      </c>
      <c r="I41" s="188"/>
      <c r="J41" s="189">
        <f>SUM(J32:J39)</f>
        <v>0</v>
      </c>
      <c r="K41" s="19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162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I43" s="153"/>
      <c r="L43" s="20"/>
    </row>
    <row r="44" spans="2:12" s="1" customFormat="1" ht="14.4" customHeight="1">
      <c r="B44" s="20"/>
      <c r="I44" s="153"/>
      <c r="L44" s="20"/>
    </row>
    <row r="45" spans="2:12" s="1" customFormat="1" ht="14.4" customHeight="1">
      <c r="B45" s="20"/>
      <c r="I45" s="153"/>
      <c r="L45" s="20"/>
    </row>
    <row r="46" spans="2:12" s="1" customFormat="1" ht="14.4" customHeight="1">
      <c r="B46" s="20"/>
      <c r="I46" s="153"/>
      <c r="L46" s="20"/>
    </row>
    <row r="47" spans="2:12" s="1" customFormat="1" ht="14.4" customHeight="1">
      <c r="B47" s="20"/>
      <c r="I47" s="153"/>
      <c r="L47" s="20"/>
    </row>
    <row r="48" spans="2:12" s="1" customFormat="1" ht="14.4" customHeight="1">
      <c r="B48" s="20"/>
      <c r="I48" s="153"/>
      <c r="L48" s="20"/>
    </row>
    <row r="49" spans="2:12" s="1" customFormat="1" ht="14.4" customHeight="1">
      <c r="B49" s="20"/>
      <c r="I49" s="153"/>
      <c r="L49" s="20"/>
    </row>
    <row r="50" spans="2:12" s="2" customFormat="1" ht="14.4" customHeight="1">
      <c r="B50" s="65"/>
      <c r="D50" s="191" t="s">
        <v>50</v>
      </c>
      <c r="E50" s="192"/>
      <c r="F50" s="192"/>
      <c r="G50" s="191" t="s">
        <v>51</v>
      </c>
      <c r="H50" s="192"/>
      <c r="I50" s="193"/>
      <c r="J50" s="192"/>
      <c r="K50" s="192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4" t="s">
        <v>52</v>
      </c>
      <c r="E61" s="195"/>
      <c r="F61" s="196" t="s">
        <v>53</v>
      </c>
      <c r="G61" s="194" t="s">
        <v>52</v>
      </c>
      <c r="H61" s="195"/>
      <c r="I61" s="197"/>
      <c r="J61" s="198" t="s">
        <v>53</v>
      </c>
      <c r="K61" s="195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91" t="s">
        <v>54</v>
      </c>
      <c r="E65" s="199"/>
      <c r="F65" s="199"/>
      <c r="G65" s="191" t="s">
        <v>55</v>
      </c>
      <c r="H65" s="199"/>
      <c r="I65" s="200"/>
      <c r="J65" s="199"/>
      <c r="K65" s="199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4" t="s">
        <v>52</v>
      </c>
      <c r="E76" s="195"/>
      <c r="F76" s="196" t="s">
        <v>53</v>
      </c>
      <c r="G76" s="194" t="s">
        <v>52</v>
      </c>
      <c r="H76" s="195"/>
      <c r="I76" s="197"/>
      <c r="J76" s="198" t="s">
        <v>53</v>
      </c>
      <c r="K76" s="195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201"/>
      <c r="C77" s="202"/>
      <c r="D77" s="202"/>
      <c r="E77" s="202"/>
      <c r="F77" s="202"/>
      <c r="G77" s="202"/>
      <c r="H77" s="202"/>
      <c r="I77" s="203"/>
      <c r="J77" s="202"/>
      <c r="K77" s="202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204"/>
      <c r="C81" s="205"/>
      <c r="D81" s="205"/>
      <c r="E81" s="205"/>
      <c r="F81" s="205"/>
      <c r="G81" s="205"/>
      <c r="H81" s="205"/>
      <c r="I81" s="206"/>
      <c r="J81" s="205"/>
      <c r="K81" s="20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113</v>
      </c>
      <c r="D82" s="42"/>
      <c r="E82" s="42"/>
      <c r="F82" s="42"/>
      <c r="G82" s="42"/>
      <c r="H82" s="42"/>
      <c r="I82" s="16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6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16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207" t="str">
        <f>E7</f>
        <v>Parkoviště na p.p.č. 433/33, k.ú. Hrabůvka</v>
      </c>
      <c r="F85" s="32"/>
      <c r="G85" s="32"/>
      <c r="H85" s="32"/>
      <c r="I85" s="16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110</v>
      </c>
      <c r="D86" s="42"/>
      <c r="E86" s="42"/>
      <c r="F86" s="42"/>
      <c r="G86" s="42"/>
      <c r="H86" s="42"/>
      <c r="I86" s="16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002 - SO 301 ODVODNĚNÍ KOMUNIKACE</v>
      </c>
      <c r="F87" s="42"/>
      <c r="G87" s="42"/>
      <c r="H87" s="42"/>
      <c r="I87" s="16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6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>ul. Mjr. Nováka</v>
      </c>
      <c r="G89" s="42"/>
      <c r="H89" s="42"/>
      <c r="I89" s="165" t="s">
        <v>22</v>
      </c>
      <c r="J89" s="81" t="str">
        <f>IF(J12="","",J12)</f>
        <v>12. 10. 2019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6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2" t="s">
        <v>24</v>
      </c>
      <c r="D91" s="42"/>
      <c r="E91" s="42"/>
      <c r="F91" s="27" t="str">
        <f>E15</f>
        <v>Městský obvod Ostrava – Jih</v>
      </c>
      <c r="G91" s="42"/>
      <c r="H91" s="42"/>
      <c r="I91" s="165" t="s">
        <v>30</v>
      </c>
      <c r="J91" s="36" t="str">
        <f>E21</f>
        <v>Roman Fildán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28</v>
      </c>
      <c r="D92" s="42"/>
      <c r="E92" s="42"/>
      <c r="F92" s="27" t="str">
        <f>IF(E18="","",E18)</f>
        <v>Vyplň údaj</v>
      </c>
      <c r="G92" s="42"/>
      <c r="H92" s="42"/>
      <c r="I92" s="165" t="s">
        <v>33</v>
      </c>
      <c r="J92" s="36" t="str">
        <f>E24</f>
        <v>Roman Fildán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6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208" t="s">
        <v>114</v>
      </c>
      <c r="D94" s="151"/>
      <c r="E94" s="151"/>
      <c r="F94" s="151"/>
      <c r="G94" s="151"/>
      <c r="H94" s="151"/>
      <c r="I94" s="209"/>
      <c r="J94" s="210" t="s">
        <v>115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6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11" t="s">
        <v>116</v>
      </c>
      <c r="D96" s="42"/>
      <c r="E96" s="42"/>
      <c r="F96" s="42"/>
      <c r="G96" s="42"/>
      <c r="H96" s="42"/>
      <c r="I96" s="162"/>
      <c r="J96" s="112">
        <f>J134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117</v>
      </c>
    </row>
    <row r="97" spans="1:31" s="9" customFormat="1" ht="24.95" customHeight="1">
      <c r="A97" s="9"/>
      <c r="B97" s="212"/>
      <c r="C97" s="213"/>
      <c r="D97" s="214" t="s">
        <v>118</v>
      </c>
      <c r="E97" s="215"/>
      <c r="F97" s="215"/>
      <c r="G97" s="215"/>
      <c r="H97" s="215"/>
      <c r="I97" s="216"/>
      <c r="J97" s="217">
        <f>J135</f>
        <v>0</v>
      </c>
      <c r="K97" s="213"/>
      <c r="L97" s="21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9"/>
      <c r="C98" s="220"/>
      <c r="D98" s="221" t="s">
        <v>287</v>
      </c>
      <c r="E98" s="222"/>
      <c r="F98" s="222"/>
      <c r="G98" s="222"/>
      <c r="H98" s="222"/>
      <c r="I98" s="223"/>
      <c r="J98" s="224">
        <f>J136</f>
        <v>0</v>
      </c>
      <c r="K98" s="220"/>
      <c r="L98" s="22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9"/>
      <c r="C99" s="220"/>
      <c r="D99" s="221" t="s">
        <v>288</v>
      </c>
      <c r="E99" s="222"/>
      <c r="F99" s="222"/>
      <c r="G99" s="222"/>
      <c r="H99" s="222"/>
      <c r="I99" s="223"/>
      <c r="J99" s="224">
        <f>J195</f>
        <v>0</v>
      </c>
      <c r="K99" s="220"/>
      <c r="L99" s="22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9"/>
      <c r="C100" s="220"/>
      <c r="D100" s="221" t="s">
        <v>909</v>
      </c>
      <c r="E100" s="222"/>
      <c r="F100" s="222"/>
      <c r="G100" s="222"/>
      <c r="H100" s="222"/>
      <c r="I100" s="223"/>
      <c r="J100" s="224">
        <f>J207</f>
        <v>0</v>
      </c>
      <c r="K100" s="220"/>
      <c r="L100" s="22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9"/>
      <c r="C101" s="220"/>
      <c r="D101" s="221" t="s">
        <v>289</v>
      </c>
      <c r="E101" s="222"/>
      <c r="F101" s="222"/>
      <c r="G101" s="222"/>
      <c r="H101" s="222"/>
      <c r="I101" s="223"/>
      <c r="J101" s="224">
        <f>J211</f>
        <v>0</v>
      </c>
      <c r="K101" s="220"/>
      <c r="L101" s="22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9"/>
      <c r="C102" s="220"/>
      <c r="D102" s="221" t="s">
        <v>291</v>
      </c>
      <c r="E102" s="222"/>
      <c r="F102" s="222"/>
      <c r="G102" s="222"/>
      <c r="H102" s="222"/>
      <c r="I102" s="223"/>
      <c r="J102" s="224">
        <f>J215</f>
        <v>0</v>
      </c>
      <c r="K102" s="220"/>
      <c r="L102" s="22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9"/>
      <c r="C103" s="220"/>
      <c r="D103" s="221" t="s">
        <v>292</v>
      </c>
      <c r="E103" s="222"/>
      <c r="F103" s="222"/>
      <c r="G103" s="222"/>
      <c r="H103" s="222"/>
      <c r="I103" s="223"/>
      <c r="J103" s="224">
        <f>J230</f>
        <v>0</v>
      </c>
      <c r="K103" s="220"/>
      <c r="L103" s="22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9"/>
      <c r="C104" s="220"/>
      <c r="D104" s="221" t="s">
        <v>294</v>
      </c>
      <c r="E104" s="222"/>
      <c r="F104" s="222"/>
      <c r="G104" s="222"/>
      <c r="H104" s="222"/>
      <c r="I104" s="223"/>
      <c r="J104" s="224">
        <f>J235</f>
        <v>0</v>
      </c>
      <c r="K104" s="220"/>
      <c r="L104" s="22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40"/>
      <c r="B105" s="41"/>
      <c r="C105" s="42"/>
      <c r="D105" s="42"/>
      <c r="E105" s="42"/>
      <c r="F105" s="42"/>
      <c r="G105" s="42"/>
      <c r="H105" s="42"/>
      <c r="I105" s="162"/>
      <c r="J105" s="42"/>
      <c r="K105" s="42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41"/>
      <c r="C106" s="42"/>
      <c r="D106" s="42"/>
      <c r="E106" s="42"/>
      <c r="F106" s="42"/>
      <c r="G106" s="42"/>
      <c r="H106" s="42"/>
      <c r="I106" s="16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29.25" customHeight="1">
      <c r="A107" s="40"/>
      <c r="B107" s="41"/>
      <c r="C107" s="211" t="s">
        <v>120</v>
      </c>
      <c r="D107" s="42"/>
      <c r="E107" s="42"/>
      <c r="F107" s="42"/>
      <c r="G107" s="42"/>
      <c r="H107" s="42"/>
      <c r="I107" s="162"/>
      <c r="J107" s="226">
        <f>ROUND(J108+J109+J110+J111+J112+J113,2)</f>
        <v>0</v>
      </c>
      <c r="K107" s="42"/>
      <c r="L107" s="65"/>
      <c r="N107" s="227" t="s">
        <v>41</v>
      </c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65" s="2" customFormat="1" ht="18" customHeight="1">
      <c r="A108" s="40"/>
      <c r="B108" s="41"/>
      <c r="C108" s="42"/>
      <c r="D108" s="146" t="s">
        <v>121</v>
      </c>
      <c r="E108" s="139"/>
      <c r="F108" s="139"/>
      <c r="G108" s="42"/>
      <c r="H108" s="42"/>
      <c r="I108" s="162"/>
      <c r="J108" s="140">
        <v>0</v>
      </c>
      <c r="K108" s="42"/>
      <c r="L108" s="228"/>
      <c r="M108" s="229"/>
      <c r="N108" s="230" t="s">
        <v>42</v>
      </c>
      <c r="O108" s="229"/>
      <c r="P108" s="229"/>
      <c r="Q108" s="229"/>
      <c r="R108" s="229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  <c r="AY108" s="231" t="s">
        <v>122</v>
      </c>
      <c r="AZ108" s="229"/>
      <c r="BA108" s="229"/>
      <c r="BB108" s="229"/>
      <c r="BC108" s="229"/>
      <c r="BD108" s="229"/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31" t="s">
        <v>85</v>
      </c>
      <c r="BK108" s="229"/>
      <c r="BL108" s="229"/>
      <c r="BM108" s="229"/>
    </row>
    <row r="109" spans="1:65" s="2" customFormat="1" ht="18" customHeight="1">
      <c r="A109" s="40"/>
      <c r="B109" s="41"/>
      <c r="C109" s="42"/>
      <c r="D109" s="146" t="s">
        <v>123</v>
      </c>
      <c r="E109" s="139"/>
      <c r="F109" s="139"/>
      <c r="G109" s="42"/>
      <c r="H109" s="42"/>
      <c r="I109" s="162"/>
      <c r="J109" s="140">
        <v>0</v>
      </c>
      <c r="K109" s="42"/>
      <c r="L109" s="228"/>
      <c r="M109" s="229"/>
      <c r="N109" s="230" t="s">
        <v>42</v>
      </c>
      <c r="O109" s="229"/>
      <c r="P109" s="229"/>
      <c r="Q109" s="229"/>
      <c r="R109" s="229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31" t="s">
        <v>122</v>
      </c>
      <c r="AZ109" s="229"/>
      <c r="BA109" s="229"/>
      <c r="BB109" s="229"/>
      <c r="BC109" s="229"/>
      <c r="BD109" s="229"/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31" t="s">
        <v>85</v>
      </c>
      <c r="BK109" s="229"/>
      <c r="BL109" s="229"/>
      <c r="BM109" s="229"/>
    </row>
    <row r="110" spans="1:65" s="2" customFormat="1" ht="18" customHeight="1">
      <c r="A110" s="40"/>
      <c r="B110" s="41"/>
      <c r="C110" s="42"/>
      <c r="D110" s="146" t="s">
        <v>124</v>
      </c>
      <c r="E110" s="139"/>
      <c r="F110" s="139"/>
      <c r="G110" s="42"/>
      <c r="H110" s="42"/>
      <c r="I110" s="162"/>
      <c r="J110" s="140">
        <v>0</v>
      </c>
      <c r="K110" s="42"/>
      <c r="L110" s="228"/>
      <c r="M110" s="229"/>
      <c r="N110" s="230" t="s">
        <v>42</v>
      </c>
      <c r="O110" s="229"/>
      <c r="P110" s="229"/>
      <c r="Q110" s="229"/>
      <c r="R110" s="229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31" t="s">
        <v>122</v>
      </c>
      <c r="AZ110" s="229"/>
      <c r="BA110" s="229"/>
      <c r="BB110" s="229"/>
      <c r="BC110" s="229"/>
      <c r="BD110" s="229"/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31" t="s">
        <v>85</v>
      </c>
      <c r="BK110" s="229"/>
      <c r="BL110" s="229"/>
      <c r="BM110" s="229"/>
    </row>
    <row r="111" spans="1:65" s="2" customFormat="1" ht="18" customHeight="1">
      <c r="A111" s="40"/>
      <c r="B111" s="41"/>
      <c r="C111" s="42"/>
      <c r="D111" s="146" t="s">
        <v>125</v>
      </c>
      <c r="E111" s="139"/>
      <c r="F111" s="139"/>
      <c r="G111" s="42"/>
      <c r="H111" s="42"/>
      <c r="I111" s="162"/>
      <c r="J111" s="140">
        <v>0</v>
      </c>
      <c r="K111" s="42"/>
      <c r="L111" s="228"/>
      <c r="M111" s="229"/>
      <c r="N111" s="230" t="s">
        <v>42</v>
      </c>
      <c r="O111" s="229"/>
      <c r="P111" s="229"/>
      <c r="Q111" s="229"/>
      <c r="R111" s="229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31" t="s">
        <v>122</v>
      </c>
      <c r="AZ111" s="229"/>
      <c r="BA111" s="229"/>
      <c r="BB111" s="229"/>
      <c r="BC111" s="229"/>
      <c r="BD111" s="229"/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31" t="s">
        <v>85</v>
      </c>
      <c r="BK111" s="229"/>
      <c r="BL111" s="229"/>
      <c r="BM111" s="229"/>
    </row>
    <row r="112" spans="1:65" s="2" customFormat="1" ht="18" customHeight="1">
      <c r="A112" s="40"/>
      <c r="B112" s="41"/>
      <c r="C112" s="42"/>
      <c r="D112" s="146" t="s">
        <v>126</v>
      </c>
      <c r="E112" s="139"/>
      <c r="F112" s="139"/>
      <c r="G112" s="42"/>
      <c r="H112" s="42"/>
      <c r="I112" s="162"/>
      <c r="J112" s="140">
        <v>0</v>
      </c>
      <c r="K112" s="42"/>
      <c r="L112" s="228"/>
      <c r="M112" s="229"/>
      <c r="N112" s="230" t="s">
        <v>42</v>
      </c>
      <c r="O112" s="229"/>
      <c r="P112" s="229"/>
      <c r="Q112" s="229"/>
      <c r="R112" s="229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31" t="s">
        <v>122</v>
      </c>
      <c r="AZ112" s="229"/>
      <c r="BA112" s="229"/>
      <c r="BB112" s="229"/>
      <c r="BC112" s="229"/>
      <c r="BD112" s="229"/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31" t="s">
        <v>85</v>
      </c>
      <c r="BK112" s="229"/>
      <c r="BL112" s="229"/>
      <c r="BM112" s="229"/>
    </row>
    <row r="113" spans="1:65" s="2" customFormat="1" ht="18" customHeight="1">
      <c r="A113" s="40"/>
      <c r="B113" s="41"/>
      <c r="C113" s="42"/>
      <c r="D113" s="139" t="s">
        <v>127</v>
      </c>
      <c r="E113" s="42"/>
      <c r="F113" s="42"/>
      <c r="G113" s="42"/>
      <c r="H113" s="42"/>
      <c r="I113" s="162"/>
      <c r="J113" s="140">
        <f>ROUND(J30*T113,2)</f>
        <v>0</v>
      </c>
      <c r="K113" s="42"/>
      <c r="L113" s="228"/>
      <c r="M113" s="229"/>
      <c r="N113" s="230" t="s">
        <v>42</v>
      </c>
      <c r="O113" s="229"/>
      <c r="P113" s="229"/>
      <c r="Q113" s="229"/>
      <c r="R113" s="229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31" t="s">
        <v>128</v>
      </c>
      <c r="AZ113" s="229"/>
      <c r="BA113" s="229"/>
      <c r="BB113" s="229"/>
      <c r="BC113" s="229"/>
      <c r="BD113" s="229"/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31" t="s">
        <v>85</v>
      </c>
      <c r="BK113" s="229"/>
      <c r="BL113" s="229"/>
      <c r="BM113" s="229"/>
    </row>
    <row r="114" spans="1:31" s="2" customFormat="1" ht="12">
      <c r="A114" s="40"/>
      <c r="B114" s="41"/>
      <c r="C114" s="42"/>
      <c r="D114" s="42"/>
      <c r="E114" s="42"/>
      <c r="F114" s="42"/>
      <c r="G114" s="42"/>
      <c r="H114" s="42"/>
      <c r="I114" s="16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9.25" customHeight="1">
      <c r="A115" s="40"/>
      <c r="B115" s="41"/>
      <c r="C115" s="150" t="s">
        <v>105</v>
      </c>
      <c r="D115" s="151"/>
      <c r="E115" s="151"/>
      <c r="F115" s="151"/>
      <c r="G115" s="151"/>
      <c r="H115" s="151"/>
      <c r="I115" s="209"/>
      <c r="J115" s="152">
        <f>ROUND(J96+J107,2)</f>
        <v>0</v>
      </c>
      <c r="K115" s="151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68"/>
      <c r="C116" s="69"/>
      <c r="D116" s="69"/>
      <c r="E116" s="69"/>
      <c r="F116" s="69"/>
      <c r="G116" s="69"/>
      <c r="H116" s="69"/>
      <c r="I116" s="203"/>
      <c r="J116" s="69"/>
      <c r="K116" s="69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20" spans="1:31" s="2" customFormat="1" ht="6.95" customHeight="1">
      <c r="A120" s="40"/>
      <c r="B120" s="70"/>
      <c r="C120" s="71"/>
      <c r="D120" s="71"/>
      <c r="E120" s="71"/>
      <c r="F120" s="71"/>
      <c r="G120" s="71"/>
      <c r="H120" s="71"/>
      <c r="I120" s="206"/>
      <c r="J120" s="71"/>
      <c r="K120" s="71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24.95" customHeight="1">
      <c r="A121" s="40"/>
      <c r="B121" s="41"/>
      <c r="C121" s="23" t="s">
        <v>129</v>
      </c>
      <c r="D121" s="42"/>
      <c r="E121" s="42"/>
      <c r="F121" s="42"/>
      <c r="G121" s="42"/>
      <c r="H121" s="42"/>
      <c r="I121" s="16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6.95" customHeight="1">
      <c r="A122" s="40"/>
      <c r="B122" s="41"/>
      <c r="C122" s="42"/>
      <c r="D122" s="42"/>
      <c r="E122" s="42"/>
      <c r="F122" s="42"/>
      <c r="G122" s="42"/>
      <c r="H122" s="42"/>
      <c r="I122" s="16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2" customHeight="1">
      <c r="A123" s="40"/>
      <c r="B123" s="41"/>
      <c r="C123" s="32" t="s">
        <v>16</v>
      </c>
      <c r="D123" s="42"/>
      <c r="E123" s="42"/>
      <c r="F123" s="42"/>
      <c r="G123" s="42"/>
      <c r="H123" s="42"/>
      <c r="I123" s="16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6.5" customHeight="1">
      <c r="A124" s="40"/>
      <c r="B124" s="41"/>
      <c r="C124" s="42"/>
      <c r="D124" s="42"/>
      <c r="E124" s="207" t="str">
        <f>E7</f>
        <v>Parkoviště na p.p.č. 433/33, k.ú. Hrabůvka</v>
      </c>
      <c r="F124" s="32"/>
      <c r="G124" s="32"/>
      <c r="H124" s="32"/>
      <c r="I124" s="16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2" customHeight="1">
      <c r="A125" s="40"/>
      <c r="B125" s="41"/>
      <c r="C125" s="32" t="s">
        <v>110</v>
      </c>
      <c r="D125" s="42"/>
      <c r="E125" s="42"/>
      <c r="F125" s="42"/>
      <c r="G125" s="42"/>
      <c r="H125" s="42"/>
      <c r="I125" s="16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6.5" customHeight="1">
      <c r="A126" s="40"/>
      <c r="B126" s="41"/>
      <c r="C126" s="42"/>
      <c r="D126" s="42"/>
      <c r="E126" s="78" t="str">
        <f>E9</f>
        <v>002 - SO 301 ODVODNĚNÍ KOMUNIKACE</v>
      </c>
      <c r="F126" s="42"/>
      <c r="G126" s="42"/>
      <c r="H126" s="42"/>
      <c r="I126" s="16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6.95" customHeight="1">
      <c r="A127" s="40"/>
      <c r="B127" s="41"/>
      <c r="C127" s="42"/>
      <c r="D127" s="42"/>
      <c r="E127" s="42"/>
      <c r="F127" s="42"/>
      <c r="G127" s="42"/>
      <c r="H127" s="42"/>
      <c r="I127" s="16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12" customHeight="1">
      <c r="A128" s="40"/>
      <c r="B128" s="41"/>
      <c r="C128" s="32" t="s">
        <v>20</v>
      </c>
      <c r="D128" s="42"/>
      <c r="E128" s="42"/>
      <c r="F128" s="27" t="str">
        <f>F12</f>
        <v>ul. Mjr. Nováka</v>
      </c>
      <c r="G128" s="42"/>
      <c r="H128" s="42"/>
      <c r="I128" s="165" t="s">
        <v>22</v>
      </c>
      <c r="J128" s="81" t="str">
        <f>IF(J12="","",J12)</f>
        <v>12. 10. 2019</v>
      </c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6.95" customHeight="1">
      <c r="A129" s="40"/>
      <c r="B129" s="41"/>
      <c r="C129" s="42"/>
      <c r="D129" s="42"/>
      <c r="E129" s="42"/>
      <c r="F129" s="42"/>
      <c r="G129" s="42"/>
      <c r="H129" s="42"/>
      <c r="I129" s="162"/>
      <c r="J129" s="42"/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15.15" customHeight="1">
      <c r="A130" s="40"/>
      <c r="B130" s="41"/>
      <c r="C130" s="32" t="s">
        <v>24</v>
      </c>
      <c r="D130" s="42"/>
      <c r="E130" s="42"/>
      <c r="F130" s="27" t="str">
        <f>E15</f>
        <v>Městský obvod Ostrava – Jih</v>
      </c>
      <c r="G130" s="42"/>
      <c r="H130" s="42"/>
      <c r="I130" s="165" t="s">
        <v>30</v>
      </c>
      <c r="J130" s="36" t="str">
        <f>E21</f>
        <v>Roman Fildán</v>
      </c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15.15" customHeight="1">
      <c r="A131" s="40"/>
      <c r="B131" s="41"/>
      <c r="C131" s="32" t="s">
        <v>28</v>
      </c>
      <c r="D131" s="42"/>
      <c r="E131" s="42"/>
      <c r="F131" s="27" t="str">
        <f>IF(E18="","",E18)</f>
        <v>Vyplň údaj</v>
      </c>
      <c r="G131" s="42"/>
      <c r="H131" s="42"/>
      <c r="I131" s="165" t="s">
        <v>33</v>
      </c>
      <c r="J131" s="36" t="str">
        <f>E24</f>
        <v>Roman Fildán</v>
      </c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10.3" customHeight="1">
      <c r="A132" s="40"/>
      <c r="B132" s="41"/>
      <c r="C132" s="42"/>
      <c r="D132" s="42"/>
      <c r="E132" s="42"/>
      <c r="F132" s="42"/>
      <c r="G132" s="42"/>
      <c r="H132" s="42"/>
      <c r="I132" s="162"/>
      <c r="J132" s="42"/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11" customFormat="1" ht="29.25" customHeight="1">
      <c r="A133" s="233"/>
      <c r="B133" s="234"/>
      <c r="C133" s="235" t="s">
        <v>130</v>
      </c>
      <c r="D133" s="236" t="s">
        <v>62</v>
      </c>
      <c r="E133" s="236" t="s">
        <v>58</v>
      </c>
      <c r="F133" s="236" t="s">
        <v>59</v>
      </c>
      <c r="G133" s="236" t="s">
        <v>131</v>
      </c>
      <c r="H133" s="236" t="s">
        <v>132</v>
      </c>
      <c r="I133" s="237" t="s">
        <v>133</v>
      </c>
      <c r="J133" s="238" t="s">
        <v>115</v>
      </c>
      <c r="K133" s="239" t="s">
        <v>134</v>
      </c>
      <c r="L133" s="240"/>
      <c r="M133" s="102" t="s">
        <v>1</v>
      </c>
      <c r="N133" s="103" t="s">
        <v>41</v>
      </c>
      <c r="O133" s="103" t="s">
        <v>135</v>
      </c>
      <c r="P133" s="103" t="s">
        <v>136</v>
      </c>
      <c r="Q133" s="103" t="s">
        <v>137</v>
      </c>
      <c r="R133" s="103" t="s">
        <v>138</v>
      </c>
      <c r="S133" s="103" t="s">
        <v>139</v>
      </c>
      <c r="T133" s="104" t="s">
        <v>140</v>
      </c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</row>
    <row r="134" spans="1:63" s="2" customFormat="1" ht="22.8" customHeight="1">
      <c r="A134" s="40"/>
      <c r="B134" s="41"/>
      <c r="C134" s="109" t="s">
        <v>141</v>
      </c>
      <c r="D134" s="42"/>
      <c r="E134" s="42"/>
      <c r="F134" s="42"/>
      <c r="G134" s="42"/>
      <c r="H134" s="42"/>
      <c r="I134" s="162"/>
      <c r="J134" s="241">
        <f>BK134</f>
        <v>0</v>
      </c>
      <c r="K134" s="42"/>
      <c r="L134" s="43"/>
      <c r="M134" s="105"/>
      <c r="N134" s="242"/>
      <c r="O134" s="106"/>
      <c r="P134" s="243">
        <f>P135</f>
        <v>0</v>
      </c>
      <c r="Q134" s="106"/>
      <c r="R134" s="243">
        <f>R135</f>
        <v>212.16427472999996</v>
      </c>
      <c r="S134" s="106"/>
      <c r="T134" s="244">
        <f>T135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7" t="s">
        <v>76</v>
      </c>
      <c r="AU134" s="17" t="s">
        <v>117</v>
      </c>
      <c r="BK134" s="245">
        <f>BK135</f>
        <v>0</v>
      </c>
    </row>
    <row r="135" spans="1:63" s="12" customFormat="1" ht="25.9" customHeight="1">
      <c r="A135" s="12"/>
      <c r="B135" s="246"/>
      <c r="C135" s="247"/>
      <c r="D135" s="248" t="s">
        <v>76</v>
      </c>
      <c r="E135" s="249" t="s">
        <v>142</v>
      </c>
      <c r="F135" s="249" t="s">
        <v>143</v>
      </c>
      <c r="G135" s="247"/>
      <c r="H135" s="247"/>
      <c r="I135" s="250"/>
      <c r="J135" s="251">
        <f>BK135</f>
        <v>0</v>
      </c>
      <c r="K135" s="247"/>
      <c r="L135" s="252"/>
      <c r="M135" s="253"/>
      <c r="N135" s="254"/>
      <c r="O135" s="254"/>
      <c r="P135" s="255">
        <f>P136+P195+P207+P211+P215+P230+P235</f>
        <v>0</v>
      </c>
      <c r="Q135" s="254"/>
      <c r="R135" s="255">
        <f>R136+R195+R207+R211+R215+R230+R235</f>
        <v>212.16427472999996</v>
      </c>
      <c r="S135" s="254"/>
      <c r="T135" s="256">
        <f>T136+T195+T207+T211+T215+T230+T235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57" t="s">
        <v>85</v>
      </c>
      <c r="AT135" s="258" t="s">
        <v>76</v>
      </c>
      <c r="AU135" s="258" t="s">
        <v>77</v>
      </c>
      <c r="AY135" s="257" t="s">
        <v>145</v>
      </c>
      <c r="BK135" s="259">
        <f>BK136+BK195+BK207+BK211+BK215+BK230+BK235</f>
        <v>0</v>
      </c>
    </row>
    <row r="136" spans="1:63" s="12" customFormat="1" ht="22.8" customHeight="1">
      <c r="A136" s="12"/>
      <c r="B136" s="246"/>
      <c r="C136" s="247"/>
      <c r="D136" s="248" t="s">
        <v>76</v>
      </c>
      <c r="E136" s="260" t="s">
        <v>85</v>
      </c>
      <c r="F136" s="260" t="s">
        <v>297</v>
      </c>
      <c r="G136" s="247"/>
      <c r="H136" s="247"/>
      <c r="I136" s="250"/>
      <c r="J136" s="261">
        <f>BK136</f>
        <v>0</v>
      </c>
      <c r="K136" s="247"/>
      <c r="L136" s="252"/>
      <c r="M136" s="253"/>
      <c r="N136" s="254"/>
      <c r="O136" s="254"/>
      <c r="P136" s="255">
        <f>SUM(P137:P194)</f>
        <v>0</v>
      </c>
      <c r="Q136" s="254"/>
      <c r="R136" s="255">
        <f>SUM(R137:R194)</f>
        <v>204.18823279999998</v>
      </c>
      <c r="S136" s="254"/>
      <c r="T136" s="256">
        <f>SUM(T137:T194)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57" t="s">
        <v>85</v>
      </c>
      <c r="AT136" s="258" t="s">
        <v>76</v>
      </c>
      <c r="AU136" s="258" t="s">
        <v>85</v>
      </c>
      <c r="AY136" s="257" t="s">
        <v>145</v>
      </c>
      <c r="BK136" s="259">
        <f>SUM(BK137:BK194)</f>
        <v>0</v>
      </c>
    </row>
    <row r="137" spans="1:65" s="2" customFormat="1" ht="36" customHeight="1">
      <c r="A137" s="40"/>
      <c r="B137" s="41"/>
      <c r="C137" s="309" t="s">
        <v>85</v>
      </c>
      <c r="D137" s="309" t="s">
        <v>223</v>
      </c>
      <c r="E137" s="310" t="s">
        <v>910</v>
      </c>
      <c r="F137" s="311" t="s">
        <v>911</v>
      </c>
      <c r="G137" s="312" t="s">
        <v>243</v>
      </c>
      <c r="H137" s="313">
        <v>37.975</v>
      </c>
      <c r="I137" s="314"/>
      <c r="J137" s="315">
        <f>ROUND(I137*H137,2)</f>
        <v>0</v>
      </c>
      <c r="K137" s="316"/>
      <c r="L137" s="43"/>
      <c r="M137" s="317" t="s">
        <v>1</v>
      </c>
      <c r="N137" s="318" t="s">
        <v>42</v>
      </c>
      <c r="O137" s="93"/>
      <c r="P137" s="273">
        <f>O137*H137</f>
        <v>0</v>
      </c>
      <c r="Q137" s="273">
        <v>0</v>
      </c>
      <c r="R137" s="273">
        <f>Q137*H137</f>
        <v>0</v>
      </c>
      <c r="S137" s="273">
        <v>0</v>
      </c>
      <c r="T137" s="27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75" t="s">
        <v>150</v>
      </c>
      <c r="AT137" s="275" t="s">
        <v>223</v>
      </c>
      <c r="AU137" s="275" t="s">
        <v>87</v>
      </c>
      <c r="AY137" s="17" t="s">
        <v>145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85</v>
      </c>
      <c r="BK137" s="145">
        <f>ROUND(I137*H137,2)</f>
        <v>0</v>
      </c>
      <c r="BL137" s="17" t="s">
        <v>150</v>
      </c>
      <c r="BM137" s="275" t="s">
        <v>912</v>
      </c>
    </row>
    <row r="138" spans="1:51" s="13" customFormat="1" ht="12">
      <c r="A138" s="13"/>
      <c r="B138" s="276"/>
      <c r="C138" s="277"/>
      <c r="D138" s="278" t="s">
        <v>183</v>
      </c>
      <c r="E138" s="279" t="s">
        <v>1</v>
      </c>
      <c r="F138" s="280" t="s">
        <v>913</v>
      </c>
      <c r="G138" s="277"/>
      <c r="H138" s="279" t="s">
        <v>1</v>
      </c>
      <c r="I138" s="281"/>
      <c r="J138" s="277"/>
      <c r="K138" s="277"/>
      <c r="L138" s="282"/>
      <c r="M138" s="283"/>
      <c r="N138" s="284"/>
      <c r="O138" s="284"/>
      <c r="P138" s="284"/>
      <c r="Q138" s="284"/>
      <c r="R138" s="284"/>
      <c r="S138" s="284"/>
      <c r="T138" s="28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86" t="s">
        <v>183</v>
      </c>
      <c r="AU138" s="286" t="s">
        <v>87</v>
      </c>
      <c r="AV138" s="13" t="s">
        <v>85</v>
      </c>
      <c r="AW138" s="13" t="s">
        <v>32</v>
      </c>
      <c r="AX138" s="13" t="s">
        <v>77</v>
      </c>
      <c r="AY138" s="286" t="s">
        <v>145</v>
      </c>
    </row>
    <row r="139" spans="1:51" s="14" customFormat="1" ht="12">
      <c r="A139" s="14"/>
      <c r="B139" s="287"/>
      <c r="C139" s="288"/>
      <c r="D139" s="278" t="s">
        <v>183</v>
      </c>
      <c r="E139" s="289" t="s">
        <v>1</v>
      </c>
      <c r="F139" s="290" t="s">
        <v>914</v>
      </c>
      <c r="G139" s="288"/>
      <c r="H139" s="291">
        <v>37.975</v>
      </c>
      <c r="I139" s="292"/>
      <c r="J139" s="288"/>
      <c r="K139" s="288"/>
      <c r="L139" s="293"/>
      <c r="M139" s="294"/>
      <c r="N139" s="295"/>
      <c r="O139" s="295"/>
      <c r="P139" s="295"/>
      <c r="Q139" s="295"/>
      <c r="R139" s="295"/>
      <c r="S139" s="295"/>
      <c r="T139" s="29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97" t="s">
        <v>183</v>
      </c>
      <c r="AU139" s="297" t="s">
        <v>87</v>
      </c>
      <c r="AV139" s="14" t="s">
        <v>87</v>
      </c>
      <c r="AW139" s="14" t="s">
        <v>32</v>
      </c>
      <c r="AX139" s="14" t="s">
        <v>77</v>
      </c>
      <c r="AY139" s="297" t="s">
        <v>145</v>
      </c>
    </row>
    <row r="140" spans="1:51" s="15" customFormat="1" ht="12">
      <c r="A140" s="15"/>
      <c r="B140" s="298"/>
      <c r="C140" s="299"/>
      <c r="D140" s="278" t="s">
        <v>183</v>
      </c>
      <c r="E140" s="300" t="s">
        <v>889</v>
      </c>
      <c r="F140" s="301" t="s">
        <v>186</v>
      </c>
      <c r="G140" s="299"/>
      <c r="H140" s="302">
        <v>37.975</v>
      </c>
      <c r="I140" s="303"/>
      <c r="J140" s="299"/>
      <c r="K140" s="299"/>
      <c r="L140" s="304"/>
      <c r="M140" s="305"/>
      <c r="N140" s="306"/>
      <c r="O140" s="306"/>
      <c r="P140" s="306"/>
      <c r="Q140" s="306"/>
      <c r="R140" s="306"/>
      <c r="S140" s="306"/>
      <c r="T140" s="307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308" t="s">
        <v>183</v>
      </c>
      <c r="AU140" s="308" t="s">
        <v>87</v>
      </c>
      <c r="AV140" s="15" t="s">
        <v>150</v>
      </c>
      <c r="AW140" s="15" t="s">
        <v>32</v>
      </c>
      <c r="AX140" s="15" t="s">
        <v>85</v>
      </c>
      <c r="AY140" s="308" t="s">
        <v>145</v>
      </c>
    </row>
    <row r="141" spans="1:65" s="2" customFormat="1" ht="36" customHeight="1">
      <c r="A141" s="40"/>
      <c r="B141" s="41"/>
      <c r="C141" s="309" t="s">
        <v>87</v>
      </c>
      <c r="D141" s="309" t="s">
        <v>223</v>
      </c>
      <c r="E141" s="310" t="s">
        <v>915</v>
      </c>
      <c r="F141" s="311" t="s">
        <v>916</v>
      </c>
      <c r="G141" s="312" t="s">
        <v>243</v>
      </c>
      <c r="H141" s="313">
        <v>37.975</v>
      </c>
      <c r="I141" s="314"/>
      <c r="J141" s="315">
        <f>ROUND(I141*H141,2)</f>
        <v>0</v>
      </c>
      <c r="K141" s="316"/>
      <c r="L141" s="43"/>
      <c r="M141" s="317" t="s">
        <v>1</v>
      </c>
      <c r="N141" s="318" t="s">
        <v>42</v>
      </c>
      <c r="O141" s="93"/>
      <c r="P141" s="273">
        <f>O141*H141</f>
        <v>0</v>
      </c>
      <c r="Q141" s="273">
        <v>0</v>
      </c>
      <c r="R141" s="273">
        <f>Q141*H141</f>
        <v>0</v>
      </c>
      <c r="S141" s="273">
        <v>0</v>
      </c>
      <c r="T141" s="27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75" t="s">
        <v>150</v>
      </c>
      <c r="AT141" s="275" t="s">
        <v>223</v>
      </c>
      <c r="AU141" s="275" t="s">
        <v>87</v>
      </c>
      <c r="AY141" s="17" t="s">
        <v>145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85</v>
      </c>
      <c r="BK141" s="145">
        <f>ROUND(I141*H141,2)</f>
        <v>0</v>
      </c>
      <c r="BL141" s="17" t="s">
        <v>150</v>
      </c>
      <c r="BM141" s="275" t="s">
        <v>917</v>
      </c>
    </row>
    <row r="142" spans="1:51" s="14" customFormat="1" ht="12">
      <c r="A142" s="14"/>
      <c r="B142" s="287"/>
      <c r="C142" s="288"/>
      <c r="D142" s="278" t="s">
        <v>183</v>
      </c>
      <c r="E142" s="289" t="s">
        <v>1</v>
      </c>
      <c r="F142" s="290" t="s">
        <v>889</v>
      </c>
      <c r="G142" s="288"/>
      <c r="H142" s="291">
        <v>37.975</v>
      </c>
      <c r="I142" s="292"/>
      <c r="J142" s="288"/>
      <c r="K142" s="288"/>
      <c r="L142" s="293"/>
      <c r="M142" s="294"/>
      <c r="N142" s="295"/>
      <c r="O142" s="295"/>
      <c r="P142" s="295"/>
      <c r="Q142" s="295"/>
      <c r="R142" s="295"/>
      <c r="S142" s="295"/>
      <c r="T142" s="29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97" t="s">
        <v>183</v>
      </c>
      <c r="AU142" s="297" t="s">
        <v>87</v>
      </c>
      <c r="AV142" s="14" t="s">
        <v>87</v>
      </c>
      <c r="AW142" s="14" t="s">
        <v>32</v>
      </c>
      <c r="AX142" s="14" t="s">
        <v>77</v>
      </c>
      <c r="AY142" s="297" t="s">
        <v>145</v>
      </c>
    </row>
    <row r="143" spans="1:51" s="15" customFormat="1" ht="12">
      <c r="A143" s="15"/>
      <c r="B143" s="298"/>
      <c r="C143" s="299"/>
      <c r="D143" s="278" t="s">
        <v>183</v>
      </c>
      <c r="E143" s="300" t="s">
        <v>1</v>
      </c>
      <c r="F143" s="301" t="s">
        <v>186</v>
      </c>
      <c r="G143" s="299"/>
      <c r="H143" s="302">
        <v>37.975</v>
      </c>
      <c r="I143" s="303"/>
      <c r="J143" s="299"/>
      <c r="K143" s="299"/>
      <c r="L143" s="304"/>
      <c r="M143" s="305"/>
      <c r="N143" s="306"/>
      <c r="O143" s="306"/>
      <c r="P143" s="306"/>
      <c r="Q143" s="306"/>
      <c r="R143" s="306"/>
      <c r="S143" s="306"/>
      <c r="T143" s="307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308" t="s">
        <v>183</v>
      </c>
      <c r="AU143" s="308" t="s">
        <v>87</v>
      </c>
      <c r="AV143" s="15" t="s">
        <v>150</v>
      </c>
      <c r="AW143" s="15" t="s">
        <v>32</v>
      </c>
      <c r="AX143" s="15" t="s">
        <v>85</v>
      </c>
      <c r="AY143" s="308" t="s">
        <v>145</v>
      </c>
    </row>
    <row r="144" spans="1:65" s="2" customFormat="1" ht="36" customHeight="1">
      <c r="A144" s="40"/>
      <c r="B144" s="41"/>
      <c r="C144" s="309" t="s">
        <v>154</v>
      </c>
      <c r="D144" s="309" t="s">
        <v>223</v>
      </c>
      <c r="E144" s="310" t="s">
        <v>918</v>
      </c>
      <c r="F144" s="311" t="s">
        <v>919</v>
      </c>
      <c r="G144" s="312" t="s">
        <v>243</v>
      </c>
      <c r="H144" s="313">
        <v>69.814</v>
      </c>
      <c r="I144" s="314"/>
      <c r="J144" s="315">
        <f>ROUND(I144*H144,2)</f>
        <v>0</v>
      </c>
      <c r="K144" s="316"/>
      <c r="L144" s="43"/>
      <c r="M144" s="317" t="s">
        <v>1</v>
      </c>
      <c r="N144" s="318" t="s">
        <v>42</v>
      </c>
      <c r="O144" s="93"/>
      <c r="P144" s="273">
        <f>O144*H144</f>
        <v>0</v>
      </c>
      <c r="Q144" s="273">
        <v>0</v>
      </c>
      <c r="R144" s="273">
        <f>Q144*H144</f>
        <v>0</v>
      </c>
      <c r="S144" s="273">
        <v>0</v>
      </c>
      <c r="T144" s="27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75" t="s">
        <v>150</v>
      </c>
      <c r="AT144" s="275" t="s">
        <v>223</v>
      </c>
      <c r="AU144" s="275" t="s">
        <v>87</v>
      </c>
      <c r="AY144" s="17" t="s">
        <v>145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85</v>
      </c>
      <c r="BK144" s="145">
        <f>ROUND(I144*H144,2)</f>
        <v>0</v>
      </c>
      <c r="BL144" s="17" t="s">
        <v>150</v>
      </c>
      <c r="BM144" s="275" t="s">
        <v>920</v>
      </c>
    </row>
    <row r="145" spans="1:51" s="13" customFormat="1" ht="12">
      <c r="A145" s="13"/>
      <c r="B145" s="276"/>
      <c r="C145" s="277"/>
      <c r="D145" s="278" t="s">
        <v>183</v>
      </c>
      <c r="E145" s="279" t="s">
        <v>1</v>
      </c>
      <c r="F145" s="280" t="s">
        <v>921</v>
      </c>
      <c r="G145" s="277"/>
      <c r="H145" s="279" t="s">
        <v>1</v>
      </c>
      <c r="I145" s="281"/>
      <c r="J145" s="277"/>
      <c r="K145" s="277"/>
      <c r="L145" s="282"/>
      <c r="M145" s="283"/>
      <c r="N145" s="284"/>
      <c r="O145" s="284"/>
      <c r="P145" s="284"/>
      <c r="Q145" s="284"/>
      <c r="R145" s="284"/>
      <c r="S145" s="284"/>
      <c r="T145" s="28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86" t="s">
        <v>183</v>
      </c>
      <c r="AU145" s="286" t="s">
        <v>87</v>
      </c>
      <c r="AV145" s="13" t="s">
        <v>85</v>
      </c>
      <c r="AW145" s="13" t="s">
        <v>32</v>
      </c>
      <c r="AX145" s="13" t="s">
        <v>77</v>
      </c>
      <c r="AY145" s="286" t="s">
        <v>145</v>
      </c>
    </row>
    <row r="146" spans="1:51" s="14" customFormat="1" ht="12">
      <c r="A146" s="14"/>
      <c r="B146" s="287"/>
      <c r="C146" s="288"/>
      <c r="D146" s="278" t="s">
        <v>183</v>
      </c>
      <c r="E146" s="289" t="s">
        <v>907</v>
      </c>
      <c r="F146" s="290" t="s">
        <v>922</v>
      </c>
      <c r="G146" s="288"/>
      <c r="H146" s="291">
        <v>10.48</v>
      </c>
      <c r="I146" s="292"/>
      <c r="J146" s="288"/>
      <c r="K146" s="288"/>
      <c r="L146" s="293"/>
      <c r="M146" s="294"/>
      <c r="N146" s="295"/>
      <c r="O146" s="295"/>
      <c r="P146" s="295"/>
      <c r="Q146" s="295"/>
      <c r="R146" s="295"/>
      <c r="S146" s="295"/>
      <c r="T146" s="29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97" t="s">
        <v>183</v>
      </c>
      <c r="AU146" s="297" t="s">
        <v>87</v>
      </c>
      <c r="AV146" s="14" t="s">
        <v>87</v>
      </c>
      <c r="AW146" s="14" t="s">
        <v>32</v>
      </c>
      <c r="AX146" s="14" t="s">
        <v>77</v>
      </c>
      <c r="AY146" s="297" t="s">
        <v>145</v>
      </c>
    </row>
    <row r="147" spans="1:51" s="14" customFormat="1" ht="12">
      <c r="A147" s="14"/>
      <c r="B147" s="287"/>
      <c r="C147" s="288"/>
      <c r="D147" s="278" t="s">
        <v>183</v>
      </c>
      <c r="E147" s="289" t="s">
        <v>260</v>
      </c>
      <c r="F147" s="290" t="s">
        <v>923</v>
      </c>
      <c r="G147" s="288"/>
      <c r="H147" s="291">
        <v>59.334</v>
      </c>
      <c r="I147" s="292"/>
      <c r="J147" s="288"/>
      <c r="K147" s="288"/>
      <c r="L147" s="293"/>
      <c r="M147" s="294"/>
      <c r="N147" s="295"/>
      <c r="O147" s="295"/>
      <c r="P147" s="295"/>
      <c r="Q147" s="295"/>
      <c r="R147" s="295"/>
      <c r="S147" s="295"/>
      <c r="T147" s="29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97" t="s">
        <v>183</v>
      </c>
      <c r="AU147" s="297" t="s">
        <v>87</v>
      </c>
      <c r="AV147" s="14" t="s">
        <v>87</v>
      </c>
      <c r="AW147" s="14" t="s">
        <v>32</v>
      </c>
      <c r="AX147" s="14" t="s">
        <v>77</v>
      </c>
      <c r="AY147" s="297" t="s">
        <v>145</v>
      </c>
    </row>
    <row r="148" spans="1:51" s="15" customFormat="1" ht="12">
      <c r="A148" s="15"/>
      <c r="B148" s="298"/>
      <c r="C148" s="299"/>
      <c r="D148" s="278" t="s">
        <v>183</v>
      </c>
      <c r="E148" s="300" t="s">
        <v>1</v>
      </c>
      <c r="F148" s="301" t="s">
        <v>186</v>
      </c>
      <c r="G148" s="299"/>
      <c r="H148" s="302">
        <v>69.81400000000001</v>
      </c>
      <c r="I148" s="303"/>
      <c r="J148" s="299"/>
      <c r="K148" s="299"/>
      <c r="L148" s="304"/>
      <c r="M148" s="305"/>
      <c r="N148" s="306"/>
      <c r="O148" s="306"/>
      <c r="P148" s="306"/>
      <c r="Q148" s="306"/>
      <c r="R148" s="306"/>
      <c r="S148" s="306"/>
      <c r="T148" s="307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308" t="s">
        <v>183</v>
      </c>
      <c r="AU148" s="308" t="s">
        <v>87</v>
      </c>
      <c r="AV148" s="15" t="s">
        <v>150</v>
      </c>
      <c r="AW148" s="15" t="s">
        <v>32</v>
      </c>
      <c r="AX148" s="15" t="s">
        <v>85</v>
      </c>
      <c r="AY148" s="308" t="s">
        <v>145</v>
      </c>
    </row>
    <row r="149" spans="1:65" s="2" customFormat="1" ht="48" customHeight="1">
      <c r="A149" s="40"/>
      <c r="B149" s="41"/>
      <c r="C149" s="309" t="s">
        <v>150</v>
      </c>
      <c r="D149" s="309" t="s">
        <v>223</v>
      </c>
      <c r="E149" s="310" t="s">
        <v>924</v>
      </c>
      <c r="F149" s="311" t="s">
        <v>925</v>
      </c>
      <c r="G149" s="312" t="s">
        <v>243</v>
      </c>
      <c r="H149" s="313">
        <v>69.814</v>
      </c>
      <c r="I149" s="314"/>
      <c r="J149" s="315">
        <f>ROUND(I149*H149,2)</f>
        <v>0</v>
      </c>
      <c r="K149" s="316"/>
      <c r="L149" s="43"/>
      <c r="M149" s="317" t="s">
        <v>1</v>
      </c>
      <c r="N149" s="318" t="s">
        <v>42</v>
      </c>
      <c r="O149" s="93"/>
      <c r="P149" s="273">
        <f>O149*H149</f>
        <v>0</v>
      </c>
      <c r="Q149" s="273">
        <v>0</v>
      </c>
      <c r="R149" s="273">
        <f>Q149*H149</f>
        <v>0</v>
      </c>
      <c r="S149" s="273">
        <v>0</v>
      </c>
      <c r="T149" s="27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75" t="s">
        <v>150</v>
      </c>
      <c r="AT149" s="275" t="s">
        <v>223</v>
      </c>
      <c r="AU149" s="275" t="s">
        <v>87</v>
      </c>
      <c r="AY149" s="17" t="s">
        <v>145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85</v>
      </c>
      <c r="BK149" s="145">
        <f>ROUND(I149*H149,2)</f>
        <v>0</v>
      </c>
      <c r="BL149" s="17" t="s">
        <v>150</v>
      </c>
      <c r="BM149" s="275" t="s">
        <v>926</v>
      </c>
    </row>
    <row r="150" spans="1:51" s="14" customFormat="1" ht="12">
      <c r="A150" s="14"/>
      <c r="B150" s="287"/>
      <c r="C150" s="288"/>
      <c r="D150" s="278" t="s">
        <v>183</v>
      </c>
      <c r="E150" s="289" t="s">
        <v>1</v>
      </c>
      <c r="F150" s="290" t="s">
        <v>927</v>
      </c>
      <c r="G150" s="288"/>
      <c r="H150" s="291">
        <v>69.814</v>
      </c>
      <c r="I150" s="292"/>
      <c r="J150" s="288"/>
      <c r="K150" s="288"/>
      <c r="L150" s="293"/>
      <c r="M150" s="294"/>
      <c r="N150" s="295"/>
      <c r="O150" s="295"/>
      <c r="P150" s="295"/>
      <c r="Q150" s="295"/>
      <c r="R150" s="295"/>
      <c r="S150" s="295"/>
      <c r="T150" s="29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97" t="s">
        <v>183</v>
      </c>
      <c r="AU150" s="297" t="s">
        <v>87</v>
      </c>
      <c r="AV150" s="14" t="s">
        <v>87</v>
      </c>
      <c r="AW150" s="14" t="s">
        <v>32</v>
      </c>
      <c r="AX150" s="14" t="s">
        <v>85</v>
      </c>
      <c r="AY150" s="297" t="s">
        <v>145</v>
      </c>
    </row>
    <row r="151" spans="1:65" s="2" customFormat="1" ht="36" customHeight="1">
      <c r="A151" s="40"/>
      <c r="B151" s="41"/>
      <c r="C151" s="309" t="s">
        <v>144</v>
      </c>
      <c r="D151" s="309" t="s">
        <v>223</v>
      </c>
      <c r="E151" s="310" t="s">
        <v>928</v>
      </c>
      <c r="F151" s="311" t="s">
        <v>929</v>
      </c>
      <c r="G151" s="312" t="s">
        <v>237</v>
      </c>
      <c r="H151" s="313">
        <v>155.568</v>
      </c>
      <c r="I151" s="314"/>
      <c r="J151" s="315">
        <f>ROUND(I151*H151,2)</f>
        <v>0</v>
      </c>
      <c r="K151" s="316"/>
      <c r="L151" s="43"/>
      <c r="M151" s="317" t="s">
        <v>1</v>
      </c>
      <c r="N151" s="318" t="s">
        <v>42</v>
      </c>
      <c r="O151" s="93"/>
      <c r="P151" s="273">
        <f>O151*H151</f>
        <v>0</v>
      </c>
      <c r="Q151" s="273">
        <v>0.00085</v>
      </c>
      <c r="R151" s="273">
        <f>Q151*H151</f>
        <v>0.1322328</v>
      </c>
      <c r="S151" s="273">
        <v>0</v>
      </c>
      <c r="T151" s="27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75" t="s">
        <v>150</v>
      </c>
      <c r="AT151" s="275" t="s">
        <v>223</v>
      </c>
      <c r="AU151" s="275" t="s">
        <v>87</v>
      </c>
      <c r="AY151" s="17" t="s">
        <v>145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85</v>
      </c>
      <c r="BK151" s="145">
        <f>ROUND(I151*H151,2)</f>
        <v>0</v>
      </c>
      <c r="BL151" s="17" t="s">
        <v>150</v>
      </c>
      <c r="BM151" s="275" t="s">
        <v>930</v>
      </c>
    </row>
    <row r="152" spans="1:51" s="13" customFormat="1" ht="12">
      <c r="A152" s="13"/>
      <c r="B152" s="276"/>
      <c r="C152" s="277"/>
      <c r="D152" s="278" t="s">
        <v>183</v>
      </c>
      <c r="E152" s="279" t="s">
        <v>1</v>
      </c>
      <c r="F152" s="280" t="s">
        <v>931</v>
      </c>
      <c r="G152" s="277"/>
      <c r="H152" s="279" t="s">
        <v>1</v>
      </c>
      <c r="I152" s="281"/>
      <c r="J152" s="277"/>
      <c r="K152" s="277"/>
      <c r="L152" s="282"/>
      <c r="M152" s="283"/>
      <c r="N152" s="284"/>
      <c r="O152" s="284"/>
      <c r="P152" s="284"/>
      <c r="Q152" s="284"/>
      <c r="R152" s="284"/>
      <c r="S152" s="284"/>
      <c r="T152" s="28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86" t="s">
        <v>183</v>
      </c>
      <c r="AU152" s="286" t="s">
        <v>87</v>
      </c>
      <c r="AV152" s="13" t="s">
        <v>85</v>
      </c>
      <c r="AW152" s="13" t="s">
        <v>32</v>
      </c>
      <c r="AX152" s="13" t="s">
        <v>77</v>
      </c>
      <c r="AY152" s="286" t="s">
        <v>145</v>
      </c>
    </row>
    <row r="153" spans="1:51" s="13" customFormat="1" ht="12">
      <c r="A153" s="13"/>
      <c r="B153" s="276"/>
      <c r="C153" s="277"/>
      <c r="D153" s="278" t="s">
        <v>183</v>
      </c>
      <c r="E153" s="279" t="s">
        <v>1</v>
      </c>
      <c r="F153" s="280" t="s">
        <v>932</v>
      </c>
      <c r="G153" s="277"/>
      <c r="H153" s="279" t="s">
        <v>1</v>
      </c>
      <c r="I153" s="281"/>
      <c r="J153" s="277"/>
      <c r="K153" s="277"/>
      <c r="L153" s="282"/>
      <c r="M153" s="283"/>
      <c r="N153" s="284"/>
      <c r="O153" s="284"/>
      <c r="P153" s="284"/>
      <c r="Q153" s="284"/>
      <c r="R153" s="284"/>
      <c r="S153" s="284"/>
      <c r="T153" s="28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86" t="s">
        <v>183</v>
      </c>
      <c r="AU153" s="286" t="s">
        <v>87</v>
      </c>
      <c r="AV153" s="13" t="s">
        <v>85</v>
      </c>
      <c r="AW153" s="13" t="s">
        <v>32</v>
      </c>
      <c r="AX153" s="13" t="s">
        <v>77</v>
      </c>
      <c r="AY153" s="286" t="s">
        <v>145</v>
      </c>
    </row>
    <row r="154" spans="1:51" s="14" customFormat="1" ht="12">
      <c r="A154" s="14"/>
      <c r="B154" s="287"/>
      <c r="C154" s="288"/>
      <c r="D154" s="278" t="s">
        <v>183</v>
      </c>
      <c r="E154" s="289" t="s">
        <v>933</v>
      </c>
      <c r="F154" s="290" t="s">
        <v>934</v>
      </c>
      <c r="G154" s="288"/>
      <c r="H154" s="291">
        <v>112.168</v>
      </c>
      <c r="I154" s="292"/>
      <c r="J154" s="288"/>
      <c r="K154" s="288"/>
      <c r="L154" s="293"/>
      <c r="M154" s="294"/>
      <c r="N154" s="295"/>
      <c r="O154" s="295"/>
      <c r="P154" s="295"/>
      <c r="Q154" s="295"/>
      <c r="R154" s="295"/>
      <c r="S154" s="295"/>
      <c r="T154" s="29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97" t="s">
        <v>183</v>
      </c>
      <c r="AU154" s="297" t="s">
        <v>87</v>
      </c>
      <c r="AV154" s="14" t="s">
        <v>87</v>
      </c>
      <c r="AW154" s="14" t="s">
        <v>32</v>
      </c>
      <c r="AX154" s="14" t="s">
        <v>77</v>
      </c>
      <c r="AY154" s="297" t="s">
        <v>145</v>
      </c>
    </row>
    <row r="155" spans="1:51" s="13" customFormat="1" ht="12">
      <c r="A155" s="13"/>
      <c r="B155" s="276"/>
      <c r="C155" s="277"/>
      <c r="D155" s="278" t="s">
        <v>183</v>
      </c>
      <c r="E155" s="279" t="s">
        <v>1</v>
      </c>
      <c r="F155" s="280" t="s">
        <v>935</v>
      </c>
      <c r="G155" s="277"/>
      <c r="H155" s="279" t="s">
        <v>1</v>
      </c>
      <c r="I155" s="281"/>
      <c r="J155" s="277"/>
      <c r="K155" s="277"/>
      <c r="L155" s="282"/>
      <c r="M155" s="283"/>
      <c r="N155" s="284"/>
      <c r="O155" s="284"/>
      <c r="P155" s="284"/>
      <c r="Q155" s="284"/>
      <c r="R155" s="284"/>
      <c r="S155" s="284"/>
      <c r="T155" s="28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86" t="s">
        <v>183</v>
      </c>
      <c r="AU155" s="286" t="s">
        <v>87</v>
      </c>
      <c r="AV155" s="13" t="s">
        <v>85</v>
      </c>
      <c r="AW155" s="13" t="s">
        <v>32</v>
      </c>
      <c r="AX155" s="13" t="s">
        <v>77</v>
      </c>
      <c r="AY155" s="286" t="s">
        <v>145</v>
      </c>
    </row>
    <row r="156" spans="1:51" s="14" customFormat="1" ht="12">
      <c r="A156" s="14"/>
      <c r="B156" s="287"/>
      <c r="C156" s="288"/>
      <c r="D156" s="278" t="s">
        <v>183</v>
      </c>
      <c r="E156" s="289" t="s">
        <v>1</v>
      </c>
      <c r="F156" s="290" t="s">
        <v>936</v>
      </c>
      <c r="G156" s="288"/>
      <c r="H156" s="291">
        <v>43.4</v>
      </c>
      <c r="I156" s="292"/>
      <c r="J156" s="288"/>
      <c r="K156" s="288"/>
      <c r="L156" s="293"/>
      <c r="M156" s="294"/>
      <c r="N156" s="295"/>
      <c r="O156" s="295"/>
      <c r="P156" s="295"/>
      <c r="Q156" s="295"/>
      <c r="R156" s="295"/>
      <c r="S156" s="295"/>
      <c r="T156" s="29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97" t="s">
        <v>183</v>
      </c>
      <c r="AU156" s="297" t="s">
        <v>87</v>
      </c>
      <c r="AV156" s="14" t="s">
        <v>87</v>
      </c>
      <c r="AW156" s="14" t="s">
        <v>32</v>
      </c>
      <c r="AX156" s="14" t="s">
        <v>77</v>
      </c>
      <c r="AY156" s="297" t="s">
        <v>145</v>
      </c>
    </row>
    <row r="157" spans="1:51" s="15" customFormat="1" ht="12">
      <c r="A157" s="15"/>
      <c r="B157" s="298"/>
      <c r="C157" s="299"/>
      <c r="D157" s="278" t="s">
        <v>183</v>
      </c>
      <c r="E157" s="300" t="s">
        <v>893</v>
      </c>
      <c r="F157" s="301" t="s">
        <v>186</v>
      </c>
      <c r="G157" s="299"/>
      <c r="H157" s="302">
        <v>155.568</v>
      </c>
      <c r="I157" s="303"/>
      <c r="J157" s="299"/>
      <c r="K157" s="299"/>
      <c r="L157" s="304"/>
      <c r="M157" s="305"/>
      <c r="N157" s="306"/>
      <c r="O157" s="306"/>
      <c r="P157" s="306"/>
      <c r="Q157" s="306"/>
      <c r="R157" s="306"/>
      <c r="S157" s="306"/>
      <c r="T157" s="307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308" t="s">
        <v>183</v>
      </c>
      <c r="AU157" s="308" t="s">
        <v>87</v>
      </c>
      <c r="AV157" s="15" t="s">
        <v>150</v>
      </c>
      <c r="AW157" s="15" t="s">
        <v>32</v>
      </c>
      <c r="AX157" s="15" t="s">
        <v>85</v>
      </c>
      <c r="AY157" s="308" t="s">
        <v>145</v>
      </c>
    </row>
    <row r="158" spans="1:65" s="2" customFormat="1" ht="36" customHeight="1">
      <c r="A158" s="40"/>
      <c r="B158" s="41"/>
      <c r="C158" s="309" t="s">
        <v>163</v>
      </c>
      <c r="D158" s="309" t="s">
        <v>223</v>
      </c>
      <c r="E158" s="310" t="s">
        <v>937</v>
      </c>
      <c r="F158" s="311" t="s">
        <v>938</v>
      </c>
      <c r="G158" s="312" t="s">
        <v>237</v>
      </c>
      <c r="H158" s="313">
        <v>155.568</v>
      </c>
      <c r="I158" s="314"/>
      <c r="J158" s="315">
        <f>ROUND(I158*H158,2)</f>
        <v>0</v>
      </c>
      <c r="K158" s="316"/>
      <c r="L158" s="43"/>
      <c r="M158" s="317" t="s">
        <v>1</v>
      </c>
      <c r="N158" s="318" t="s">
        <v>42</v>
      </c>
      <c r="O158" s="93"/>
      <c r="P158" s="273">
        <f>O158*H158</f>
        <v>0</v>
      </c>
      <c r="Q158" s="273">
        <v>0</v>
      </c>
      <c r="R158" s="273">
        <f>Q158*H158</f>
        <v>0</v>
      </c>
      <c r="S158" s="273">
        <v>0</v>
      </c>
      <c r="T158" s="27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75" t="s">
        <v>150</v>
      </c>
      <c r="AT158" s="275" t="s">
        <v>223</v>
      </c>
      <c r="AU158" s="275" t="s">
        <v>87</v>
      </c>
      <c r="AY158" s="17" t="s">
        <v>145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85</v>
      </c>
      <c r="BK158" s="145">
        <f>ROUND(I158*H158,2)</f>
        <v>0</v>
      </c>
      <c r="BL158" s="17" t="s">
        <v>150</v>
      </c>
      <c r="BM158" s="275" t="s">
        <v>939</v>
      </c>
    </row>
    <row r="159" spans="1:51" s="14" customFormat="1" ht="12">
      <c r="A159" s="14"/>
      <c r="B159" s="287"/>
      <c r="C159" s="288"/>
      <c r="D159" s="278" t="s">
        <v>183</v>
      </c>
      <c r="E159" s="289" t="s">
        <v>1</v>
      </c>
      <c r="F159" s="290" t="s">
        <v>893</v>
      </c>
      <c r="G159" s="288"/>
      <c r="H159" s="291">
        <v>155.568</v>
      </c>
      <c r="I159" s="292"/>
      <c r="J159" s="288"/>
      <c r="K159" s="288"/>
      <c r="L159" s="293"/>
      <c r="M159" s="294"/>
      <c r="N159" s="295"/>
      <c r="O159" s="295"/>
      <c r="P159" s="295"/>
      <c r="Q159" s="295"/>
      <c r="R159" s="295"/>
      <c r="S159" s="295"/>
      <c r="T159" s="29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97" t="s">
        <v>183</v>
      </c>
      <c r="AU159" s="297" t="s">
        <v>87</v>
      </c>
      <c r="AV159" s="14" t="s">
        <v>87</v>
      </c>
      <c r="AW159" s="14" t="s">
        <v>32</v>
      </c>
      <c r="AX159" s="14" t="s">
        <v>77</v>
      </c>
      <c r="AY159" s="297" t="s">
        <v>145</v>
      </c>
    </row>
    <row r="160" spans="1:51" s="15" customFormat="1" ht="12">
      <c r="A160" s="15"/>
      <c r="B160" s="298"/>
      <c r="C160" s="299"/>
      <c r="D160" s="278" t="s">
        <v>183</v>
      </c>
      <c r="E160" s="300" t="s">
        <v>1</v>
      </c>
      <c r="F160" s="301" t="s">
        <v>186</v>
      </c>
      <c r="G160" s="299"/>
      <c r="H160" s="302">
        <v>155.568</v>
      </c>
      <c r="I160" s="303"/>
      <c r="J160" s="299"/>
      <c r="K160" s="299"/>
      <c r="L160" s="304"/>
      <c r="M160" s="305"/>
      <c r="N160" s="306"/>
      <c r="O160" s="306"/>
      <c r="P160" s="306"/>
      <c r="Q160" s="306"/>
      <c r="R160" s="306"/>
      <c r="S160" s="306"/>
      <c r="T160" s="30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308" t="s">
        <v>183</v>
      </c>
      <c r="AU160" s="308" t="s">
        <v>87</v>
      </c>
      <c r="AV160" s="15" t="s">
        <v>150</v>
      </c>
      <c r="AW160" s="15" t="s">
        <v>32</v>
      </c>
      <c r="AX160" s="15" t="s">
        <v>85</v>
      </c>
      <c r="AY160" s="308" t="s">
        <v>145</v>
      </c>
    </row>
    <row r="161" spans="1:65" s="2" customFormat="1" ht="48" customHeight="1">
      <c r="A161" s="40"/>
      <c r="B161" s="41"/>
      <c r="C161" s="309" t="s">
        <v>167</v>
      </c>
      <c r="D161" s="309" t="s">
        <v>223</v>
      </c>
      <c r="E161" s="310" t="s">
        <v>377</v>
      </c>
      <c r="F161" s="311" t="s">
        <v>378</v>
      </c>
      <c r="G161" s="312" t="s">
        <v>243</v>
      </c>
      <c r="H161" s="313">
        <v>107.789</v>
      </c>
      <c r="I161" s="314"/>
      <c r="J161" s="315">
        <f>ROUND(I161*H161,2)</f>
        <v>0</v>
      </c>
      <c r="K161" s="316"/>
      <c r="L161" s="43"/>
      <c r="M161" s="317" t="s">
        <v>1</v>
      </c>
      <c r="N161" s="318" t="s">
        <v>42</v>
      </c>
      <c r="O161" s="93"/>
      <c r="P161" s="273">
        <f>O161*H161</f>
        <v>0</v>
      </c>
      <c r="Q161" s="273">
        <v>0</v>
      </c>
      <c r="R161" s="273">
        <f>Q161*H161</f>
        <v>0</v>
      </c>
      <c r="S161" s="273">
        <v>0</v>
      </c>
      <c r="T161" s="27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75" t="s">
        <v>150</v>
      </c>
      <c r="AT161" s="275" t="s">
        <v>223</v>
      </c>
      <c r="AU161" s="275" t="s">
        <v>87</v>
      </c>
      <c r="AY161" s="17" t="s">
        <v>145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7" t="s">
        <v>85</v>
      </c>
      <c r="BK161" s="145">
        <f>ROUND(I161*H161,2)</f>
        <v>0</v>
      </c>
      <c r="BL161" s="17" t="s">
        <v>150</v>
      </c>
      <c r="BM161" s="275" t="s">
        <v>940</v>
      </c>
    </row>
    <row r="162" spans="1:51" s="14" customFormat="1" ht="12">
      <c r="A162" s="14"/>
      <c r="B162" s="287"/>
      <c r="C162" s="288"/>
      <c r="D162" s="278" t="s">
        <v>183</v>
      </c>
      <c r="E162" s="289" t="s">
        <v>1</v>
      </c>
      <c r="F162" s="290" t="s">
        <v>927</v>
      </c>
      <c r="G162" s="288"/>
      <c r="H162" s="291">
        <v>69.814</v>
      </c>
      <c r="I162" s="292"/>
      <c r="J162" s="288"/>
      <c r="K162" s="288"/>
      <c r="L162" s="293"/>
      <c r="M162" s="294"/>
      <c r="N162" s="295"/>
      <c r="O162" s="295"/>
      <c r="P162" s="295"/>
      <c r="Q162" s="295"/>
      <c r="R162" s="295"/>
      <c r="S162" s="295"/>
      <c r="T162" s="29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97" t="s">
        <v>183</v>
      </c>
      <c r="AU162" s="297" t="s">
        <v>87</v>
      </c>
      <c r="AV162" s="14" t="s">
        <v>87</v>
      </c>
      <c r="AW162" s="14" t="s">
        <v>32</v>
      </c>
      <c r="AX162" s="14" t="s">
        <v>77</v>
      </c>
      <c r="AY162" s="297" t="s">
        <v>145</v>
      </c>
    </row>
    <row r="163" spans="1:51" s="14" customFormat="1" ht="12">
      <c r="A163" s="14"/>
      <c r="B163" s="287"/>
      <c r="C163" s="288"/>
      <c r="D163" s="278" t="s">
        <v>183</v>
      </c>
      <c r="E163" s="289" t="s">
        <v>1</v>
      </c>
      <c r="F163" s="290" t="s">
        <v>889</v>
      </c>
      <c r="G163" s="288"/>
      <c r="H163" s="291">
        <v>37.975</v>
      </c>
      <c r="I163" s="292"/>
      <c r="J163" s="288"/>
      <c r="K163" s="288"/>
      <c r="L163" s="293"/>
      <c r="M163" s="294"/>
      <c r="N163" s="295"/>
      <c r="O163" s="295"/>
      <c r="P163" s="295"/>
      <c r="Q163" s="295"/>
      <c r="R163" s="295"/>
      <c r="S163" s="295"/>
      <c r="T163" s="29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97" t="s">
        <v>183</v>
      </c>
      <c r="AU163" s="297" t="s">
        <v>87</v>
      </c>
      <c r="AV163" s="14" t="s">
        <v>87</v>
      </c>
      <c r="AW163" s="14" t="s">
        <v>32</v>
      </c>
      <c r="AX163" s="14" t="s">
        <v>77</v>
      </c>
      <c r="AY163" s="297" t="s">
        <v>145</v>
      </c>
    </row>
    <row r="164" spans="1:51" s="15" customFormat="1" ht="12">
      <c r="A164" s="15"/>
      <c r="B164" s="298"/>
      <c r="C164" s="299"/>
      <c r="D164" s="278" t="s">
        <v>183</v>
      </c>
      <c r="E164" s="300" t="s">
        <v>1</v>
      </c>
      <c r="F164" s="301" t="s">
        <v>186</v>
      </c>
      <c r="G164" s="299"/>
      <c r="H164" s="302">
        <v>107.789</v>
      </c>
      <c r="I164" s="303"/>
      <c r="J164" s="299"/>
      <c r="K164" s="299"/>
      <c r="L164" s="304"/>
      <c r="M164" s="305"/>
      <c r="N164" s="306"/>
      <c r="O164" s="306"/>
      <c r="P164" s="306"/>
      <c r="Q164" s="306"/>
      <c r="R164" s="306"/>
      <c r="S164" s="306"/>
      <c r="T164" s="307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308" t="s">
        <v>183</v>
      </c>
      <c r="AU164" s="308" t="s">
        <v>87</v>
      </c>
      <c r="AV164" s="15" t="s">
        <v>150</v>
      </c>
      <c r="AW164" s="15" t="s">
        <v>32</v>
      </c>
      <c r="AX164" s="15" t="s">
        <v>85</v>
      </c>
      <c r="AY164" s="308" t="s">
        <v>145</v>
      </c>
    </row>
    <row r="165" spans="1:65" s="2" customFormat="1" ht="60" customHeight="1">
      <c r="A165" s="40"/>
      <c r="B165" s="41"/>
      <c r="C165" s="309" t="s">
        <v>149</v>
      </c>
      <c r="D165" s="309" t="s">
        <v>223</v>
      </c>
      <c r="E165" s="310" t="s">
        <v>390</v>
      </c>
      <c r="F165" s="311" t="s">
        <v>391</v>
      </c>
      <c r="G165" s="312" t="s">
        <v>243</v>
      </c>
      <c r="H165" s="313">
        <v>107.789</v>
      </c>
      <c r="I165" s="314"/>
      <c r="J165" s="315">
        <f>ROUND(I165*H165,2)</f>
        <v>0</v>
      </c>
      <c r="K165" s="316"/>
      <c r="L165" s="43"/>
      <c r="M165" s="317" t="s">
        <v>1</v>
      </c>
      <c r="N165" s="318" t="s">
        <v>42</v>
      </c>
      <c r="O165" s="93"/>
      <c r="P165" s="273">
        <f>O165*H165</f>
        <v>0</v>
      </c>
      <c r="Q165" s="273">
        <v>0</v>
      </c>
      <c r="R165" s="273">
        <f>Q165*H165</f>
        <v>0</v>
      </c>
      <c r="S165" s="273">
        <v>0</v>
      </c>
      <c r="T165" s="27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75" t="s">
        <v>150</v>
      </c>
      <c r="AT165" s="275" t="s">
        <v>223</v>
      </c>
      <c r="AU165" s="275" t="s">
        <v>87</v>
      </c>
      <c r="AY165" s="17" t="s">
        <v>145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85</v>
      </c>
      <c r="BK165" s="145">
        <f>ROUND(I165*H165,2)</f>
        <v>0</v>
      </c>
      <c r="BL165" s="17" t="s">
        <v>150</v>
      </c>
      <c r="BM165" s="275" t="s">
        <v>941</v>
      </c>
    </row>
    <row r="166" spans="1:51" s="14" customFormat="1" ht="12">
      <c r="A166" s="14"/>
      <c r="B166" s="287"/>
      <c r="C166" s="288"/>
      <c r="D166" s="278" t="s">
        <v>183</v>
      </c>
      <c r="E166" s="289" t="s">
        <v>1</v>
      </c>
      <c r="F166" s="290" t="s">
        <v>942</v>
      </c>
      <c r="G166" s="288"/>
      <c r="H166" s="291">
        <v>107.789</v>
      </c>
      <c r="I166" s="292"/>
      <c r="J166" s="288"/>
      <c r="K166" s="288"/>
      <c r="L166" s="293"/>
      <c r="M166" s="294"/>
      <c r="N166" s="295"/>
      <c r="O166" s="295"/>
      <c r="P166" s="295"/>
      <c r="Q166" s="295"/>
      <c r="R166" s="295"/>
      <c r="S166" s="295"/>
      <c r="T166" s="29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97" t="s">
        <v>183</v>
      </c>
      <c r="AU166" s="297" t="s">
        <v>87</v>
      </c>
      <c r="AV166" s="14" t="s">
        <v>87</v>
      </c>
      <c r="AW166" s="14" t="s">
        <v>32</v>
      </c>
      <c r="AX166" s="14" t="s">
        <v>85</v>
      </c>
      <c r="AY166" s="297" t="s">
        <v>145</v>
      </c>
    </row>
    <row r="167" spans="1:65" s="2" customFormat="1" ht="36" customHeight="1">
      <c r="A167" s="40"/>
      <c r="B167" s="41"/>
      <c r="C167" s="309" t="s">
        <v>174</v>
      </c>
      <c r="D167" s="309" t="s">
        <v>223</v>
      </c>
      <c r="E167" s="310" t="s">
        <v>395</v>
      </c>
      <c r="F167" s="311" t="s">
        <v>396</v>
      </c>
      <c r="G167" s="312" t="s">
        <v>243</v>
      </c>
      <c r="H167" s="313">
        <v>107.789</v>
      </c>
      <c r="I167" s="314"/>
      <c r="J167" s="315">
        <f>ROUND(I167*H167,2)</f>
        <v>0</v>
      </c>
      <c r="K167" s="316"/>
      <c r="L167" s="43"/>
      <c r="M167" s="317" t="s">
        <v>1</v>
      </c>
      <c r="N167" s="318" t="s">
        <v>42</v>
      </c>
      <c r="O167" s="93"/>
      <c r="P167" s="273">
        <f>O167*H167</f>
        <v>0</v>
      </c>
      <c r="Q167" s="273">
        <v>0</v>
      </c>
      <c r="R167" s="273">
        <f>Q167*H167</f>
        <v>0</v>
      </c>
      <c r="S167" s="273">
        <v>0</v>
      </c>
      <c r="T167" s="27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75" t="s">
        <v>150</v>
      </c>
      <c r="AT167" s="275" t="s">
        <v>223</v>
      </c>
      <c r="AU167" s="275" t="s">
        <v>87</v>
      </c>
      <c r="AY167" s="17" t="s">
        <v>145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7" t="s">
        <v>85</v>
      </c>
      <c r="BK167" s="145">
        <f>ROUND(I167*H167,2)</f>
        <v>0</v>
      </c>
      <c r="BL167" s="17" t="s">
        <v>150</v>
      </c>
      <c r="BM167" s="275" t="s">
        <v>943</v>
      </c>
    </row>
    <row r="168" spans="1:51" s="14" customFormat="1" ht="12">
      <c r="A168" s="14"/>
      <c r="B168" s="287"/>
      <c r="C168" s="288"/>
      <c r="D168" s="278" t="s">
        <v>183</v>
      </c>
      <c r="E168" s="289" t="s">
        <v>1</v>
      </c>
      <c r="F168" s="290" t="s">
        <v>942</v>
      </c>
      <c r="G168" s="288"/>
      <c r="H168" s="291">
        <v>107.789</v>
      </c>
      <c r="I168" s="292"/>
      <c r="J168" s="288"/>
      <c r="K168" s="288"/>
      <c r="L168" s="293"/>
      <c r="M168" s="294"/>
      <c r="N168" s="295"/>
      <c r="O168" s="295"/>
      <c r="P168" s="295"/>
      <c r="Q168" s="295"/>
      <c r="R168" s="295"/>
      <c r="S168" s="295"/>
      <c r="T168" s="29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97" t="s">
        <v>183</v>
      </c>
      <c r="AU168" s="297" t="s">
        <v>87</v>
      </c>
      <c r="AV168" s="14" t="s">
        <v>87</v>
      </c>
      <c r="AW168" s="14" t="s">
        <v>32</v>
      </c>
      <c r="AX168" s="14" t="s">
        <v>85</v>
      </c>
      <c r="AY168" s="297" t="s">
        <v>145</v>
      </c>
    </row>
    <row r="169" spans="1:65" s="2" customFormat="1" ht="16.5" customHeight="1">
      <c r="A169" s="40"/>
      <c r="B169" s="41"/>
      <c r="C169" s="309" t="s">
        <v>178</v>
      </c>
      <c r="D169" s="309" t="s">
        <v>223</v>
      </c>
      <c r="E169" s="310" t="s">
        <v>399</v>
      </c>
      <c r="F169" s="311" t="s">
        <v>400</v>
      </c>
      <c r="G169" s="312" t="s">
        <v>243</v>
      </c>
      <c r="H169" s="313">
        <v>107.789</v>
      </c>
      <c r="I169" s="314"/>
      <c r="J169" s="315">
        <f>ROUND(I169*H169,2)</f>
        <v>0</v>
      </c>
      <c r="K169" s="316"/>
      <c r="L169" s="43"/>
      <c r="M169" s="317" t="s">
        <v>1</v>
      </c>
      <c r="N169" s="318" t="s">
        <v>42</v>
      </c>
      <c r="O169" s="93"/>
      <c r="P169" s="273">
        <f>O169*H169</f>
        <v>0</v>
      </c>
      <c r="Q169" s="273">
        <v>0</v>
      </c>
      <c r="R169" s="273">
        <f>Q169*H169</f>
        <v>0</v>
      </c>
      <c r="S169" s="273">
        <v>0</v>
      </c>
      <c r="T169" s="27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75" t="s">
        <v>150</v>
      </c>
      <c r="AT169" s="275" t="s">
        <v>223</v>
      </c>
      <c r="AU169" s="275" t="s">
        <v>87</v>
      </c>
      <c r="AY169" s="17" t="s">
        <v>145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7" t="s">
        <v>85</v>
      </c>
      <c r="BK169" s="145">
        <f>ROUND(I169*H169,2)</f>
        <v>0</v>
      </c>
      <c r="BL169" s="17" t="s">
        <v>150</v>
      </c>
      <c r="BM169" s="275" t="s">
        <v>944</v>
      </c>
    </row>
    <row r="170" spans="1:51" s="14" customFormat="1" ht="12">
      <c r="A170" s="14"/>
      <c r="B170" s="287"/>
      <c r="C170" s="288"/>
      <c r="D170" s="278" t="s">
        <v>183</v>
      </c>
      <c r="E170" s="289" t="s">
        <v>1</v>
      </c>
      <c r="F170" s="290" t="s">
        <v>942</v>
      </c>
      <c r="G170" s="288"/>
      <c r="H170" s="291">
        <v>107.789</v>
      </c>
      <c r="I170" s="292"/>
      <c r="J170" s="288"/>
      <c r="K170" s="288"/>
      <c r="L170" s="293"/>
      <c r="M170" s="294"/>
      <c r="N170" s="295"/>
      <c r="O170" s="295"/>
      <c r="P170" s="295"/>
      <c r="Q170" s="295"/>
      <c r="R170" s="295"/>
      <c r="S170" s="295"/>
      <c r="T170" s="29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97" t="s">
        <v>183</v>
      </c>
      <c r="AU170" s="297" t="s">
        <v>87</v>
      </c>
      <c r="AV170" s="14" t="s">
        <v>87</v>
      </c>
      <c r="AW170" s="14" t="s">
        <v>32</v>
      </c>
      <c r="AX170" s="14" t="s">
        <v>85</v>
      </c>
      <c r="AY170" s="297" t="s">
        <v>145</v>
      </c>
    </row>
    <row r="171" spans="1:65" s="2" customFormat="1" ht="24" customHeight="1">
      <c r="A171" s="40"/>
      <c r="B171" s="41"/>
      <c r="C171" s="309" t="s">
        <v>187</v>
      </c>
      <c r="D171" s="309" t="s">
        <v>223</v>
      </c>
      <c r="E171" s="310" t="s">
        <v>403</v>
      </c>
      <c r="F171" s="311" t="s">
        <v>404</v>
      </c>
      <c r="G171" s="312" t="s">
        <v>405</v>
      </c>
      <c r="H171" s="313">
        <v>183.241</v>
      </c>
      <c r="I171" s="314"/>
      <c r="J171" s="315">
        <f>ROUND(I171*H171,2)</f>
        <v>0</v>
      </c>
      <c r="K171" s="316"/>
      <c r="L171" s="43"/>
      <c r="M171" s="317" t="s">
        <v>1</v>
      </c>
      <c r="N171" s="318" t="s">
        <v>42</v>
      </c>
      <c r="O171" s="93"/>
      <c r="P171" s="273">
        <f>O171*H171</f>
        <v>0</v>
      </c>
      <c r="Q171" s="273">
        <v>0</v>
      </c>
      <c r="R171" s="273">
        <f>Q171*H171</f>
        <v>0</v>
      </c>
      <c r="S171" s="273">
        <v>0</v>
      </c>
      <c r="T171" s="274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75" t="s">
        <v>150</v>
      </c>
      <c r="AT171" s="275" t="s">
        <v>223</v>
      </c>
      <c r="AU171" s="275" t="s">
        <v>87</v>
      </c>
      <c r="AY171" s="17" t="s">
        <v>145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7" t="s">
        <v>85</v>
      </c>
      <c r="BK171" s="145">
        <f>ROUND(I171*H171,2)</f>
        <v>0</v>
      </c>
      <c r="BL171" s="17" t="s">
        <v>150</v>
      </c>
      <c r="BM171" s="275" t="s">
        <v>945</v>
      </c>
    </row>
    <row r="172" spans="1:51" s="14" customFormat="1" ht="12">
      <c r="A172" s="14"/>
      <c r="B172" s="287"/>
      <c r="C172" s="288"/>
      <c r="D172" s="278" t="s">
        <v>183</v>
      </c>
      <c r="E172" s="289" t="s">
        <v>1</v>
      </c>
      <c r="F172" s="290" t="s">
        <v>946</v>
      </c>
      <c r="G172" s="288"/>
      <c r="H172" s="291">
        <v>183.241</v>
      </c>
      <c r="I172" s="292"/>
      <c r="J172" s="288"/>
      <c r="K172" s="288"/>
      <c r="L172" s="293"/>
      <c r="M172" s="294"/>
      <c r="N172" s="295"/>
      <c r="O172" s="295"/>
      <c r="P172" s="295"/>
      <c r="Q172" s="295"/>
      <c r="R172" s="295"/>
      <c r="S172" s="295"/>
      <c r="T172" s="29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97" t="s">
        <v>183</v>
      </c>
      <c r="AU172" s="297" t="s">
        <v>87</v>
      </c>
      <c r="AV172" s="14" t="s">
        <v>87</v>
      </c>
      <c r="AW172" s="14" t="s">
        <v>32</v>
      </c>
      <c r="AX172" s="14" t="s">
        <v>85</v>
      </c>
      <c r="AY172" s="297" t="s">
        <v>145</v>
      </c>
    </row>
    <row r="173" spans="1:65" s="2" customFormat="1" ht="16.5" customHeight="1">
      <c r="A173" s="40"/>
      <c r="B173" s="41"/>
      <c r="C173" s="262" t="s">
        <v>191</v>
      </c>
      <c r="D173" s="262" t="s">
        <v>146</v>
      </c>
      <c r="E173" s="263" t="s">
        <v>947</v>
      </c>
      <c r="F173" s="264" t="s">
        <v>948</v>
      </c>
      <c r="G173" s="265" t="s">
        <v>405</v>
      </c>
      <c r="H173" s="266">
        <v>12.25</v>
      </c>
      <c r="I173" s="267"/>
      <c r="J173" s="268">
        <f>ROUND(I173*H173,2)</f>
        <v>0</v>
      </c>
      <c r="K173" s="269"/>
      <c r="L173" s="270"/>
      <c r="M173" s="271" t="s">
        <v>1</v>
      </c>
      <c r="N173" s="272" t="s">
        <v>42</v>
      </c>
      <c r="O173" s="93"/>
      <c r="P173" s="273">
        <f>O173*H173</f>
        <v>0</v>
      </c>
      <c r="Q173" s="273">
        <v>1</v>
      </c>
      <c r="R173" s="273">
        <f>Q173*H173</f>
        <v>12.25</v>
      </c>
      <c r="S173" s="273">
        <v>0</v>
      </c>
      <c r="T173" s="27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75" t="s">
        <v>149</v>
      </c>
      <c r="AT173" s="275" t="s">
        <v>146</v>
      </c>
      <c r="AU173" s="275" t="s">
        <v>87</v>
      </c>
      <c r="AY173" s="17" t="s">
        <v>145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7" t="s">
        <v>85</v>
      </c>
      <c r="BK173" s="145">
        <f>ROUND(I173*H173,2)</f>
        <v>0</v>
      </c>
      <c r="BL173" s="17" t="s">
        <v>150</v>
      </c>
      <c r="BM173" s="275" t="s">
        <v>949</v>
      </c>
    </row>
    <row r="174" spans="1:51" s="13" customFormat="1" ht="12">
      <c r="A174" s="13"/>
      <c r="B174" s="276"/>
      <c r="C174" s="277"/>
      <c r="D174" s="278" t="s">
        <v>183</v>
      </c>
      <c r="E174" s="279" t="s">
        <v>1</v>
      </c>
      <c r="F174" s="280" t="s">
        <v>913</v>
      </c>
      <c r="G174" s="277"/>
      <c r="H174" s="279" t="s">
        <v>1</v>
      </c>
      <c r="I174" s="281"/>
      <c r="J174" s="277"/>
      <c r="K174" s="277"/>
      <c r="L174" s="282"/>
      <c r="M174" s="283"/>
      <c r="N174" s="284"/>
      <c r="O174" s="284"/>
      <c r="P174" s="284"/>
      <c r="Q174" s="284"/>
      <c r="R174" s="284"/>
      <c r="S174" s="284"/>
      <c r="T174" s="28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86" t="s">
        <v>183</v>
      </c>
      <c r="AU174" s="286" t="s">
        <v>87</v>
      </c>
      <c r="AV174" s="13" t="s">
        <v>85</v>
      </c>
      <c r="AW174" s="13" t="s">
        <v>32</v>
      </c>
      <c r="AX174" s="13" t="s">
        <v>77</v>
      </c>
      <c r="AY174" s="286" t="s">
        <v>145</v>
      </c>
    </row>
    <row r="175" spans="1:51" s="14" customFormat="1" ht="12">
      <c r="A175" s="14"/>
      <c r="B175" s="287"/>
      <c r="C175" s="288"/>
      <c r="D175" s="278" t="s">
        <v>183</v>
      </c>
      <c r="E175" s="289" t="s">
        <v>1</v>
      </c>
      <c r="F175" s="290" t="s">
        <v>950</v>
      </c>
      <c r="G175" s="288"/>
      <c r="H175" s="291">
        <v>12.25</v>
      </c>
      <c r="I175" s="292"/>
      <c r="J175" s="288"/>
      <c r="K175" s="288"/>
      <c r="L175" s="293"/>
      <c r="M175" s="294"/>
      <c r="N175" s="295"/>
      <c r="O175" s="295"/>
      <c r="P175" s="295"/>
      <c r="Q175" s="295"/>
      <c r="R175" s="295"/>
      <c r="S175" s="295"/>
      <c r="T175" s="29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97" t="s">
        <v>183</v>
      </c>
      <c r="AU175" s="297" t="s">
        <v>87</v>
      </c>
      <c r="AV175" s="14" t="s">
        <v>87</v>
      </c>
      <c r="AW175" s="14" t="s">
        <v>32</v>
      </c>
      <c r="AX175" s="14" t="s">
        <v>77</v>
      </c>
      <c r="AY175" s="297" t="s">
        <v>145</v>
      </c>
    </row>
    <row r="176" spans="1:51" s="15" customFormat="1" ht="12">
      <c r="A176" s="15"/>
      <c r="B176" s="298"/>
      <c r="C176" s="299"/>
      <c r="D176" s="278" t="s">
        <v>183</v>
      </c>
      <c r="E176" s="300" t="s">
        <v>951</v>
      </c>
      <c r="F176" s="301" t="s">
        <v>186</v>
      </c>
      <c r="G176" s="299"/>
      <c r="H176" s="302">
        <v>12.25</v>
      </c>
      <c r="I176" s="303"/>
      <c r="J176" s="299"/>
      <c r="K176" s="299"/>
      <c r="L176" s="304"/>
      <c r="M176" s="305"/>
      <c r="N176" s="306"/>
      <c r="O176" s="306"/>
      <c r="P176" s="306"/>
      <c r="Q176" s="306"/>
      <c r="R176" s="306"/>
      <c r="S176" s="306"/>
      <c r="T176" s="30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308" t="s">
        <v>183</v>
      </c>
      <c r="AU176" s="308" t="s">
        <v>87</v>
      </c>
      <c r="AV176" s="15" t="s">
        <v>150</v>
      </c>
      <c r="AW176" s="15" t="s">
        <v>32</v>
      </c>
      <c r="AX176" s="15" t="s">
        <v>85</v>
      </c>
      <c r="AY176" s="308" t="s">
        <v>145</v>
      </c>
    </row>
    <row r="177" spans="1:65" s="2" customFormat="1" ht="16.5" customHeight="1">
      <c r="A177" s="40"/>
      <c r="B177" s="41"/>
      <c r="C177" s="262" t="s">
        <v>195</v>
      </c>
      <c r="D177" s="262" t="s">
        <v>146</v>
      </c>
      <c r="E177" s="263" t="s">
        <v>952</v>
      </c>
      <c r="F177" s="264" t="s">
        <v>953</v>
      </c>
      <c r="G177" s="265" t="s">
        <v>405</v>
      </c>
      <c r="H177" s="266">
        <v>33.21</v>
      </c>
      <c r="I177" s="267"/>
      <c r="J177" s="268">
        <f>ROUND(I177*H177,2)</f>
        <v>0</v>
      </c>
      <c r="K177" s="269"/>
      <c r="L177" s="270"/>
      <c r="M177" s="271" t="s">
        <v>1</v>
      </c>
      <c r="N177" s="272" t="s">
        <v>42</v>
      </c>
      <c r="O177" s="93"/>
      <c r="P177" s="273">
        <f>O177*H177</f>
        <v>0</v>
      </c>
      <c r="Q177" s="273">
        <v>1</v>
      </c>
      <c r="R177" s="273">
        <f>Q177*H177</f>
        <v>33.21</v>
      </c>
      <c r="S177" s="273">
        <v>0</v>
      </c>
      <c r="T177" s="274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75" t="s">
        <v>149</v>
      </c>
      <c r="AT177" s="275" t="s">
        <v>146</v>
      </c>
      <c r="AU177" s="275" t="s">
        <v>87</v>
      </c>
      <c r="AY177" s="17" t="s">
        <v>145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7" t="s">
        <v>85</v>
      </c>
      <c r="BK177" s="145">
        <f>ROUND(I177*H177,2)</f>
        <v>0</v>
      </c>
      <c r="BL177" s="17" t="s">
        <v>150</v>
      </c>
      <c r="BM177" s="275" t="s">
        <v>954</v>
      </c>
    </row>
    <row r="178" spans="1:51" s="14" customFormat="1" ht="12">
      <c r="A178" s="14"/>
      <c r="B178" s="287"/>
      <c r="C178" s="288"/>
      <c r="D178" s="278" t="s">
        <v>183</v>
      </c>
      <c r="E178" s="289" t="s">
        <v>1</v>
      </c>
      <c r="F178" s="290" t="s">
        <v>955</v>
      </c>
      <c r="G178" s="288"/>
      <c r="H178" s="291">
        <v>33.21</v>
      </c>
      <c r="I178" s="292"/>
      <c r="J178" s="288"/>
      <c r="K178" s="288"/>
      <c r="L178" s="293"/>
      <c r="M178" s="294"/>
      <c r="N178" s="295"/>
      <c r="O178" s="295"/>
      <c r="P178" s="295"/>
      <c r="Q178" s="295"/>
      <c r="R178" s="295"/>
      <c r="S178" s="295"/>
      <c r="T178" s="29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97" t="s">
        <v>183</v>
      </c>
      <c r="AU178" s="297" t="s">
        <v>87</v>
      </c>
      <c r="AV178" s="14" t="s">
        <v>87</v>
      </c>
      <c r="AW178" s="14" t="s">
        <v>32</v>
      </c>
      <c r="AX178" s="14" t="s">
        <v>77</v>
      </c>
      <c r="AY178" s="297" t="s">
        <v>145</v>
      </c>
    </row>
    <row r="179" spans="1:51" s="15" customFormat="1" ht="12">
      <c r="A179" s="15"/>
      <c r="B179" s="298"/>
      <c r="C179" s="299"/>
      <c r="D179" s="278" t="s">
        <v>183</v>
      </c>
      <c r="E179" s="300" t="s">
        <v>956</v>
      </c>
      <c r="F179" s="301" t="s">
        <v>186</v>
      </c>
      <c r="G179" s="299"/>
      <c r="H179" s="302">
        <v>33.21</v>
      </c>
      <c r="I179" s="303"/>
      <c r="J179" s="299"/>
      <c r="K179" s="299"/>
      <c r="L179" s="304"/>
      <c r="M179" s="305"/>
      <c r="N179" s="306"/>
      <c r="O179" s="306"/>
      <c r="P179" s="306"/>
      <c r="Q179" s="306"/>
      <c r="R179" s="306"/>
      <c r="S179" s="306"/>
      <c r="T179" s="307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308" t="s">
        <v>183</v>
      </c>
      <c r="AU179" s="308" t="s">
        <v>87</v>
      </c>
      <c r="AV179" s="15" t="s">
        <v>150</v>
      </c>
      <c r="AW179" s="15" t="s">
        <v>32</v>
      </c>
      <c r="AX179" s="15" t="s">
        <v>85</v>
      </c>
      <c r="AY179" s="308" t="s">
        <v>145</v>
      </c>
    </row>
    <row r="180" spans="1:65" s="2" customFormat="1" ht="36" customHeight="1">
      <c r="A180" s="40"/>
      <c r="B180" s="41"/>
      <c r="C180" s="309" t="s">
        <v>199</v>
      </c>
      <c r="D180" s="309" t="s">
        <v>223</v>
      </c>
      <c r="E180" s="310" t="s">
        <v>409</v>
      </c>
      <c r="F180" s="311" t="s">
        <v>410</v>
      </c>
      <c r="G180" s="312" t="s">
        <v>243</v>
      </c>
      <c r="H180" s="313">
        <v>86.635</v>
      </c>
      <c r="I180" s="314"/>
      <c r="J180" s="315">
        <f>ROUND(I180*H180,2)</f>
        <v>0</v>
      </c>
      <c r="K180" s="316"/>
      <c r="L180" s="43"/>
      <c r="M180" s="317" t="s">
        <v>1</v>
      </c>
      <c r="N180" s="318" t="s">
        <v>42</v>
      </c>
      <c r="O180" s="93"/>
      <c r="P180" s="273">
        <f>O180*H180</f>
        <v>0</v>
      </c>
      <c r="Q180" s="273">
        <v>0</v>
      </c>
      <c r="R180" s="273">
        <f>Q180*H180</f>
        <v>0</v>
      </c>
      <c r="S180" s="273">
        <v>0</v>
      </c>
      <c r="T180" s="27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75" t="s">
        <v>150</v>
      </c>
      <c r="AT180" s="275" t="s">
        <v>223</v>
      </c>
      <c r="AU180" s="275" t="s">
        <v>87</v>
      </c>
      <c r="AY180" s="17" t="s">
        <v>145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7" t="s">
        <v>85</v>
      </c>
      <c r="BK180" s="145">
        <f>ROUND(I180*H180,2)</f>
        <v>0</v>
      </c>
      <c r="BL180" s="17" t="s">
        <v>150</v>
      </c>
      <c r="BM180" s="275" t="s">
        <v>957</v>
      </c>
    </row>
    <row r="181" spans="1:51" s="14" customFormat="1" ht="12">
      <c r="A181" s="14"/>
      <c r="B181" s="287"/>
      <c r="C181" s="288"/>
      <c r="D181" s="278" t="s">
        <v>183</v>
      </c>
      <c r="E181" s="289" t="s">
        <v>1</v>
      </c>
      <c r="F181" s="290" t="s">
        <v>958</v>
      </c>
      <c r="G181" s="288"/>
      <c r="H181" s="291">
        <v>107.789</v>
      </c>
      <c r="I181" s="292"/>
      <c r="J181" s="288"/>
      <c r="K181" s="288"/>
      <c r="L181" s="293"/>
      <c r="M181" s="294"/>
      <c r="N181" s="295"/>
      <c r="O181" s="295"/>
      <c r="P181" s="295"/>
      <c r="Q181" s="295"/>
      <c r="R181" s="295"/>
      <c r="S181" s="295"/>
      <c r="T181" s="29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97" t="s">
        <v>183</v>
      </c>
      <c r="AU181" s="297" t="s">
        <v>87</v>
      </c>
      <c r="AV181" s="14" t="s">
        <v>87</v>
      </c>
      <c r="AW181" s="14" t="s">
        <v>32</v>
      </c>
      <c r="AX181" s="14" t="s">
        <v>77</v>
      </c>
      <c r="AY181" s="297" t="s">
        <v>145</v>
      </c>
    </row>
    <row r="182" spans="1:51" s="14" customFormat="1" ht="12">
      <c r="A182" s="14"/>
      <c r="B182" s="287"/>
      <c r="C182" s="288"/>
      <c r="D182" s="278" t="s">
        <v>183</v>
      </c>
      <c r="E182" s="289" t="s">
        <v>1</v>
      </c>
      <c r="F182" s="290" t="s">
        <v>959</v>
      </c>
      <c r="G182" s="288"/>
      <c r="H182" s="291">
        <v>-21.154</v>
      </c>
      <c r="I182" s="292"/>
      <c r="J182" s="288"/>
      <c r="K182" s="288"/>
      <c r="L182" s="293"/>
      <c r="M182" s="294"/>
      <c r="N182" s="295"/>
      <c r="O182" s="295"/>
      <c r="P182" s="295"/>
      <c r="Q182" s="295"/>
      <c r="R182" s="295"/>
      <c r="S182" s="295"/>
      <c r="T182" s="29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97" t="s">
        <v>183</v>
      </c>
      <c r="AU182" s="297" t="s">
        <v>87</v>
      </c>
      <c r="AV182" s="14" t="s">
        <v>87</v>
      </c>
      <c r="AW182" s="14" t="s">
        <v>32</v>
      </c>
      <c r="AX182" s="14" t="s">
        <v>77</v>
      </c>
      <c r="AY182" s="297" t="s">
        <v>145</v>
      </c>
    </row>
    <row r="183" spans="1:51" s="15" customFormat="1" ht="12">
      <c r="A183" s="15"/>
      <c r="B183" s="298"/>
      <c r="C183" s="299"/>
      <c r="D183" s="278" t="s">
        <v>183</v>
      </c>
      <c r="E183" s="300" t="s">
        <v>960</v>
      </c>
      <c r="F183" s="301" t="s">
        <v>186</v>
      </c>
      <c r="G183" s="299"/>
      <c r="H183" s="302">
        <v>86.635</v>
      </c>
      <c r="I183" s="303"/>
      <c r="J183" s="299"/>
      <c r="K183" s="299"/>
      <c r="L183" s="304"/>
      <c r="M183" s="305"/>
      <c r="N183" s="306"/>
      <c r="O183" s="306"/>
      <c r="P183" s="306"/>
      <c r="Q183" s="306"/>
      <c r="R183" s="306"/>
      <c r="S183" s="306"/>
      <c r="T183" s="307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308" t="s">
        <v>183</v>
      </c>
      <c r="AU183" s="308" t="s">
        <v>87</v>
      </c>
      <c r="AV183" s="15" t="s">
        <v>150</v>
      </c>
      <c r="AW183" s="15" t="s">
        <v>32</v>
      </c>
      <c r="AX183" s="15" t="s">
        <v>85</v>
      </c>
      <c r="AY183" s="308" t="s">
        <v>145</v>
      </c>
    </row>
    <row r="184" spans="1:65" s="2" customFormat="1" ht="60" customHeight="1">
      <c r="A184" s="40"/>
      <c r="B184" s="41"/>
      <c r="C184" s="309" t="s">
        <v>8</v>
      </c>
      <c r="D184" s="309" t="s">
        <v>223</v>
      </c>
      <c r="E184" s="310" t="s">
        <v>961</v>
      </c>
      <c r="F184" s="311" t="s">
        <v>962</v>
      </c>
      <c r="G184" s="312" t="s">
        <v>243</v>
      </c>
      <c r="H184" s="313">
        <v>17.308</v>
      </c>
      <c r="I184" s="314"/>
      <c r="J184" s="315">
        <f>ROUND(I184*H184,2)</f>
        <v>0</v>
      </c>
      <c r="K184" s="316"/>
      <c r="L184" s="43"/>
      <c r="M184" s="317" t="s">
        <v>1</v>
      </c>
      <c r="N184" s="318" t="s">
        <v>42</v>
      </c>
      <c r="O184" s="93"/>
      <c r="P184" s="273">
        <f>O184*H184</f>
        <v>0</v>
      </c>
      <c r="Q184" s="273">
        <v>0</v>
      </c>
      <c r="R184" s="273">
        <f>Q184*H184</f>
        <v>0</v>
      </c>
      <c r="S184" s="273">
        <v>0</v>
      </c>
      <c r="T184" s="274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75" t="s">
        <v>150</v>
      </c>
      <c r="AT184" s="275" t="s">
        <v>223</v>
      </c>
      <c r="AU184" s="275" t="s">
        <v>87</v>
      </c>
      <c r="AY184" s="17" t="s">
        <v>145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85</v>
      </c>
      <c r="BK184" s="145">
        <f>ROUND(I184*H184,2)</f>
        <v>0</v>
      </c>
      <c r="BL184" s="17" t="s">
        <v>150</v>
      </c>
      <c r="BM184" s="275" t="s">
        <v>963</v>
      </c>
    </row>
    <row r="185" spans="1:51" s="13" customFormat="1" ht="12">
      <c r="A185" s="13"/>
      <c r="B185" s="276"/>
      <c r="C185" s="277"/>
      <c r="D185" s="278" t="s">
        <v>183</v>
      </c>
      <c r="E185" s="279" t="s">
        <v>1</v>
      </c>
      <c r="F185" s="280" t="s">
        <v>964</v>
      </c>
      <c r="G185" s="277"/>
      <c r="H185" s="279" t="s">
        <v>1</v>
      </c>
      <c r="I185" s="281"/>
      <c r="J185" s="277"/>
      <c r="K185" s="277"/>
      <c r="L185" s="282"/>
      <c r="M185" s="283"/>
      <c r="N185" s="284"/>
      <c r="O185" s="284"/>
      <c r="P185" s="284"/>
      <c r="Q185" s="284"/>
      <c r="R185" s="284"/>
      <c r="S185" s="284"/>
      <c r="T185" s="28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86" t="s">
        <v>183</v>
      </c>
      <c r="AU185" s="286" t="s">
        <v>87</v>
      </c>
      <c r="AV185" s="13" t="s">
        <v>85</v>
      </c>
      <c r="AW185" s="13" t="s">
        <v>32</v>
      </c>
      <c r="AX185" s="13" t="s">
        <v>77</v>
      </c>
      <c r="AY185" s="286" t="s">
        <v>145</v>
      </c>
    </row>
    <row r="186" spans="1:51" s="14" customFormat="1" ht="12">
      <c r="A186" s="14"/>
      <c r="B186" s="287"/>
      <c r="C186" s="288"/>
      <c r="D186" s="278" t="s">
        <v>183</v>
      </c>
      <c r="E186" s="289" t="s">
        <v>898</v>
      </c>
      <c r="F186" s="290" t="s">
        <v>965</v>
      </c>
      <c r="G186" s="288"/>
      <c r="H186" s="291">
        <v>17.308</v>
      </c>
      <c r="I186" s="292"/>
      <c r="J186" s="288"/>
      <c r="K186" s="288"/>
      <c r="L186" s="293"/>
      <c r="M186" s="294"/>
      <c r="N186" s="295"/>
      <c r="O186" s="295"/>
      <c r="P186" s="295"/>
      <c r="Q186" s="295"/>
      <c r="R186" s="295"/>
      <c r="S186" s="295"/>
      <c r="T186" s="29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97" t="s">
        <v>183</v>
      </c>
      <c r="AU186" s="297" t="s">
        <v>87</v>
      </c>
      <c r="AV186" s="14" t="s">
        <v>87</v>
      </c>
      <c r="AW186" s="14" t="s">
        <v>32</v>
      </c>
      <c r="AX186" s="14" t="s">
        <v>85</v>
      </c>
      <c r="AY186" s="297" t="s">
        <v>145</v>
      </c>
    </row>
    <row r="187" spans="1:65" s="2" customFormat="1" ht="16.5" customHeight="1">
      <c r="A187" s="40"/>
      <c r="B187" s="41"/>
      <c r="C187" s="262" t="s">
        <v>206</v>
      </c>
      <c r="D187" s="262" t="s">
        <v>146</v>
      </c>
      <c r="E187" s="263" t="s">
        <v>414</v>
      </c>
      <c r="F187" s="264" t="s">
        <v>415</v>
      </c>
      <c r="G187" s="265" t="s">
        <v>405</v>
      </c>
      <c r="H187" s="266">
        <v>72.542</v>
      </c>
      <c r="I187" s="267"/>
      <c r="J187" s="268">
        <f>ROUND(I187*H187,2)</f>
        <v>0</v>
      </c>
      <c r="K187" s="269"/>
      <c r="L187" s="270"/>
      <c r="M187" s="271" t="s">
        <v>1</v>
      </c>
      <c r="N187" s="272" t="s">
        <v>42</v>
      </c>
      <c r="O187" s="93"/>
      <c r="P187" s="273">
        <f>O187*H187</f>
        <v>0</v>
      </c>
      <c r="Q187" s="273">
        <v>1</v>
      </c>
      <c r="R187" s="273">
        <f>Q187*H187</f>
        <v>72.542</v>
      </c>
      <c r="S187" s="273">
        <v>0</v>
      </c>
      <c r="T187" s="274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75" t="s">
        <v>149</v>
      </c>
      <c r="AT187" s="275" t="s">
        <v>146</v>
      </c>
      <c r="AU187" s="275" t="s">
        <v>87</v>
      </c>
      <c r="AY187" s="17" t="s">
        <v>145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85</v>
      </c>
      <c r="BK187" s="145">
        <f>ROUND(I187*H187,2)</f>
        <v>0</v>
      </c>
      <c r="BL187" s="17" t="s">
        <v>150</v>
      </c>
      <c r="BM187" s="275" t="s">
        <v>966</v>
      </c>
    </row>
    <row r="188" spans="1:51" s="14" customFormat="1" ht="12">
      <c r="A188" s="14"/>
      <c r="B188" s="287"/>
      <c r="C188" s="288"/>
      <c r="D188" s="278" t="s">
        <v>183</v>
      </c>
      <c r="E188" s="289" t="s">
        <v>1</v>
      </c>
      <c r="F188" s="290" t="s">
        <v>967</v>
      </c>
      <c r="G188" s="288"/>
      <c r="H188" s="291">
        <v>72.542</v>
      </c>
      <c r="I188" s="292"/>
      <c r="J188" s="288"/>
      <c r="K188" s="288"/>
      <c r="L188" s="293"/>
      <c r="M188" s="294"/>
      <c r="N188" s="295"/>
      <c r="O188" s="295"/>
      <c r="P188" s="295"/>
      <c r="Q188" s="295"/>
      <c r="R188" s="295"/>
      <c r="S188" s="295"/>
      <c r="T188" s="29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97" t="s">
        <v>183</v>
      </c>
      <c r="AU188" s="297" t="s">
        <v>87</v>
      </c>
      <c r="AV188" s="14" t="s">
        <v>87</v>
      </c>
      <c r="AW188" s="14" t="s">
        <v>32</v>
      </c>
      <c r="AX188" s="14" t="s">
        <v>77</v>
      </c>
      <c r="AY188" s="297" t="s">
        <v>145</v>
      </c>
    </row>
    <row r="189" spans="1:51" s="15" customFormat="1" ht="12">
      <c r="A189" s="15"/>
      <c r="B189" s="298"/>
      <c r="C189" s="299"/>
      <c r="D189" s="278" t="s">
        <v>183</v>
      </c>
      <c r="E189" s="300" t="s">
        <v>968</v>
      </c>
      <c r="F189" s="301" t="s">
        <v>186</v>
      </c>
      <c r="G189" s="299"/>
      <c r="H189" s="302">
        <v>72.542</v>
      </c>
      <c r="I189" s="303"/>
      <c r="J189" s="299"/>
      <c r="K189" s="299"/>
      <c r="L189" s="304"/>
      <c r="M189" s="305"/>
      <c r="N189" s="306"/>
      <c r="O189" s="306"/>
      <c r="P189" s="306"/>
      <c r="Q189" s="306"/>
      <c r="R189" s="306"/>
      <c r="S189" s="306"/>
      <c r="T189" s="307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308" t="s">
        <v>183</v>
      </c>
      <c r="AU189" s="308" t="s">
        <v>87</v>
      </c>
      <c r="AV189" s="15" t="s">
        <v>150</v>
      </c>
      <c r="AW189" s="15" t="s">
        <v>32</v>
      </c>
      <c r="AX189" s="15" t="s">
        <v>85</v>
      </c>
      <c r="AY189" s="308" t="s">
        <v>145</v>
      </c>
    </row>
    <row r="190" spans="1:65" s="2" customFormat="1" ht="16.5" customHeight="1">
      <c r="A190" s="40"/>
      <c r="B190" s="41"/>
      <c r="C190" s="262" t="s">
        <v>210</v>
      </c>
      <c r="D190" s="262" t="s">
        <v>146</v>
      </c>
      <c r="E190" s="263" t="s">
        <v>969</v>
      </c>
      <c r="F190" s="264" t="s">
        <v>970</v>
      </c>
      <c r="G190" s="265" t="s">
        <v>405</v>
      </c>
      <c r="H190" s="266">
        <v>51.438</v>
      </c>
      <c r="I190" s="267"/>
      <c r="J190" s="268">
        <f>ROUND(I190*H190,2)</f>
        <v>0</v>
      </c>
      <c r="K190" s="269"/>
      <c r="L190" s="270"/>
      <c r="M190" s="271" t="s">
        <v>1</v>
      </c>
      <c r="N190" s="272" t="s">
        <v>42</v>
      </c>
      <c r="O190" s="93"/>
      <c r="P190" s="273">
        <f>O190*H190</f>
        <v>0</v>
      </c>
      <c r="Q190" s="273">
        <v>1</v>
      </c>
      <c r="R190" s="273">
        <f>Q190*H190</f>
        <v>51.438</v>
      </c>
      <c r="S190" s="273">
        <v>0</v>
      </c>
      <c r="T190" s="274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75" t="s">
        <v>149</v>
      </c>
      <c r="AT190" s="275" t="s">
        <v>146</v>
      </c>
      <c r="AU190" s="275" t="s">
        <v>87</v>
      </c>
      <c r="AY190" s="17" t="s">
        <v>145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85</v>
      </c>
      <c r="BK190" s="145">
        <f>ROUND(I190*H190,2)</f>
        <v>0</v>
      </c>
      <c r="BL190" s="17" t="s">
        <v>150</v>
      </c>
      <c r="BM190" s="275" t="s">
        <v>971</v>
      </c>
    </row>
    <row r="191" spans="1:51" s="14" customFormat="1" ht="12">
      <c r="A191" s="14"/>
      <c r="B191" s="287"/>
      <c r="C191" s="288"/>
      <c r="D191" s="278" t="s">
        <v>183</v>
      </c>
      <c r="E191" s="289" t="s">
        <v>1</v>
      </c>
      <c r="F191" s="290" t="s">
        <v>972</v>
      </c>
      <c r="G191" s="288"/>
      <c r="H191" s="291">
        <v>51.438</v>
      </c>
      <c r="I191" s="292"/>
      <c r="J191" s="288"/>
      <c r="K191" s="288"/>
      <c r="L191" s="293"/>
      <c r="M191" s="294"/>
      <c r="N191" s="295"/>
      <c r="O191" s="295"/>
      <c r="P191" s="295"/>
      <c r="Q191" s="295"/>
      <c r="R191" s="295"/>
      <c r="S191" s="295"/>
      <c r="T191" s="29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97" t="s">
        <v>183</v>
      </c>
      <c r="AU191" s="297" t="s">
        <v>87</v>
      </c>
      <c r="AV191" s="14" t="s">
        <v>87</v>
      </c>
      <c r="AW191" s="14" t="s">
        <v>32</v>
      </c>
      <c r="AX191" s="14" t="s">
        <v>77</v>
      </c>
      <c r="AY191" s="297" t="s">
        <v>145</v>
      </c>
    </row>
    <row r="192" spans="1:51" s="15" customFormat="1" ht="12">
      <c r="A192" s="15"/>
      <c r="B192" s="298"/>
      <c r="C192" s="299"/>
      <c r="D192" s="278" t="s">
        <v>183</v>
      </c>
      <c r="E192" s="300" t="s">
        <v>973</v>
      </c>
      <c r="F192" s="301" t="s">
        <v>186</v>
      </c>
      <c r="G192" s="299"/>
      <c r="H192" s="302">
        <v>51.438</v>
      </c>
      <c r="I192" s="303"/>
      <c r="J192" s="299"/>
      <c r="K192" s="299"/>
      <c r="L192" s="304"/>
      <c r="M192" s="305"/>
      <c r="N192" s="306"/>
      <c r="O192" s="306"/>
      <c r="P192" s="306"/>
      <c r="Q192" s="306"/>
      <c r="R192" s="306"/>
      <c r="S192" s="306"/>
      <c r="T192" s="307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308" t="s">
        <v>183</v>
      </c>
      <c r="AU192" s="308" t="s">
        <v>87</v>
      </c>
      <c r="AV192" s="15" t="s">
        <v>150</v>
      </c>
      <c r="AW192" s="15" t="s">
        <v>32</v>
      </c>
      <c r="AX192" s="15" t="s">
        <v>85</v>
      </c>
      <c r="AY192" s="308" t="s">
        <v>145</v>
      </c>
    </row>
    <row r="193" spans="1:65" s="2" customFormat="1" ht="16.5" customHeight="1">
      <c r="A193" s="40"/>
      <c r="B193" s="41"/>
      <c r="C193" s="262" t="s">
        <v>214</v>
      </c>
      <c r="D193" s="262" t="s">
        <v>146</v>
      </c>
      <c r="E193" s="263" t="s">
        <v>974</v>
      </c>
      <c r="F193" s="264" t="s">
        <v>975</v>
      </c>
      <c r="G193" s="265" t="s">
        <v>405</v>
      </c>
      <c r="H193" s="266">
        <v>34.616</v>
      </c>
      <c r="I193" s="267"/>
      <c r="J193" s="268">
        <f>ROUND(I193*H193,2)</f>
        <v>0</v>
      </c>
      <c r="K193" s="269"/>
      <c r="L193" s="270"/>
      <c r="M193" s="271" t="s">
        <v>1</v>
      </c>
      <c r="N193" s="272" t="s">
        <v>42</v>
      </c>
      <c r="O193" s="93"/>
      <c r="P193" s="273">
        <f>O193*H193</f>
        <v>0</v>
      </c>
      <c r="Q193" s="273">
        <v>1</v>
      </c>
      <c r="R193" s="273">
        <f>Q193*H193</f>
        <v>34.616</v>
      </c>
      <c r="S193" s="273">
        <v>0</v>
      </c>
      <c r="T193" s="274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75" t="s">
        <v>149</v>
      </c>
      <c r="AT193" s="275" t="s">
        <v>146</v>
      </c>
      <c r="AU193" s="275" t="s">
        <v>87</v>
      </c>
      <c r="AY193" s="17" t="s">
        <v>145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85</v>
      </c>
      <c r="BK193" s="145">
        <f>ROUND(I193*H193,2)</f>
        <v>0</v>
      </c>
      <c r="BL193" s="17" t="s">
        <v>150</v>
      </c>
      <c r="BM193" s="275" t="s">
        <v>976</v>
      </c>
    </row>
    <row r="194" spans="1:51" s="14" customFormat="1" ht="12">
      <c r="A194" s="14"/>
      <c r="B194" s="287"/>
      <c r="C194" s="288"/>
      <c r="D194" s="278" t="s">
        <v>183</v>
      </c>
      <c r="E194" s="289" t="s">
        <v>1</v>
      </c>
      <c r="F194" s="290" t="s">
        <v>977</v>
      </c>
      <c r="G194" s="288"/>
      <c r="H194" s="291">
        <v>34.616</v>
      </c>
      <c r="I194" s="292"/>
      <c r="J194" s="288"/>
      <c r="K194" s="288"/>
      <c r="L194" s="293"/>
      <c r="M194" s="294"/>
      <c r="N194" s="295"/>
      <c r="O194" s="295"/>
      <c r="P194" s="295"/>
      <c r="Q194" s="295"/>
      <c r="R194" s="295"/>
      <c r="S194" s="295"/>
      <c r="T194" s="29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97" t="s">
        <v>183</v>
      </c>
      <c r="AU194" s="297" t="s">
        <v>87</v>
      </c>
      <c r="AV194" s="14" t="s">
        <v>87</v>
      </c>
      <c r="AW194" s="14" t="s">
        <v>32</v>
      </c>
      <c r="AX194" s="14" t="s">
        <v>85</v>
      </c>
      <c r="AY194" s="297" t="s">
        <v>145</v>
      </c>
    </row>
    <row r="195" spans="1:63" s="12" customFormat="1" ht="22.8" customHeight="1">
      <c r="A195" s="12"/>
      <c r="B195" s="246"/>
      <c r="C195" s="247"/>
      <c r="D195" s="248" t="s">
        <v>76</v>
      </c>
      <c r="E195" s="260" t="s">
        <v>87</v>
      </c>
      <c r="F195" s="260" t="s">
        <v>589</v>
      </c>
      <c r="G195" s="247"/>
      <c r="H195" s="247"/>
      <c r="I195" s="250"/>
      <c r="J195" s="261">
        <f>BK195</f>
        <v>0</v>
      </c>
      <c r="K195" s="247"/>
      <c r="L195" s="252"/>
      <c r="M195" s="253"/>
      <c r="N195" s="254"/>
      <c r="O195" s="254"/>
      <c r="P195" s="255">
        <f>SUM(P196:P206)</f>
        <v>0</v>
      </c>
      <c r="Q195" s="254"/>
      <c r="R195" s="255">
        <f>SUM(R196:R206)</f>
        <v>0.06449661999999999</v>
      </c>
      <c r="S195" s="254"/>
      <c r="T195" s="256">
        <f>SUM(T196:T206)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57" t="s">
        <v>85</v>
      </c>
      <c r="AT195" s="258" t="s">
        <v>76</v>
      </c>
      <c r="AU195" s="258" t="s">
        <v>85</v>
      </c>
      <c r="AY195" s="257" t="s">
        <v>145</v>
      </c>
      <c r="BK195" s="259">
        <f>SUM(BK196:BK206)</f>
        <v>0</v>
      </c>
    </row>
    <row r="196" spans="1:65" s="2" customFormat="1" ht="24" customHeight="1">
      <c r="A196" s="40"/>
      <c r="B196" s="41"/>
      <c r="C196" s="309" t="s">
        <v>218</v>
      </c>
      <c r="D196" s="309" t="s">
        <v>223</v>
      </c>
      <c r="E196" s="310" t="s">
        <v>978</v>
      </c>
      <c r="F196" s="311" t="s">
        <v>979</v>
      </c>
      <c r="G196" s="312" t="s">
        <v>107</v>
      </c>
      <c r="H196" s="313">
        <v>17.5</v>
      </c>
      <c r="I196" s="314"/>
      <c r="J196" s="315">
        <f>ROUND(I196*H196,2)</f>
        <v>0</v>
      </c>
      <c r="K196" s="316"/>
      <c r="L196" s="43"/>
      <c r="M196" s="317" t="s">
        <v>1</v>
      </c>
      <c r="N196" s="318" t="s">
        <v>42</v>
      </c>
      <c r="O196" s="93"/>
      <c r="P196" s="273">
        <f>O196*H196</f>
        <v>0</v>
      </c>
      <c r="Q196" s="273">
        <v>0.00116</v>
      </c>
      <c r="R196" s="273">
        <f>Q196*H196</f>
        <v>0.0203</v>
      </c>
      <c r="S196" s="273">
        <v>0</v>
      </c>
      <c r="T196" s="274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75" t="s">
        <v>150</v>
      </c>
      <c r="AT196" s="275" t="s">
        <v>223</v>
      </c>
      <c r="AU196" s="275" t="s">
        <v>87</v>
      </c>
      <c r="AY196" s="17" t="s">
        <v>145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85</v>
      </c>
      <c r="BK196" s="145">
        <f>ROUND(I196*H196,2)</f>
        <v>0</v>
      </c>
      <c r="BL196" s="17" t="s">
        <v>150</v>
      </c>
      <c r="BM196" s="275" t="s">
        <v>980</v>
      </c>
    </row>
    <row r="197" spans="1:51" s="13" customFormat="1" ht="12">
      <c r="A197" s="13"/>
      <c r="B197" s="276"/>
      <c r="C197" s="277"/>
      <c r="D197" s="278" t="s">
        <v>183</v>
      </c>
      <c r="E197" s="279" t="s">
        <v>1</v>
      </c>
      <c r="F197" s="280" t="s">
        <v>913</v>
      </c>
      <c r="G197" s="277"/>
      <c r="H197" s="279" t="s">
        <v>1</v>
      </c>
      <c r="I197" s="281"/>
      <c r="J197" s="277"/>
      <c r="K197" s="277"/>
      <c r="L197" s="282"/>
      <c r="M197" s="283"/>
      <c r="N197" s="284"/>
      <c r="O197" s="284"/>
      <c r="P197" s="284"/>
      <c r="Q197" s="284"/>
      <c r="R197" s="284"/>
      <c r="S197" s="284"/>
      <c r="T197" s="28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86" t="s">
        <v>183</v>
      </c>
      <c r="AU197" s="286" t="s">
        <v>87</v>
      </c>
      <c r="AV197" s="13" t="s">
        <v>85</v>
      </c>
      <c r="AW197" s="13" t="s">
        <v>32</v>
      </c>
      <c r="AX197" s="13" t="s">
        <v>77</v>
      </c>
      <c r="AY197" s="286" t="s">
        <v>145</v>
      </c>
    </row>
    <row r="198" spans="1:51" s="14" customFormat="1" ht="12">
      <c r="A198" s="14"/>
      <c r="B198" s="287"/>
      <c r="C198" s="288"/>
      <c r="D198" s="278" t="s">
        <v>183</v>
      </c>
      <c r="E198" s="289" t="s">
        <v>258</v>
      </c>
      <c r="F198" s="290" t="s">
        <v>981</v>
      </c>
      <c r="G198" s="288"/>
      <c r="H198" s="291">
        <v>17.5</v>
      </c>
      <c r="I198" s="292"/>
      <c r="J198" s="288"/>
      <c r="K198" s="288"/>
      <c r="L198" s="293"/>
      <c r="M198" s="294"/>
      <c r="N198" s="295"/>
      <c r="O198" s="295"/>
      <c r="P198" s="295"/>
      <c r="Q198" s="295"/>
      <c r="R198" s="295"/>
      <c r="S198" s="295"/>
      <c r="T198" s="29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97" t="s">
        <v>183</v>
      </c>
      <c r="AU198" s="297" t="s">
        <v>87</v>
      </c>
      <c r="AV198" s="14" t="s">
        <v>87</v>
      </c>
      <c r="AW198" s="14" t="s">
        <v>32</v>
      </c>
      <c r="AX198" s="14" t="s">
        <v>85</v>
      </c>
      <c r="AY198" s="297" t="s">
        <v>145</v>
      </c>
    </row>
    <row r="199" spans="1:65" s="2" customFormat="1" ht="24" customHeight="1">
      <c r="A199" s="40"/>
      <c r="B199" s="41"/>
      <c r="C199" s="262" t="s">
        <v>222</v>
      </c>
      <c r="D199" s="262" t="s">
        <v>146</v>
      </c>
      <c r="E199" s="263" t="s">
        <v>982</v>
      </c>
      <c r="F199" s="264" t="s">
        <v>983</v>
      </c>
      <c r="G199" s="265" t="s">
        <v>237</v>
      </c>
      <c r="H199" s="266">
        <v>106.072</v>
      </c>
      <c r="I199" s="267"/>
      <c r="J199" s="268">
        <f>ROUND(I199*H199,2)</f>
        <v>0</v>
      </c>
      <c r="K199" s="269"/>
      <c r="L199" s="270"/>
      <c r="M199" s="271" t="s">
        <v>1</v>
      </c>
      <c r="N199" s="272" t="s">
        <v>42</v>
      </c>
      <c r="O199" s="93"/>
      <c r="P199" s="273">
        <f>O199*H199</f>
        <v>0</v>
      </c>
      <c r="Q199" s="273">
        <v>0.0003</v>
      </c>
      <c r="R199" s="273">
        <f>Q199*H199</f>
        <v>0.0318216</v>
      </c>
      <c r="S199" s="273">
        <v>0</v>
      </c>
      <c r="T199" s="274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75" t="s">
        <v>149</v>
      </c>
      <c r="AT199" s="275" t="s">
        <v>146</v>
      </c>
      <c r="AU199" s="275" t="s">
        <v>87</v>
      </c>
      <c r="AY199" s="17" t="s">
        <v>145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7" t="s">
        <v>85</v>
      </c>
      <c r="BK199" s="145">
        <f>ROUND(I199*H199,2)</f>
        <v>0</v>
      </c>
      <c r="BL199" s="17" t="s">
        <v>150</v>
      </c>
      <c r="BM199" s="275" t="s">
        <v>984</v>
      </c>
    </row>
    <row r="200" spans="1:51" s="13" customFormat="1" ht="12">
      <c r="A200" s="13"/>
      <c r="B200" s="276"/>
      <c r="C200" s="277"/>
      <c r="D200" s="278" t="s">
        <v>183</v>
      </c>
      <c r="E200" s="279" t="s">
        <v>1</v>
      </c>
      <c r="F200" s="280" t="s">
        <v>607</v>
      </c>
      <c r="G200" s="277"/>
      <c r="H200" s="279" t="s">
        <v>1</v>
      </c>
      <c r="I200" s="281"/>
      <c r="J200" s="277"/>
      <c r="K200" s="277"/>
      <c r="L200" s="282"/>
      <c r="M200" s="283"/>
      <c r="N200" s="284"/>
      <c r="O200" s="284"/>
      <c r="P200" s="284"/>
      <c r="Q200" s="284"/>
      <c r="R200" s="284"/>
      <c r="S200" s="284"/>
      <c r="T200" s="28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86" t="s">
        <v>183</v>
      </c>
      <c r="AU200" s="286" t="s">
        <v>87</v>
      </c>
      <c r="AV200" s="13" t="s">
        <v>85</v>
      </c>
      <c r="AW200" s="13" t="s">
        <v>32</v>
      </c>
      <c r="AX200" s="13" t="s">
        <v>77</v>
      </c>
      <c r="AY200" s="286" t="s">
        <v>145</v>
      </c>
    </row>
    <row r="201" spans="1:51" s="14" customFormat="1" ht="12">
      <c r="A201" s="14"/>
      <c r="B201" s="287"/>
      <c r="C201" s="288"/>
      <c r="D201" s="278" t="s">
        <v>183</v>
      </c>
      <c r="E201" s="289" t="s">
        <v>1</v>
      </c>
      <c r="F201" s="290" t="s">
        <v>985</v>
      </c>
      <c r="G201" s="288"/>
      <c r="H201" s="291">
        <v>106.072</v>
      </c>
      <c r="I201" s="292"/>
      <c r="J201" s="288"/>
      <c r="K201" s="288"/>
      <c r="L201" s="293"/>
      <c r="M201" s="294"/>
      <c r="N201" s="295"/>
      <c r="O201" s="295"/>
      <c r="P201" s="295"/>
      <c r="Q201" s="295"/>
      <c r="R201" s="295"/>
      <c r="S201" s="295"/>
      <c r="T201" s="29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97" t="s">
        <v>183</v>
      </c>
      <c r="AU201" s="297" t="s">
        <v>87</v>
      </c>
      <c r="AV201" s="14" t="s">
        <v>87</v>
      </c>
      <c r="AW201" s="14" t="s">
        <v>32</v>
      </c>
      <c r="AX201" s="14" t="s">
        <v>85</v>
      </c>
      <c r="AY201" s="297" t="s">
        <v>145</v>
      </c>
    </row>
    <row r="202" spans="1:65" s="2" customFormat="1" ht="36" customHeight="1">
      <c r="A202" s="40"/>
      <c r="B202" s="41"/>
      <c r="C202" s="309" t="s">
        <v>7</v>
      </c>
      <c r="D202" s="309" t="s">
        <v>223</v>
      </c>
      <c r="E202" s="310" t="s">
        <v>986</v>
      </c>
      <c r="F202" s="311" t="s">
        <v>987</v>
      </c>
      <c r="G202" s="312" t="s">
        <v>237</v>
      </c>
      <c r="H202" s="313">
        <v>88.393</v>
      </c>
      <c r="I202" s="314"/>
      <c r="J202" s="315">
        <f>ROUND(I202*H202,2)</f>
        <v>0</v>
      </c>
      <c r="K202" s="316"/>
      <c r="L202" s="43"/>
      <c r="M202" s="317" t="s">
        <v>1</v>
      </c>
      <c r="N202" s="318" t="s">
        <v>42</v>
      </c>
      <c r="O202" s="93"/>
      <c r="P202" s="273">
        <f>O202*H202</f>
        <v>0</v>
      </c>
      <c r="Q202" s="273">
        <v>0.00014</v>
      </c>
      <c r="R202" s="273">
        <f>Q202*H202</f>
        <v>0.012375019999999999</v>
      </c>
      <c r="S202" s="273">
        <v>0</v>
      </c>
      <c r="T202" s="274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75" t="s">
        <v>150</v>
      </c>
      <c r="AT202" s="275" t="s">
        <v>223</v>
      </c>
      <c r="AU202" s="275" t="s">
        <v>87</v>
      </c>
      <c r="AY202" s="17" t="s">
        <v>145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85</v>
      </c>
      <c r="BK202" s="145">
        <f>ROUND(I202*H202,2)</f>
        <v>0</v>
      </c>
      <c r="BL202" s="17" t="s">
        <v>150</v>
      </c>
      <c r="BM202" s="275" t="s">
        <v>988</v>
      </c>
    </row>
    <row r="203" spans="1:51" s="13" customFormat="1" ht="12">
      <c r="A203" s="13"/>
      <c r="B203" s="276"/>
      <c r="C203" s="277"/>
      <c r="D203" s="278" t="s">
        <v>183</v>
      </c>
      <c r="E203" s="279" t="s">
        <v>1</v>
      </c>
      <c r="F203" s="280" t="s">
        <v>913</v>
      </c>
      <c r="G203" s="277"/>
      <c r="H203" s="279" t="s">
        <v>1</v>
      </c>
      <c r="I203" s="281"/>
      <c r="J203" s="277"/>
      <c r="K203" s="277"/>
      <c r="L203" s="282"/>
      <c r="M203" s="283"/>
      <c r="N203" s="284"/>
      <c r="O203" s="284"/>
      <c r="P203" s="284"/>
      <c r="Q203" s="284"/>
      <c r="R203" s="284"/>
      <c r="S203" s="284"/>
      <c r="T203" s="28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86" t="s">
        <v>183</v>
      </c>
      <c r="AU203" s="286" t="s">
        <v>87</v>
      </c>
      <c r="AV203" s="13" t="s">
        <v>85</v>
      </c>
      <c r="AW203" s="13" t="s">
        <v>32</v>
      </c>
      <c r="AX203" s="13" t="s">
        <v>77</v>
      </c>
      <c r="AY203" s="286" t="s">
        <v>145</v>
      </c>
    </row>
    <row r="204" spans="1:51" s="14" customFormat="1" ht="12">
      <c r="A204" s="14"/>
      <c r="B204" s="287"/>
      <c r="C204" s="288"/>
      <c r="D204" s="278" t="s">
        <v>183</v>
      </c>
      <c r="E204" s="289" t="s">
        <v>1</v>
      </c>
      <c r="F204" s="290" t="s">
        <v>989</v>
      </c>
      <c r="G204" s="288"/>
      <c r="H204" s="291">
        <v>80.15</v>
      </c>
      <c r="I204" s="292"/>
      <c r="J204" s="288"/>
      <c r="K204" s="288"/>
      <c r="L204" s="293"/>
      <c r="M204" s="294"/>
      <c r="N204" s="295"/>
      <c r="O204" s="295"/>
      <c r="P204" s="295"/>
      <c r="Q204" s="295"/>
      <c r="R204" s="295"/>
      <c r="S204" s="295"/>
      <c r="T204" s="29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97" t="s">
        <v>183</v>
      </c>
      <c r="AU204" s="297" t="s">
        <v>87</v>
      </c>
      <c r="AV204" s="14" t="s">
        <v>87</v>
      </c>
      <c r="AW204" s="14" t="s">
        <v>32</v>
      </c>
      <c r="AX204" s="14" t="s">
        <v>77</v>
      </c>
      <c r="AY204" s="297" t="s">
        <v>145</v>
      </c>
    </row>
    <row r="205" spans="1:51" s="14" customFormat="1" ht="12">
      <c r="A205" s="14"/>
      <c r="B205" s="287"/>
      <c r="C205" s="288"/>
      <c r="D205" s="278" t="s">
        <v>183</v>
      </c>
      <c r="E205" s="289" t="s">
        <v>1</v>
      </c>
      <c r="F205" s="290" t="s">
        <v>990</v>
      </c>
      <c r="G205" s="288"/>
      <c r="H205" s="291">
        <v>8.243</v>
      </c>
      <c r="I205" s="292"/>
      <c r="J205" s="288"/>
      <c r="K205" s="288"/>
      <c r="L205" s="293"/>
      <c r="M205" s="294"/>
      <c r="N205" s="295"/>
      <c r="O205" s="295"/>
      <c r="P205" s="295"/>
      <c r="Q205" s="295"/>
      <c r="R205" s="295"/>
      <c r="S205" s="295"/>
      <c r="T205" s="29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97" t="s">
        <v>183</v>
      </c>
      <c r="AU205" s="297" t="s">
        <v>87</v>
      </c>
      <c r="AV205" s="14" t="s">
        <v>87</v>
      </c>
      <c r="AW205" s="14" t="s">
        <v>32</v>
      </c>
      <c r="AX205" s="14" t="s">
        <v>77</v>
      </c>
      <c r="AY205" s="297" t="s">
        <v>145</v>
      </c>
    </row>
    <row r="206" spans="1:51" s="15" customFormat="1" ht="12">
      <c r="A206" s="15"/>
      <c r="B206" s="298"/>
      <c r="C206" s="299"/>
      <c r="D206" s="278" t="s">
        <v>183</v>
      </c>
      <c r="E206" s="300" t="s">
        <v>272</v>
      </c>
      <c r="F206" s="301" t="s">
        <v>186</v>
      </c>
      <c r="G206" s="299"/>
      <c r="H206" s="302">
        <v>88.393</v>
      </c>
      <c r="I206" s="303"/>
      <c r="J206" s="299"/>
      <c r="K206" s="299"/>
      <c r="L206" s="304"/>
      <c r="M206" s="305"/>
      <c r="N206" s="306"/>
      <c r="O206" s="306"/>
      <c r="P206" s="306"/>
      <c r="Q206" s="306"/>
      <c r="R206" s="306"/>
      <c r="S206" s="306"/>
      <c r="T206" s="307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308" t="s">
        <v>183</v>
      </c>
      <c r="AU206" s="308" t="s">
        <v>87</v>
      </c>
      <c r="AV206" s="15" t="s">
        <v>150</v>
      </c>
      <c r="AW206" s="15" t="s">
        <v>32</v>
      </c>
      <c r="AX206" s="15" t="s">
        <v>85</v>
      </c>
      <c r="AY206" s="308" t="s">
        <v>145</v>
      </c>
    </row>
    <row r="207" spans="1:63" s="12" customFormat="1" ht="22.8" customHeight="1">
      <c r="A207" s="12"/>
      <c r="B207" s="246"/>
      <c r="C207" s="247"/>
      <c r="D207" s="248" t="s">
        <v>76</v>
      </c>
      <c r="E207" s="260" t="s">
        <v>154</v>
      </c>
      <c r="F207" s="260" t="s">
        <v>991</v>
      </c>
      <c r="G207" s="247"/>
      <c r="H207" s="247"/>
      <c r="I207" s="250"/>
      <c r="J207" s="261">
        <f>BK207</f>
        <v>0</v>
      </c>
      <c r="K207" s="247"/>
      <c r="L207" s="252"/>
      <c r="M207" s="253"/>
      <c r="N207" s="254"/>
      <c r="O207" s="254"/>
      <c r="P207" s="255">
        <f>SUM(P208:P210)</f>
        <v>0</v>
      </c>
      <c r="Q207" s="254"/>
      <c r="R207" s="255">
        <f>SUM(R208:R210)</f>
        <v>0</v>
      </c>
      <c r="S207" s="254"/>
      <c r="T207" s="256">
        <f>SUM(T208:T210)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57" t="s">
        <v>85</v>
      </c>
      <c r="AT207" s="258" t="s">
        <v>76</v>
      </c>
      <c r="AU207" s="258" t="s">
        <v>85</v>
      </c>
      <c r="AY207" s="257" t="s">
        <v>145</v>
      </c>
      <c r="BK207" s="259">
        <f>SUM(BK208:BK210)</f>
        <v>0</v>
      </c>
    </row>
    <row r="208" spans="1:65" s="2" customFormat="1" ht="24" customHeight="1">
      <c r="A208" s="40"/>
      <c r="B208" s="41"/>
      <c r="C208" s="309" t="s">
        <v>232</v>
      </c>
      <c r="D208" s="309" t="s">
        <v>223</v>
      </c>
      <c r="E208" s="310" t="s">
        <v>992</v>
      </c>
      <c r="F208" s="311" t="s">
        <v>993</v>
      </c>
      <c r="G208" s="312" t="s">
        <v>107</v>
      </c>
      <c r="H208" s="313">
        <v>36.63</v>
      </c>
      <c r="I208" s="314"/>
      <c r="J208" s="315">
        <f>ROUND(I208*H208,2)</f>
        <v>0</v>
      </c>
      <c r="K208" s="316"/>
      <c r="L208" s="43"/>
      <c r="M208" s="317" t="s">
        <v>1</v>
      </c>
      <c r="N208" s="318" t="s">
        <v>42</v>
      </c>
      <c r="O208" s="93"/>
      <c r="P208" s="273">
        <f>O208*H208</f>
        <v>0</v>
      </c>
      <c r="Q208" s="273">
        <v>0</v>
      </c>
      <c r="R208" s="273">
        <f>Q208*H208</f>
        <v>0</v>
      </c>
      <c r="S208" s="273">
        <v>0</v>
      </c>
      <c r="T208" s="274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75" t="s">
        <v>150</v>
      </c>
      <c r="AT208" s="275" t="s">
        <v>223</v>
      </c>
      <c r="AU208" s="275" t="s">
        <v>87</v>
      </c>
      <c r="AY208" s="17" t="s">
        <v>145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85</v>
      </c>
      <c r="BK208" s="145">
        <f>ROUND(I208*H208,2)</f>
        <v>0</v>
      </c>
      <c r="BL208" s="17" t="s">
        <v>150</v>
      </c>
      <c r="BM208" s="275" t="s">
        <v>994</v>
      </c>
    </row>
    <row r="209" spans="1:51" s="13" customFormat="1" ht="12">
      <c r="A209" s="13"/>
      <c r="B209" s="276"/>
      <c r="C209" s="277"/>
      <c r="D209" s="278" t="s">
        <v>183</v>
      </c>
      <c r="E209" s="279" t="s">
        <v>1</v>
      </c>
      <c r="F209" s="280" t="s">
        <v>995</v>
      </c>
      <c r="G209" s="277"/>
      <c r="H209" s="279" t="s">
        <v>1</v>
      </c>
      <c r="I209" s="281"/>
      <c r="J209" s="277"/>
      <c r="K209" s="277"/>
      <c r="L209" s="282"/>
      <c r="M209" s="283"/>
      <c r="N209" s="284"/>
      <c r="O209" s="284"/>
      <c r="P209" s="284"/>
      <c r="Q209" s="284"/>
      <c r="R209" s="284"/>
      <c r="S209" s="284"/>
      <c r="T209" s="28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86" t="s">
        <v>183</v>
      </c>
      <c r="AU209" s="286" t="s">
        <v>87</v>
      </c>
      <c r="AV209" s="13" t="s">
        <v>85</v>
      </c>
      <c r="AW209" s="13" t="s">
        <v>32</v>
      </c>
      <c r="AX209" s="13" t="s">
        <v>77</v>
      </c>
      <c r="AY209" s="286" t="s">
        <v>145</v>
      </c>
    </row>
    <row r="210" spans="1:51" s="14" customFormat="1" ht="12">
      <c r="A210" s="14"/>
      <c r="B210" s="287"/>
      <c r="C210" s="288"/>
      <c r="D210" s="278" t="s">
        <v>183</v>
      </c>
      <c r="E210" s="289" t="s">
        <v>1</v>
      </c>
      <c r="F210" s="290" t="s">
        <v>901</v>
      </c>
      <c r="G210" s="288"/>
      <c r="H210" s="291">
        <v>36.63</v>
      </c>
      <c r="I210" s="292"/>
      <c r="J210" s="288"/>
      <c r="K210" s="288"/>
      <c r="L210" s="293"/>
      <c r="M210" s="294"/>
      <c r="N210" s="295"/>
      <c r="O210" s="295"/>
      <c r="P210" s="295"/>
      <c r="Q210" s="295"/>
      <c r="R210" s="295"/>
      <c r="S210" s="295"/>
      <c r="T210" s="29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97" t="s">
        <v>183</v>
      </c>
      <c r="AU210" s="297" t="s">
        <v>87</v>
      </c>
      <c r="AV210" s="14" t="s">
        <v>87</v>
      </c>
      <c r="AW210" s="14" t="s">
        <v>32</v>
      </c>
      <c r="AX210" s="14" t="s">
        <v>85</v>
      </c>
      <c r="AY210" s="297" t="s">
        <v>145</v>
      </c>
    </row>
    <row r="211" spans="1:63" s="12" customFormat="1" ht="22.8" customHeight="1">
      <c r="A211" s="12"/>
      <c r="B211" s="246"/>
      <c r="C211" s="247"/>
      <c r="D211" s="248" t="s">
        <v>76</v>
      </c>
      <c r="E211" s="260" t="s">
        <v>150</v>
      </c>
      <c r="F211" s="260" t="s">
        <v>625</v>
      </c>
      <c r="G211" s="247"/>
      <c r="H211" s="247"/>
      <c r="I211" s="250"/>
      <c r="J211" s="261">
        <f>BK211</f>
        <v>0</v>
      </c>
      <c r="K211" s="247"/>
      <c r="L211" s="252"/>
      <c r="M211" s="253"/>
      <c r="N211" s="254"/>
      <c r="O211" s="254"/>
      <c r="P211" s="255">
        <f>SUM(P212:P214)</f>
        <v>0</v>
      </c>
      <c r="Q211" s="254"/>
      <c r="R211" s="255">
        <f>SUM(R212:R214)</f>
        <v>0</v>
      </c>
      <c r="S211" s="254"/>
      <c r="T211" s="256">
        <f>SUM(T212:T214)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57" t="s">
        <v>85</v>
      </c>
      <c r="AT211" s="258" t="s">
        <v>76</v>
      </c>
      <c r="AU211" s="258" t="s">
        <v>85</v>
      </c>
      <c r="AY211" s="257" t="s">
        <v>145</v>
      </c>
      <c r="BK211" s="259">
        <f>SUM(BK212:BK214)</f>
        <v>0</v>
      </c>
    </row>
    <row r="212" spans="1:65" s="2" customFormat="1" ht="24" customHeight="1">
      <c r="A212" s="40"/>
      <c r="B212" s="41"/>
      <c r="C212" s="309" t="s">
        <v>394</v>
      </c>
      <c r="D212" s="309" t="s">
        <v>223</v>
      </c>
      <c r="E212" s="310" t="s">
        <v>627</v>
      </c>
      <c r="F212" s="311" t="s">
        <v>628</v>
      </c>
      <c r="G212" s="312" t="s">
        <v>243</v>
      </c>
      <c r="H212" s="313">
        <v>3.846</v>
      </c>
      <c r="I212" s="314"/>
      <c r="J212" s="315">
        <f>ROUND(I212*H212,2)</f>
        <v>0</v>
      </c>
      <c r="K212" s="316"/>
      <c r="L212" s="43"/>
      <c r="M212" s="317" t="s">
        <v>1</v>
      </c>
      <c r="N212" s="318" t="s">
        <v>42</v>
      </c>
      <c r="O212" s="93"/>
      <c r="P212" s="273">
        <f>O212*H212</f>
        <v>0</v>
      </c>
      <c r="Q212" s="273">
        <v>0</v>
      </c>
      <c r="R212" s="273">
        <f>Q212*H212</f>
        <v>0</v>
      </c>
      <c r="S212" s="273">
        <v>0</v>
      </c>
      <c r="T212" s="274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75" t="s">
        <v>150</v>
      </c>
      <c r="AT212" s="275" t="s">
        <v>223</v>
      </c>
      <c r="AU212" s="275" t="s">
        <v>87</v>
      </c>
      <c r="AY212" s="17" t="s">
        <v>145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85</v>
      </c>
      <c r="BK212" s="145">
        <f>ROUND(I212*H212,2)</f>
        <v>0</v>
      </c>
      <c r="BL212" s="17" t="s">
        <v>150</v>
      </c>
      <c r="BM212" s="275" t="s">
        <v>996</v>
      </c>
    </row>
    <row r="213" spans="1:51" s="13" customFormat="1" ht="12">
      <c r="A213" s="13"/>
      <c r="B213" s="276"/>
      <c r="C213" s="277"/>
      <c r="D213" s="278" t="s">
        <v>183</v>
      </c>
      <c r="E213" s="279" t="s">
        <v>1</v>
      </c>
      <c r="F213" s="280" t="s">
        <v>964</v>
      </c>
      <c r="G213" s="277"/>
      <c r="H213" s="279" t="s">
        <v>1</v>
      </c>
      <c r="I213" s="281"/>
      <c r="J213" s="277"/>
      <c r="K213" s="277"/>
      <c r="L213" s="282"/>
      <c r="M213" s="283"/>
      <c r="N213" s="284"/>
      <c r="O213" s="284"/>
      <c r="P213" s="284"/>
      <c r="Q213" s="284"/>
      <c r="R213" s="284"/>
      <c r="S213" s="284"/>
      <c r="T213" s="28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86" t="s">
        <v>183</v>
      </c>
      <c r="AU213" s="286" t="s">
        <v>87</v>
      </c>
      <c r="AV213" s="13" t="s">
        <v>85</v>
      </c>
      <c r="AW213" s="13" t="s">
        <v>32</v>
      </c>
      <c r="AX213" s="13" t="s">
        <v>77</v>
      </c>
      <c r="AY213" s="286" t="s">
        <v>145</v>
      </c>
    </row>
    <row r="214" spans="1:51" s="14" customFormat="1" ht="12">
      <c r="A214" s="14"/>
      <c r="B214" s="287"/>
      <c r="C214" s="288"/>
      <c r="D214" s="278" t="s">
        <v>183</v>
      </c>
      <c r="E214" s="289" t="s">
        <v>896</v>
      </c>
      <c r="F214" s="290" t="s">
        <v>997</v>
      </c>
      <c r="G214" s="288"/>
      <c r="H214" s="291">
        <v>3.846</v>
      </c>
      <c r="I214" s="292"/>
      <c r="J214" s="288"/>
      <c r="K214" s="288"/>
      <c r="L214" s="293"/>
      <c r="M214" s="294"/>
      <c r="N214" s="295"/>
      <c r="O214" s="295"/>
      <c r="P214" s="295"/>
      <c r="Q214" s="295"/>
      <c r="R214" s="295"/>
      <c r="S214" s="295"/>
      <c r="T214" s="29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97" t="s">
        <v>183</v>
      </c>
      <c r="AU214" s="297" t="s">
        <v>87</v>
      </c>
      <c r="AV214" s="14" t="s">
        <v>87</v>
      </c>
      <c r="AW214" s="14" t="s">
        <v>32</v>
      </c>
      <c r="AX214" s="14" t="s">
        <v>85</v>
      </c>
      <c r="AY214" s="297" t="s">
        <v>145</v>
      </c>
    </row>
    <row r="215" spans="1:63" s="12" customFormat="1" ht="22.8" customHeight="1">
      <c r="A215" s="12"/>
      <c r="B215" s="246"/>
      <c r="C215" s="247"/>
      <c r="D215" s="248" t="s">
        <v>76</v>
      </c>
      <c r="E215" s="260" t="s">
        <v>149</v>
      </c>
      <c r="F215" s="260" t="s">
        <v>702</v>
      </c>
      <c r="G215" s="247"/>
      <c r="H215" s="247"/>
      <c r="I215" s="250"/>
      <c r="J215" s="261">
        <f>BK215</f>
        <v>0</v>
      </c>
      <c r="K215" s="247"/>
      <c r="L215" s="252"/>
      <c r="M215" s="253"/>
      <c r="N215" s="254"/>
      <c r="O215" s="254"/>
      <c r="P215" s="255">
        <f>SUM(P216:P229)</f>
        <v>0</v>
      </c>
      <c r="Q215" s="254"/>
      <c r="R215" s="255">
        <f>SUM(R216:R229)</f>
        <v>7.908248610000001</v>
      </c>
      <c r="S215" s="254"/>
      <c r="T215" s="256">
        <f>SUM(T216:T229)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57" t="s">
        <v>85</v>
      </c>
      <c r="AT215" s="258" t="s">
        <v>76</v>
      </c>
      <c r="AU215" s="258" t="s">
        <v>85</v>
      </c>
      <c r="AY215" s="257" t="s">
        <v>145</v>
      </c>
      <c r="BK215" s="259">
        <f>SUM(BK216:BK229)</f>
        <v>0</v>
      </c>
    </row>
    <row r="216" spans="1:65" s="2" customFormat="1" ht="36" customHeight="1">
      <c r="A216" s="40"/>
      <c r="B216" s="41"/>
      <c r="C216" s="309" t="s">
        <v>398</v>
      </c>
      <c r="D216" s="309" t="s">
        <v>223</v>
      </c>
      <c r="E216" s="310" t="s">
        <v>998</v>
      </c>
      <c r="F216" s="311" t="s">
        <v>999</v>
      </c>
      <c r="G216" s="312" t="s">
        <v>107</v>
      </c>
      <c r="H216" s="313">
        <v>36.63</v>
      </c>
      <c r="I216" s="314"/>
      <c r="J216" s="315">
        <f>ROUND(I216*H216,2)</f>
        <v>0</v>
      </c>
      <c r="K216" s="316"/>
      <c r="L216" s="43"/>
      <c r="M216" s="317" t="s">
        <v>1</v>
      </c>
      <c r="N216" s="318" t="s">
        <v>42</v>
      </c>
      <c r="O216" s="93"/>
      <c r="P216" s="273">
        <f>O216*H216</f>
        <v>0</v>
      </c>
      <c r="Q216" s="273">
        <v>1E-05</v>
      </c>
      <c r="R216" s="273">
        <f>Q216*H216</f>
        <v>0.00036630000000000007</v>
      </c>
      <c r="S216" s="273">
        <v>0</v>
      </c>
      <c r="T216" s="274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75" t="s">
        <v>150</v>
      </c>
      <c r="AT216" s="275" t="s">
        <v>223</v>
      </c>
      <c r="AU216" s="275" t="s">
        <v>87</v>
      </c>
      <c r="AY216" s="17" t="s">
        <v>145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7" t="s">
        <v>85</v>
      </c>
      <c r="BK216" s="145">
        <f>ROUND(I216*H216,2)</f>
        <v>0</v>
      </c>
      <c r="BL216" s="17" t="s">
        <v>150</v>
      </c>
      <c r="BM216" s="275" t="s">
        <v>1000</v>
      </c>
    </row>
    <row r="217" spans="1:51" s="13" customFormat="1" ht="12">
      <c r="A217" s="13"/>
      <c r="B217" s="276"/>
      <c r="C217" s="277"/>
      <c r="D217" s="278" t="s">
        <v>183</v>
      </c>
      <c r="E217" s="279" t="s">
        <v>1</v>
      </c>
      <c r="F217" s="280" t="s">
        <v>995</v>
      </c>
      <c r="G217" s="277"/>
      <c r="H217" s="279" t="s">
        <v>1</v>
      </c>
      <c r="I217" s="281"/>
      <c r="J217" s="277"/>
      <c r="K217" s="277"/>
      <c r="L217" s="282"/>
      <c r="M217" s="283"/>
      <c r="N217" s="284"/>
      <c r="O217" s="284"/>
      <c r="P217" s="284"/>
      <c r="Q217" s="284"/>
      <c r="R217" s="284"/>
      <c r="S217" s="284"/>
      <c r="T217" s="28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86" t="s">
        <v>183</v>
      </c>
      <c r="AU217" s="286" t="s">
        <v>87</v>
      </c>
      <c r="AV217" s="13" t="s">
        <v>85</v>
      </c>
      <c r="AW217" s="13" t="s">
        <v>32</v>
      </c>
      <c r="AX217" s="13" t="s">
        <v>77</v>
      </c>
      <c r="AY217" s="286" t="s">
        <v>145</v>
      </c>
    </row>
    <row r="218" spans="1:51" s="14" customFormat="1" ht="12">
      <c r="A218" s="14"/>
      <c r="B218" s="287"/>
      <c r="C218" s="288"/>
      <c r="D218" s="278" t="s">
        <v>183</v>
      </c>
      <c r="E218" s="289" t="s">
        <v>1</v>
      </c>
      <c r="F218" s="290" t="s">
        <v>1001</v>
      </c>
      <c r="G218" s="288"/>
      <c r="H218" s="291">
        <v>31.63</v>
      </c>
      <c r="I218" s="292"/>
      <c r="J218" s="288"/>
      <c r="K218" s="288"/>
      <c r="L218" s="293"/>
      <c r="M218" s="294"/>
      <c r="N218" s="295"/>
      <c r="O218" s="295"/>
      <c r="P218" s="295"/>
      <c r="Q218" s="295"/>
      <c r="R218" s="295"/>
      <c r="S218" s="295"/>
      <c r="T218" s="29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97" t="s">
        <v>183</v>
      </c>
      <c r="AU218" s="297" t="s">
        <v>87</v>
      </c>
      <c r="AV218" s="14" t="s">
        <v>87</v>
      </c>
      <c r="AW218" s="14" t="s">
        <v>32</v>
      </c>
      <c r="AX218" s="14" t="s">
        <v>77</v>
      </c>
      <c r="AY218" s="297" t="s">
        <v>145</v>
      </c>
    </row>
    <row r="219" spans="1:51" s="13" customFormat="1" ht="12">
      <c r="A219" s="13"/>
      <c r="B219" s="276"/>
      <c r="C219" s="277"/>
      <c r="D219" s="278" t="s">
        <v>183</v>
      </c>
      <c r="E219" s="279" t="s">
        <v>1</v>
      </c>
      <c r="F219" s="280" t="s">
        <v>935</v>
      </c>
      <c r="G219" s="277"/>
      <c r="H219" s="279" t="s">
        <v>1</v>
      </c>
      <c r="I219" s="281"/>
      <c r="J219" s="277"/>
      <c r="K219" s="277"/>
      <c r="L219" s="282"/>
      <c r="M219" s="283"/>
      <c r="N219" s="284"/>
      <c r="O219" s="284"/>
      <c r="P219" s="284"/>
      <c r="Q219" s="284"/>
      <c r="R219" s="284"/>
      <c r="S219" s="284"/>
      <c r="T219" s="28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86" t="s">
        <v>183</v>
      </c>
      <c r="AU219" s="286" t="s">
        <v>87</v>
      </c>
      <c r="AV219" s="13" t="s">
        <v>85</v>
      </c>
      <c r="AW219" s="13" t="s">
        <v>32</v>
      </c>
      <c r="AX219" s="13" t="s">
        <v>77</v>
      </c>
      <c r="AY219" s="286" t="s">
        <v>145</v>
      </c>
    </row>
    <row r="220" spans="1:51" s="14" customFormat="1" ht="12">
      <c r="A220" s="14"/>
      <c r="B220" s="287"/>
      <c r="C220" s="288"/>
      <c r="D220" s="278" t="s">
        <v>183</v>
      </c>
      <c r="E220" s="289" t="s">
        <v>1</v>
      </c>
      <c r="F220" s="290" t="s">
        <v>1002</v>
      </c>
      <c r="G220" s="288"/>
      <c r="H220" s="291">
        <v>5</v>
      </c>
      <c r="I220" s="292"/>
      <c r="J220" s="288"/>
      <c r="K220" s="288"/>
      <c r="L220" s="293"/>
      <c r="M220" s="294"/>
      <c r="N220" s="295"/>
      <c r="O220" s="295"/>
      <c r="P220" s="295"/>
      <c r="Q220" s="295"/>
      <c r="R220" s="295"/>
      <c r="S220" s="295"/>
      <c r="T220" s="29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97" t="s">
        <v>183</v>
      </c>
      <c r="AU220" s="297" t="s">
        <v>87</v>
      </c>
      <c r="AV220" s="14" t="s">
        <v>87</v>
      </c>
      <c r="AW220" s="14" t="s">
        <v>32</v>
      </c>
      <c r="AX220" s="14" t="s">
        <v>77</v>
      </c>
      <c r="AY220" s="297" t="s">
        <v>145</v>
      </c>
    </row>
    <row r="221" spans="1:51" s="15" customFormat="1" ht="12">
      <c r="A221" s="15"/>
      <c r="B221" s="298"/>
      <c r="C221" s="299"/>
      <c r="D221" s="278" t="s">
        <v>183</v>
      </c>
      <c r="E221" s="300" t="s">
        <v>901</v>
      </c>
      <c r="F221" s="301" t="s">
        <v>186</v>
      </c>
      <c r="G221" s="299"/>
      <c r="H221" s="302">
        <v>36.63</v>
      </c>
      <c r="I221" s="303"/>
      <c r="J221" s="299"/>
      <c r="K221" s="299"/>
      <c r="L221" s="304"/>
      <c r="M221" s="305"/>
      <c r="N221" s="306"/>
      <c r="O221" s="306"/>
      <c r="P221" s="306"/>
      <c r="Q221" s="306"/>
      <c r="R221" s="306"/>
      <c r="S221" s="306"/>
      <c r="T221" s="307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308" t="s">
        <v>183</v>
      </c>
      <c r="AU221" s="308" t="s">
        <v>87</v>
      </c>
      <c r="AV221" s="15" t="s">
        <v>150</v>
      </c>
      <c r="AW221" s="15" t="s">
        <v>32</v>
      </c>
      <c r="AX221" s="15" t="s">
        <v>85</v>
      </c>
      <c r="AY221" s="308" t="s">
        <v>145</v>
      </c>
    </row>
    <row r="222" spans="1:65" s="2" customFormat="1" ht="24" customHeight="1">
      <c r="A222" s="40"/>
      <c r="B222" s="41"/>
      <c r="C222" s="262" t="s">
        <v>402</v>
      </c>
      <c r="D222" s="262" t="s">
        <v>146</v>
      </c>
      <c r="E222" s="263" t="s">
        <v>1003</v>
      </c>
      <c r="F222" s="264" t="s">
        <v>1004</v>
      </c>
      <c r="G222" s="265" t="s">
        <v>181</v>
      </c>
      <c r="H222" s="266">
        <v>40.293</v>
      </c>
      <c r="I222" s="267"/>
      <c r="J222" s="268">
        <f>ROUND(I222*H222,2)</f>
        <v>0</v>
      </c>
      <c r="K222" s="269"/>
      <c r="L222" s="270"/>
      <c r="M222" s="271" t="s">
        <v>1</v>
      </c>
      <c r="N222" s="272" t="s">
        <v>42</v>
      </c>
      <c r="O222" s="93"/>
      <c r="P222" s="273">
        <f>O222*H222</f>
        <v>0</v>
      </c>
      <c r="Q222" s="273">
        <v>0.00267</v>
      </c>
      <c r="R222" s="273">
        <f>Q222*H222</f>
        <v>0.10758231</v>
      </c>
      <c r="S222" s="273">
        <v>0</v>
      </c>
      <c r="T222" s="274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75" t="s">
        <v>149</v>
      </c>
      <c r="AT222" s="275" t="s">
        <v>146</v>
      </c>
      <c r="AU222" s="275" t="s">
        <v>87</v>
      </c>
      <c r="AY222" s="17" t="s">
        <v>145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7" t="s">
        <v>85</v>
      </c>
      <c r="BK222" s="145">
        <f>ROUND(I222*H222,2)</f>
        <v>0</v>
      </c>
      <c r="BL222" s="17" t="s">
        <v>150</v>
      </c>
      <c r="BM222" s="275" t="s">
        <v>1005</v>
      </c>
    </row>
    <row r="223" spans="1:51" s="13" customFormat="1" ht="12">
      <c r="A223" s="13"/>
      <c r="B223" s="276"/>
      <c r="C223" s="277"/>
      <c r="D223" s="278" t="s">
        <v>183</v>
      </c>
      <c r="E223" s="279" t="s">
        <v>1</v>
      </c>
      <c r="F223" s="280" t="s">
        <v>875</v>
      </c>
      <c r="G223" s="277"/>
      <c r="H223" s="279" t="s">
        <v>1</v>
      </c>
      <c r="I223" s="281"/>
      <c r="J223" s="277"/>
      <c r="K223" s="277"/>
      <c r="L223" s="282"/>
      <c r="M223" s="283"/>
      <c r="N223" s="284"/>
      <c r="O223" s="284"/>
      <c r="P223" s="284"/>
      <c r="Q223" s="284"/>
      <c r="R223" s="284"/>
      <c r="S223" s="284"/>
      <c r="T223" s="28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86" t="s">
        <v>183</v>
      </c>
      <c r="AU223" s="286" t="s">
        <v>87</v>
      </c>
      <c r="AV223" s="13" t="s">
        <v>85</v>
      </c>
      <c r="AW223" s="13" t="s">
        <v>32</v>
      </c>
      <c r="AX223" s="13" t="s">
        <v>77</v>
      </c>
      <c r="AY223" s="286" t="s">
        <v>145</v>
      </c>
    </row>
    <row r="224" spans="1:51" s="14" customFormat="1" ht="12">
      <c r="A224" s="14"/>
      <c r="B224" s="287"/>
      <c r="C224" s="288"/>
      <c r="D224" s="278" t="s">
        <v>183</v>
      </c>
      <c r="E224" s="289" t="s">
        <v>1</v>
      </c>
      <c r="F224" s="290" t="s">
        <v>901</v>
      </c>
      <c r="G224" s="288"/>
      <c r="H224" s="291">
        <v>36.63</v>
      </c>
      <c r="I224" s="292"/>
      <c r="J224" s="288"/>
      <c r="K224" s="288"/>
      <c r="L224" s="293"/>
      <c r="M224" s="294"/>
      <c r="N224" s="295"/>
      <c r="O224" s="295"/>
      <c r="P224" s="295"/>
      <c r="Q224" s="295"/>
      <c r="R224" s="295"/>
      <c r="S224" s="295"/>
      <c r="T224" s="29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97" t="s">
        <v>183</v>
      </c>
      <c r="AU224" s="297" t="s">
        <v>87</v>
      </c>
      <c r="AV224" s="14" t="s">
        <v>87</v>
      </c>
      <c r="AW224" s="14" t="s">
        <v>32</v>
      </c>
      <c r="AX224" s="14" t="s">
        <v>85</v>
      </c>
      <c r="AY224" s="297" t="s">
        <v>145</v>
      </c>
    </row>
    <row r="225" spans="1:51" s="14" customFormat="1" ht="12">
      <c r="A225" s="14"/>
      <c r="B225" s="287"/>
      <c r="C225" s="288"/>
      <c r="D225" s="278" t="s">
        <v>183</v>
      </c>
      <c r="E225" s="288"/>
      <c r="F225" s="290" t="s">
        <v>1006</v>
      </c>
      <c r="G225" s="288"/>
      <c r="H225" s="291">
        <v>40.293</v>
      </c>
      <c r="I225" s="292"/>
      <c r="J225" s="288"/>
      <c r="K225" s="288"/>
      <c r="L225" s="293"/>
      <c r="M225" s="294"/>
      <c r="N225" s="295"/>
      <c r="O225" s="295"/>
      <c r="P225" s="295"/>
      <c r="Q225" s="295"/>
      <c r="R225" s="295"/>
      <c r="S225" s="295"/>
      <c r="T225" s="29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97" t="s">
        <v>183</v>
      </c>
      <c r="AU225" s="297" t="s">
        <v>87</v>
      </c>
      <c r="AV225" s="14" t="s">
        <v>87</v>
      </c>
      <c r="AW225" s="14" t="s">
        <v>4</v>
      </c>
      <c r="AX225" s="14" t="s">
        <v>85</v>
      </c>
      <c r="AY225" s="297" t="s">
        <v>145</v>
      </c>
    </row>
    <row r="226" spans="1:65" s="2" customFormat="1" ht="24" customHeight="1">
      <c r="A226" s="40"/>
      <c r="B226" s="41"/>
      <c r="C226" s="309" t="s">
        <v>408</v>
      </c>
      <c r="D226" s="309" t="s">
        <v>223</v>
      </c>
      <c r="E226" s="310" t="s">
        <v>1007</v>
      </c>
      <c r="F226" s="311" t="s">
        <v>1008</v>
      </c>
      <c r="G226" s="312" t="s">
        <v>1009</v>
      </c>
      <c r="H226" s="313">
        <v>3</v>
      </c>
      <c r="I226" s="314"/>
      <c r="J226" s="315">
        <f>ROUND(I226*H226,2)</f>
        <v>0</v>
      </c>
      <c r="K226" s="316"/>
      <c r="L226" s="43"/>
      <c r="M226" s="317" t="s">
        <v>1</v>
      </c>
      <c r="N226" s="318" t="s">
        <v>42</v>
      </c>
      <c r="O226" s="93"/>
      <c r="P226" s="273">
        <f>O226*H226</f>
        <v>0</v>
      </c>
      <c r="Q226" s="273">
        <v>0.0001</v>
      </c>
      <c r="R226" s="273">
        <f>Q226*H226</f>
        <v>0.00030000000000000003</v>
      </c>
      <c r="S226" s="273">
        <v>0</v>
      </c>
      <c r="T226" s="274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75" t="s">
        <v>150</v>
      </c>
      <c r="AT226" s="275" t="s">
        <v>223</v>
      </c>
      <c r="AU226" s="275" t="s">
        <v>87</v>
      </c>
      <c r="AY226" s="17" t="s">
        <v>145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7" t="s">
        <v>85</v>
      </c>
      <c r="BK226" s="145">
        <f>ROUND(I226*H226,2)</f>
        <v>0</v>
      </c>
      <c r="BL226" s="17" t="s">
        <v>150</v>
      </c>
      <c r="BM226" s="275" t="s">
        <v>1010</v>
      </c>
    </row>
    <row r="227" spans="1:51" s="13" customFormat="1" ht="12">
      <c r="A227" s="13"/>
      <c r="B227" s="276"/>
      <c r="C227" s="277"/>
      <c r="D227" s="278" t="s">
        <v>183</v>
      </c>
      <c r="E227" s="279" t="s">
        <v>1</v>
      </c>
      <c r="F227" s="280" t="s">
        <v>302</v>
      </c>
      <c r="G227" s="277"/>
      <c r="H227" s="279" t="s">
        <v>1</v>
      </c>
      <c r="I227" s="281"/>
      <c r="J227" s="277"/>
      <c r="K227" s="277"/>
      <c r="L227" s="282"/>
      <c r="M227" s="283"/>
      <c r="N227" s="284"/>
      <c r="O227" s="284"/>
      <c r="P227" s="284"/>
      <c r="Q227" s="284"/>
      <c r="R227" s="284"/>
      <c r="S227" s="284"/>
      <c r="T227" s="28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86" t="s">
        <v>183</v>
      </c>
      <c r="AU227" s="286" t="s">
        <v>87</v>
      </c>
      <c r="AV227" s="13" t="s">
        <v>85</v>
      </c>
      <c r="AW227" s="13" t="s">
        <v>32</v>
      </c>
      <c r="AX227" s="13" t="s">
        <v>77</v>
      </c>
      <c r="AY227" s="286" t="s">
        <v>145</v>
      </c>
    </row>
    <row r="228" spans="1:51" s="14" customFormat="1" ht="12">
      <c r="A228" s="14"/>
      <c r="B228" s="287"/>
      <c r="C228" s="288"/>
      <c r="D228" s="278" t="s">
        <v>183</v>
      </c>
      <c r="E228" s="289" t="s">
        <v>1</v>
      </c>
      <c r="F228" s="290" t="s">
        <v>154</v>
      </c>
      <c r="G228" s="288"/>
      <c r="H228" s="291">
        <v>3</v>
      </c>
      <c r="I228" s="292"/>
      <c r="J228" s="288"/>
      <c r="K228" s="288"/>
      <c r="L228" s="293"/>
      <c r="M228" s="294"/>
      <c r="N228" s="295"/>
      <c r="O228" s="295"/>
      <c r="P228" s="295"/>
      <c r="Q228" s="295"/>
      <c r="R228" s="295"/>
      <c r="S228" s="295"/>
      <c r="T228" s="29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97" t="s">
        <v>183</v>
      </c>
      <c r="AU228" s="297" t="s">
        <v>87</v>
      </c>
      <c r="AV228" s="14" t="s">
        <v>87</v>
      </c>
      <c r="AW228" s="14" t="s">
        <v>32</v>
      </c>
      <c r="AX228" s="14" t="s">
        <v>85</v>
      </c>
      <c r="AY228" s="297" t="s">
        <v>145</v>
      </c>
    </row>
    <row r="229" spans="1:65" s="2" customFormat="1" ht="24" customHeight="1">
      <c r="A229" s="40"/>
      <c r="B229" s="41"/>
      <c r="C229" s="262" t="s">
        <v>413</v>
      </c>
      <c r="D229" s="262" t="s">
        <v>146</v>
      </c>
      <c r="E229" s="263" t="s">
        <v>1011</v>
      </c>
      <c r="F229" s="264" t="s">
        <v>1012</v>
      </c>
      <c r="G229" s="265" t="s">
        <v>181</v>
      </c>
      <c r="H229" s="266">
        <v>3</v>
      </c>
      <c r="I229" s="267"/>
      <c r="J229" s="268">
        <f>ROUND(I229*H229,2)</f>
        <v>0</v>
      </c>
      <c r="K229" s="269"/>
      <c r="L229" s="270"/>
      <c r="M229" s="271" t="s">
        <v>1</v>
      </c>
      <c r="N229" s="272" t="s">
        <v>42</v>
      </c>
      <c r="O229" s="93"/>
      <c r="P229" s="273">
        <f>O229*H229</f>
        <v>0</v>
      </c>
      <c r="Q229" s="273">
        <v>2.6</v>
      </c>
      <c r="R229" s="273">
        <f>Q229*H229</f>
        <v>7.800000000000001</v>
      </c>
      <c r="S229" s="273">
        <v>0</v>
      </c>
      <c r="T229" s="274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75" t="s">
        <v>149</v>
      </c>
      <c r="AT229" s="275" t="s">
        <v>146</v>
      </c>
      <c r="AU229" s="275" t="s">
        <v>87</v>
      </c>
      <c r="AY229" s="17" t="s">
        <v>145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7" t="s">
        <v>85</v>
      </c>
      <c r="BK229" s="145">
        <f>ROUND(I229*H229,2)</f>
        <v>0</v>
      </c>
      <c r="BL229" s="17" t="s">
        <v>150</v>
      </c>
      <c r="BM229" s="275" t="s">
        <v>1013</v>
      </c>
    </row>
    <row r="230" spans="1:63" s="12" customFormat="1" ht="22.8" customHeight="1">
      <c r="A230" s="12"/>
      <c r="B230" s="246"/>
      <c r="C230" s="247"/>
      <c r="D230" s="248" t="s">
        <v>76</v>
      </c>
      <c r="E230" s="260" t="s">
        <v>174</v>
      </c>
      <c r="F230" s="260" t="s">
        <v>707</v>
      </c>
      <c r="G230" s="247"/>
      <c r="H230" s="247"/>
      <c r="I230" s="250"/>
      <c r="J230" s="261">
        <f>BK230</f>
        <v>0</v>
      </c>
      <c r="K230" s="247"/>
      <c r="L230" s="252"/>
      <c r="M230" s="253"/>
      <c r="N230" s="254"/>
      <c r="O230" s="254"/>
      <c r="P230" s="255">
        <f>SUM(P231:P234)</f>
        <v>0</v>
      </c>
      <c r="Q230" s="254"/>
      <c r="R230" s="255">
        <f>SUM(R231:R234)</f>
        <v>0.0032967000000000005</v>
      </c>
      <c r="S230" s="254"/>
      <c r="T230" s="256">
        <f>SUM(T231:T234)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57" t="s">
        <v>85</v>
      </c>
      <c r="AT230" s="258" t="s">
        <v>76</v>
      </c>
      <c r="AU230" s="258" t="s">
        <v>85</v>
      </c>
      <c r="AY230" s="257" t="s">
        <v>145</v>
      </c>
      <c r="BK230" s="259">
        <f>SUM(BK231:BK234)</f>
        <v>0</v>
      </c>
    </row>
    <row r="231" spans="1:65" s="2" customFormat="1" ht="24" customHeight="1">
      <c r="A231" s="40"/>
      <c r="B231" s="41"/>
      <c r="C231" s="309" t="s">
        <v>419</v>
      </c>
      <c r="D231" s="309" t="s">
        <v>223</v>
      </c>
      <c r="E231" s="310" t="s">
        <v>1014</v>
      </c>
      <c r="F231" s="311" t="s">
        <v>1015</v>
      </c>
      <c r="G231" s="312" t="s">
        <v>107</v>
      </c>
      <c r="H231" s="313">
        <v>36.63</v>
      </c>
      <c r="I231" s="314"/>
      <c r="J231" s="315">
        <f>ROUND(I231*H231,2)</f>
        <v>0</v>
      </c>
      <c r="K231" s="316"/>
      <c r="L231" s="43"/>
      <c r="M231" s="317" t="s">
        <v>1</v>
      </c>
      <c r="N231" s="318" t="s">
        <v>42</v>
      </c>
      <c r="O231" s="93"/>
      <c r="P231" s="273">
        <f>O231*H231</f>
        <v>0</v>
      </c>
      <c r="Q231" s="273">
        <v>9E-05</v>
      </c>
      <c r="R231" s="273">
        <f>Q231*H231</f>
        <v>0.0032967000000000005</v>
      </c>
      <c r="S231" s="273">
        <v>0</v>
      </c>
      <c r="T231" s="274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75" t="s">
        <v>150</v>
      </c>
      <c r="AT231" s="275" t="s">
        <v>223</v>
      </c>
      <c r="AU231" s="275" t="s">
        <v>87</v>
      </c>
      <c r="AY231" s="17" t="s">
        <v>145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7" t="s">
        <v>85</v>
      </c>
      <c r="BK231" s="145">
        <f>ROUND(I231*H231,2)</f>
        <v>0</v>
      </c>
      <c r="BL231" s="17" t="s">
        <v>150</v>
      </c>
      <c r="BM231" s="275" t="s">
        <v>1016</v>
      </c>
    </row>
    <row r="232" spans="1:51" s="13" customFormat="1" ht="12">
      <c r="A232" s="13"/>
      <c r="B232" s="276"/>
      <c r="C232" s="277"/>
      <c r="D232" s="278" t="s">
        <v>183</v>
      </c>
      <c r="E232" s="279" t="s">
        <v>1</v>
      </c>
      <c r="F232" s="280" t="s">
        <v>1017</v>
      </c>
      <c r="G232" s="277"/>
      <c r="H232" s="279" t="s">
        <v>1</v>
      </c>
      <c r="I232" s="281"/>
      <c r="J232" s="277"/>
      <c r="K232" s="277"/>
      <c r="L232" s="282"/>
      <c r="M232" s="283"/>
      <c r="N232" s="284"/>
      <c r="O232" s="284"/>
      <c r="P232" s="284"/>
      <c r="Q232" s="284"/>
      <c r="R232" s="284"/>
      <c r="S232" s="284"/>
      <c r="T232" s="28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86" t="s">
        <v>183</v>
      </c>
      <c r="AU232" s="286" t="s">
        <v>87</v>
      </c>
      <c r="AV232" s="13" t="s">
        <v>85</v>
      </c>
      <c r="AW232" s="13" t="s">
        <v>32</v>
      </c>
      <c r="AX232" s="13" t="s">
        <v>77</v>
      </c>
      <c r="AY232" s="286" t="s">
        <v>145</v>
      </c>
    </row>
    <row r="233" spans="1:51" s="13" customFormat="1" ht="12">
      <c r="A233" s="13"/>
      <c r="B233" s="276"/>
      <c r="C233" s="277"/>
      <c r="D233" s="278" t="s">
        <v>183</v>
      </c>
      <c r="E233" s="279" t="s">
        <v>1</v>
      </c>
      <c r="F233" s="280" t="s">
        <v>1018</v>
      </c>
      <c r="G233" s="277"/>
      <c r="H233" s="279" t="s">
        <v>1</v>
      </c>
      <c r="I233" s="281"/>
      <c r="J233" s="277"/>
      <c r="K233" s="277"/>
      <c r="L233" s="282"/>
      <c r="M233" s="283"/>
      <c r="N233" s="284"/>
      <c r="O233" s="284"/>
      <c r="P233" s="284"/>
      <c r="Q233" s="284"/>
      <c r="R233" s="284"/>
      <c r="S233" s="284"/>
      <c r="T233" s="28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86" t="s">
        <v>183</v>
      </c>
      <c r="AU233" s="286" t="s">
        <v>87</v>
      </c>
      <c r="AV233" s="13" t="s">
        <v>85</v>
      </c>
      <c r="AW233" s="13" t="s">
        <v>32</v>
      </c>
      <c r="AX233" s="13" t="s">
        <v>77</v>
      </c>
      <c r="AY233" s="286" t="s">
        <v>145</v>
      </c>
    </row>
    <row r="234" spans="1:51" s="14" customFormat="1" ht="12">
      <c r="A234" s="14"/>
      <c r="B234" s="287"/>
      <c r="C234" s="288"/>
      <c r="D234" s="278" t="s">
        <v>183</v>
      </c>
      <c r="E234" s="289" t="s">
        <v>1</v>
      </c>
      <c r="F234" s="290" t="s">
        <v>901</v>
      </c>
      <c r="G234" s="288"/>
      <c r="H234" s="291">
        <v>36.63</v>
      </c>
      <c r="I234" s="292"/>
      <c r="J234" s="288"/>
      <c r="K234" s="288"/>
      <c r="L234" s="293"/>
      <c r="M234" s="294"/>
      <c r="N234" s="295"/>
      <c r="O234" s="295"/>
      <c r="P234" s="295"/>
      <c r="Q234" s="295"/>
      <c r="R234" s="295"/>
      <c r="S234" s="295"/>
      <c r="T234" s="29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97" t="s">
        <v>183</v>
      </c>
      <c r="AU234" s="297" t="s">
        <v>87</v>
      </c>
      <c r="AV234" s="14" t="s">
        <v>87</v>
      </c>
      <c r="AW234" s="14" t="s">
        <v>32</v>
      </c>
      <c r="AX234" s="14" t="s">
        <v>85</v>
      </c>
      <c r="AY234" s="297" t="s">
        <v>145</v>
      </c>
    </row>
    <row r="235" spans="1:63" s="12" customFormat="1" ht="22.8" customHeight="1">
      <c r="A235" s="12"/>
      <c r="B235" s="246"/>
      <c r="C235" s="247"/>
      <c r="D235" s="248" t="s">
        <v>76</v>
      </c>
      <c r="E235" s="260" t="s">
        <v>843</v>
      </c>
      <c r="F235" s="260" t="s">
        <v>844</v>
      </c>
      <c r="G235" s="247"/>
      <c r="H235" s="247"/>
      <c r="I235" s="250"/>
      <c r="J235" s="261">
        <f>BK235</f>
        <v>0</v>
      </c>
      <c r="K235" s="247"/>
      <c r="L235" s="252"/>
      <c r="M235" s="253"/>
      <c r="N235" s="254"/>
      <c r="O235" s="254"/>
      <c r="P235" s="255">
        <f>P236</f>
        <v>0</v>
      </c>
      <c r="Q235" s="254"/>
      <c r="R235" s="255">
        <f>R236</f>
        <v>0</v>
      </c>
      <c r="S235" s="254"/>
      <c r="T235" s="256">
        <f>T236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57" t="s">
        <v>85</v>
      </c>
      <c r="AT235" s="258" t="s">
        <v>76</v>
      </c>
      <c r="AU235" s="258" t="s">
        <v>85</v>
      </c>
      <c r="AY235" s="257" t="s">
        <v>145</v>
      </c>
      <c r="BK235" s="259">
        <f>BK236</f>
        <v>0</v>
      </c>
    </row>
    <row r="236" spans="1:65" s="2" customFormat="1" ht="16.5" customHeight="1">
      <c r="A236" s="40"/>
      <c r="B236" s="41"/>
      <c r="C236" s="309" t="s">
        <v>423</v>
      </c>
      <c r="D236" s="309" t="s">
        <v>223</v>
      </c>
      <c r="E236" s="310" t="s">
        <v>1019</v>
      </c>
      <c r="F236" s="311" t="s">
        <v>1020</v>
      </c>
      <c r="G236" s="312" t="s">
        <v>405</v>
      </c>
      <c r="H236" s="313">
        <v>212.164</v>
      </c>
      <c r="I236" s="314"/>
      <c r="J236" s="315">
        <f>ROUND(I236*H236,2)</f>
        <v>0</v>
      </c>
      <c r="K236" s="316"/>
      <c r="L236" s="43"/>
      <c r="M236" s="319" t="s">
        <v>1</v>
      </c>
      <c r="N236" s="320" t="s">
        <v>42</v>
      </c>
      <c r="O236" s="321"/>
      <c r="P236" s="322">
        <f>O236*H236</f>
        <v>0</v>
      </c>
      <c r="Q236" s="322">
        <v>0</v>
      </c>
      <c r="R236" s="322">
        <f>Q236*H236</f>
        <v>0</v>
      </c>
      <c r="S236" s="322">
        <v>0</v>
      </c>
      <c r="T236" s="323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75" t="s">
        <v>150</v>
      </c>
      <c r="AT236" s="275" t="s">
        <v>223</v>
      </c>
      <c r="AU236" s="275" t="s">
        <v>87</v>
      </c>
      <c r="AY236" s="17" t="s">
        <v>145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7" t="s">
        <v>85</v>
      </c>
      <c r="BK236" s="145">
        <f>ROUND(I236*H236,2)</f>
        <v>0</v>
      </c>
      <c r="BL236" s="17" t="s">
        <v>150</v>
      </c>
      <c r="BM236" s="275" t="s">
        <v>1021</v>
      </c>
    </row>
    <row r="237" spans="1:31" s="2" customFormat="1" ht="6.95" customHeight="1">
      <c r="A237" s="40"/>
      <c r="B237" s="68"/>
      <c r="C237" s="69"/>
      <c r="D237" s="69"/>
      <c r="E237" s="69"/>
      <c r="F237" s="69"/>
      <c r="G237" s="69"/>
      <c r="H237" s="69"/>
      <c r="I237" s="203"/>
      <c r="J237" s="69"/>
      <c r="K237" s="69"/>
      <c r="L237" s="43"/>
      <c r="M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</row>
  </sheetData>
  <sheetProtection password="CC35" sheet="1" objects="1" scenarios="1" formatColumns="0" formatRows="0" autoFilter="0"/>
  <autoFilter ref="C133:K236"/>
  <mergeCells count="14">
    <mergeCell ref="E7:H7"/>
    <mergeCell ref="E9:H9"/>
    <mergeCell ref="E18:H18"/>
    <mergeCell ref="E27:H27"/>
    <mergeCell ref="E85:H85"/>
    <mergeCell ref="E87:H87"/>
    <mergeCell ref="D108:F108"/>
    <mergeCell ref="D109:F109"/>
    <mergeCell ref="D110:F110"/>
    <mergeCell ref="D111:F111"/>
    <mergeCell ref="D112:F11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5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  <c r="AZ2" s="154" t="s">
        <v>1022</v>
      </c>
      <c r="BA2" s="154" t="s">
        <v>1022</v>
      </c>
      <c r="BB2" s="154" t="s">
        <v>107</v>
      </c>
      <c r="BC2" s="154" t="s">
        <v>1023</v>
      </c>
      <c r="BD2" s="154" t="s">
        <v>87</v>
      </c>
    </row>
    <row r="3" spans="2:56" s="1" customFormat="1" ht="6.95" customHeight="1">
      <c r="B3" s="155"/>
      <c r="C3" s="156"/>
      <c r="D3" s="156"/>
      <c r="E3" s="156"/>
      <c r="F3" s="156"/>
      <c r="G3" s="156"/>
      <c r="H3" s="156"/>
      <c r="I3" s="157"/>
      <c r="J3" s="156"/>
      <c r="K3" s="156"/>
      <c r="L3" s="20"/>
      <c r="AT3" s="17" t="s">
        <v>87</v>
      </c>
      <c r="AZ3" s="154" t="s">
        <v>1024</v>
      </c>
      <c r="BA3" s="154" t="s">
        <v>1024</v>
      </c>
      <c r="BB3" s="154" t="s">
        <v>107</v>
      </c>
      <c r="BC3" s="154" t="s">
        <v>1025</v>
      </c>
      <c r="BD3" s="154" t="s">
        <v>87</v>
      </c>
    </row>
    <row r="4" spans="2:56" s="1" customFormat="1" ht="24.95" customHeight="1">
      <c r="B4" s="20"/>
      <c r="D4" s="158" t="s">
        <v>109</v>
      </c>
      <c r="I4" s="153"/>
      <c r="L4" s="20"/>
      <c r="M4" s="159" t="s">
        <v>10</v>
      </c>
      <c r="AT4" s="17" t="s">
        <v>4</v>
      </c>
      <c r="AZ4" s="154" t="s">
        <v>1026</v>
      </c>
      <c r="BA4" s="154" t="s">
        <v>1026</v>
      </c>
      <c r="BB4" s="154" t="s">
        <v>181</v>
      </c>
      <c r="BC4" s="154" t="s">
        <v>535</v>
      </c>
      <c r="BD4" s="154" t="s">
        <v>87</v>
      </c>
    </row>
    <row r="5" spans="2:56" s="1" customFormat="1" ht="6.95" customHeight="1">
      <c r="B5" s="20"/>
      <c r="I5" s="153"/>
      <c r="L5" s="20"/>
      <c r="AZ5" s="154" t="s">
        <v>1027</v>
      </c>
      <c r="BA5" s="154" t="s">
        <v>1027</v>
      </c>
      <c r="BB5" s="154" t="s">
        <v>107</v>
      </c>
      <c r="BC5" s="154" t="s">
        <v>1028</v>
      </c>
      <c r="BD5" s="154" t="s">
        <v>87</v>
      </c>
    </row>
    <row r="6" spans="2:56" s="1" customFormat="1" ht="12" customHeight="1">
      <c r="B6" s="20"/>
      <c r="D6" s="160" t="s">
        <v>16</v>
      </c>
      <c r="I6" s="153"/>
      <c r="L6" s="20"/>
      <c r="AZ6" s="154" t="s">
        <v>1029</v>
      </c>
      <c r="BA6" s="154" t="s">
        <v>1029</v>
      </c>
      <c r="BB6" s="154" t="s">
        <v>107</v>
      </c>
      <c r="BC6" s="154" t="s">
        <v>1030</v>
      </c>
      <c r="BD6" s="154" t="s">
        <v>87</v>
      </c>
    </row>
    <row r="7" spans="2:56" s="1" customFormat="1" ht="16.5" customHeight="1">
      <c r="B7" s="20"/>
      <c r="E7" s="161" t="str">
        <f>'Rekapitulace stavby'!K6</f>
        <v>Parkoviště na p.p.č. 433/33, k.ú. Hrabůvka</v>
      </c>
      <c r="F7" s="160"/>
      <c r="G7" s="160"/>
      <c r="H7" s="160"/>
      <c r="I7" s="153"/>
      <c r="L7" s="20"/>
      <c r="AZ7" s="154" t="s">
        <v>1031</v>
      </c>
      <c r="BA7" s="154" t="s">
        <v>1031</v>
      </c>
      <c r="BB7" s="154" t="s">
        <v>107</v>
      </c>
      <c r="BC7" s="154" t="s">
        <v>1032</v>
      </c>
      <c r="BD7" s="154" t="s">
        <v>87</v>
      </c>
    </row>
    <row r="8" spans="1:56" s="2" customFormat="1" ht="12" customHeight="1">
      <c r="A8" s="40"/>
      <c r="B8" s="43"/>
      <c r="C8" s="40"/>
      <c r="D8" s="160" t="s">
        <v>110</v>
      </c>
      <c r="E8" s="40"/>
      <c r="F8" s="40"/>
      <c r="G8" s="40"/>
      <c r="H8" s="40"/>
      <c r="I8" s="162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54" t="s">
        <v>1033</v>
      </c>
      <c r="BA8" s="154" t="s">
        <v>1033</v>
      </c>
      <c r="BB8" s="154" t="s">
        <v>107</v>
      </c>
      <c r="BC8" s="154" t="s">
        <v>1032</v>
      </c>
      <c r="BD8" s="154" t="s">
        <v>87</v>
      </c>
    </row>
    <row r="9" spans="1:31" s="2" customFormat="1" ht="16.5" customHeight="1">
      <c r="A9" s="40"/>
      <c r="B9" s="43"/>
      <c r="C9" s="40"/>
      <c r="D9" s="40"/>
      <c r="E9" s="163" t="s">
        <v>1034</v>
      </c>
      <c r="F9" s="40"/>
      <c r="G9" s="40"/>
      <c r="H9" s="40"/>
      <c r="I9" s="162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162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60" t="s">
        <v>18</v>
      </c>
      <c r="E11" s="40"/>
      <c r="F11" s="164" t="s">
        <v>1</v>
      </c>
      <c r="G11" s="40"/>
      <c r="H11" s="40"/>
      <c r="I11" s="165" t="s">
        <v>19</v>
      </c>
      <c r="J11" s="164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60" t="s">
        <v>20</v>
      </c>
      <c r="E12" s="40"/>
      <c r="F12" s="164" t="s">
        <v>21</v>
      </c>
      <c r="G12" s="40"/>
      <c r="H12" s="40"/>
      <c r="I12" s="165" t="s">
        <v>22</v>
      </c>
      <c r="J12" s="166" t="str">
        <f>'Rekapitulace stavby'!AN8</f>
        <v>12. 10. 2019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162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60" t="s">
        <v>24</v>
      </c>
      <c r="E14" s="40"/>
      <c r="F14" s="40"/>
      <c r="G14" s="40"/>
      <c r="H14" s="40"/>
      <c r="I14" s="165" t="s">
        <v>25</v>
      </c>
      <c r="J14" s="164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4" t="s">
        <v>26</v>
      </c>
      <c r="F15" s="40"/>
      <c r="G15" s="40"/>
      <c r="H15" s="40"/>
      <c r="I15" s="165" t="s">
        <v>27</v>
      </c>
      <c r="J15" s="164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162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60" t="s">
        <v>28</v>
      </c>
      <c r="E17" s="40"/>
      <c r="F17" s="40"/>
      <c r="G17" s="40"/>
      <c r="H17" s="40"/>
      <c r="I17" s="165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4"/>
      <c r="G18" s="164"/>
      <c r="H18" s="164"/>
      <c r="I18" s="165" t="s">
        <v>27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162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60" t="s">
        <v>30</v>
      </c>
      <c r="E20" s="40"/>
      <c r="F20" s="40"/>
      <c r="G20" s="40"/>
      <c r="H20" s="40"/>
      <c r="I20" s="165" t="s">
        <v>25</v>
      </c>
      <c r="J20" s="164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4" t="s">
        <v>31</v>
      </c>
      <c r="F21" s="40"/>
      <c r="G21" s="40"/>
      <c r="H21" s="40"/>
      <c r="I21" s="165" t="s">
        <v>27</v>
      </c>
      <c r="J21" s="164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162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60" t="s">
        <v>33</v>
      </c>
      <c r="E23" s="40"/>
      <c r="F23" s="40"/>
      <c r="G23" s="40"/>
      <c r="H23" s="40"/>
      <c r="I23" s="165" t="s">
        <v>25</v>
      </c>
      <c r="J23" s="164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4" t="s">
        <v>31</v>
      </c>
      <c r="F24" s="40"/>
      <c r="G24" s="40"/>
      <c r="H24" s="40"/>
      <c r="I24" s="165" t="s">
        <v>27</v>
      </c>
      <c r="J24" s="164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162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60" t="s">
        <v>34</v>
      </c>
      <c r="E26" s="40"/>
      <c r="F26" s="40"/>
      <c r="G26" s="40"/>
      <c r="H26" s="40"/>
      <c r="I26" s="162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7"/>
      <c r="B27" s="168"/>
      <c r="C27" s="167"/>
      <c r="D27" s="167"/>
      <c r="E27" s="169" t="s">
        <v>1</v>
      </c>
      <c r="F27" s="169"/>
      <c r="G27" s="169"/>
      <c r="H27" s="169"/>
      <c r="I27" s="170"/>
      <c r="J27" s="167"/>
      <c r="K27" s="167"/>
      <c r="L27" s="171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162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72"/>
      <c r="E29" s="172"/>
      <c r="F29" s="172"/>
      <c r="G29" s="172"/>
      <c r="H29" s="172"/>
      <c r="I29" s="173"/>
      <c r="J29" s="172"/>
      <c r="K29" s="172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4" t="s">
        <v>112</v>
      </c>
      <c r="E30" s="40"/>
      <c r="F30" s="40"/>
      <c r="G30" s="40"/>
      <c r="H30" s="40"/>
      <c r="I30" s="162"/>
      <c r="J30" s="174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75" t="s">
        <v>100</v>
      </c>
      <c r="E31" s="40"/>
      <c r="F31" s="40"/>
      <c r="G31" s="40"/>
      <c r="H31" s="40"/>
      <c r="I31" s="162"/>
      <c r="J31" s="174">
        <f>J108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76" t="s">
        <v>37</v>
      </c>
      <c r="E32" s="40"/>
      <c r="F32" s="40"/>
      <c r="G32" s="40"/>
      <c r="H32" s="40"/>
      <c r="I32" s="162"/>
      <c r="J32" s="177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72"/>
      <c r="E33" s="172"/>
      <c r="F33" s="172"/>
      <c r="G33" s="172"/>
      <c r="H33" s="172"/>
      <c r="I33" s="173"/>
      <c r="J33" s="172"/>
      <c r="K33" s="172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8" t="s">
        <v>39</v>
      </c>
      <c r="G34" s="40"/>
      <c r="H34" s="40"/>
      <c r="I34" s="179" t="s">
        <v>38</v>
      </c>
      <c r="J34" s="178" t="s">
        <v>40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80" t="s">
        <v>41</v>
      </c>
      <c r="E35" s="160" t="s">
        <v>42</v>
      </c>
      <c r="F35" s="181">
        <f>ROUND((SUM(BE108:BE115)+SUM(BE135:BE271)),2)</f>
        <v>0</v>
      </c>
      <c r="G35" s="40"/>
      <c r="H35" s="40"/>
      <c r="I35" s="182">
        <v>0.21</v>
      </c>
      <c r="J35" s="181">
        <f>ROUND(((SUM(BE108:BE115)+SUM(BE135:BE271))*I35),2)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60" t="s">
        <v>43</v>
      </c>
      <c r="F36" s="181">
        <f>ROUND((SUM(BF108:BF115)+SUM(BF135:BF271)),2)</f>
        <v>0</v>
      </c>
      <c r="G36" s="40"/>
      <c r="H36" s="40"/>
      <c r="I36" s="182">
        <v>0.15</v>
      </c>
      <c r="J36" s="181">
        <f>ROUND(((SUM(BF108:BF115)+SUM(BF135:BF271))*I36),2)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60" t="s">
        <v>44</v>
      </c>
      <c r="F37" s="181">
        <f>ROUND((SUM(BG108:BG115)+SUM(BG135:BG271)),2)</f>
        <v>0</v>
      </c>
      <c r="G37" s="40"/>
      <c r="H37" s="40"/>
      <c r="I37" s="182">
        <v>0.21</v>
      </c>
      <c r="J37" s="181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60" t="s">
        <v>45</v>
      </c>
      <c r="F38" s="181">
        <f>ROUND((SUM(BH108:BH115)+SUM(BH135:BH271)),2)</f>
        <v>0</v>
      </c>
      <c r="G38" s="40"/>
      <c r="H38" s="40"/>
      <c r="I38" s="182">
        <v>0.15</v>
      </c>
      <c r="J38" s="181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60" t="s">
        <v>46</v>
      </c>
      <c r="F39" s="181">
        <f>ROUND((SUM(BI108:BI115)+SUM(BI135:BI271)),2)</f>
        <v>0</v>
      </c>
      <c r="G39" s="40"/>
      <c r="H39" s="40"/>
      <c r="I39" s="182">
        <v>0</v>
      </c>
      <c r="J39" s="181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162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83"/>
      <c r="D41" s="184" t="s">
        <v>47</v>
      </c>
      <c r="E41" s="185"/>
      <c r="F41" s="185"/>
      <c r="G41" s="186" t="s">
        <v>48</v>
      </c>
      <c r="H41" s="187" t="s">
        <v>49</v>
      </c>
      <c r="I41" s="188"/>
      <c r="J41" s="189">
        <f>SUM(J32:J39)</f>
        <v>0</v>
      </c>
      <c r="K41" s="19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162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I43" s="153"/>
      <c r="L43" s="20"/>
    </row>
    <row r="44" spans="2:12" s="1" customFormat="1" ht="14.4" customHeight="1">
      <c r="B44" s="20"/>
      <c r="I44" s="153"/>
      <c r="L44" s="20"/>
    </row>
    <row r="45" spans="2:12" s="1" customFormat="1" ht="14.4" customHeight="1">
      <c r="B45" s="20"/>
      <c r="I45" s="153"/>
      <c r="L45" s="20"/>
    </row>
    <row r="46" spans="2:12" s="1" customFormat="1" ht="14.4" customHeight="1">
      <c r="B46" s="20"/>
      <c r="I46" s="153"/>
      <c r="L46" s="20"/>
    </row>
    <row r="47" spans="2:12" s="1" customFormat="1" ht="14.4" customHeight="1">
      <c r="B47" s="20"/>
      <c r="I47" s="153"/>
      <c r="L47" s="20"/>
    </row>
    <row r="48" spans="2:12" s="1" customFormat="1" ht="14.4" customHeight="1">
      <c r="B48" s="20"/>
      <c r="I48" s="153"/>
      <c r="L48" s="20"/>
    </row>
    <row r="49" spans="2:12" s="1" customFormat="1" ht="14.4" customHeight="1">
      <c r="B49" s="20"/>
      <c r="I49" s="153"/>
      <c r="L49" s="20"/>
    </row>
    <row r="50" spans="2:12" s="2" customFormat="1" ht="14.4" customHeight="1">
      <c r="B50" s="65"/>
      <c r="D50" s="191" t="s">
        <v>50</v>
      </c>
      <c r="E50" s="192"/>
      <c r="F50" s="192"/>
      <c r="G50" s="191" t="s">
        <v>51</v>
      </c>
      <c r="H50" s="192"/>
      <c r="I50" s="193"/>
      <c r="J50" s="192"/>
      <c r="K50" s="192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4" t="s">
        <v>52</v>
      </c>
      <c r="E61" s="195"/>
      <c r="F61" s="196" t="s">
        <v>53</v>
      </c>
      <c r="G61" s="194" t="s">
        <v>52</v>
      </c>
      <c r="H61" s="195"/>
      <c r="I61" s="197"/>
      <c r="J61" s="198" t="s">
        <v>53</v>
      </c>
      <c r="K61" s="195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91" t="s">
        <v>54</v>
      </c>
      <c r="E65" s="199"/>
      <c r="F65" s="199"/>
      <c r="G65" s="191" t="s">
        <v>55</v>
      </c>
      <c r="H65" s="199"/>
      <c r="I65" s="200"/>
      <c r="J65" s="199"/>
      <c r="K65" s="199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4" t="s">
        <v>52</v>
      </c>
      <c r="E76" s="195"/>
      <c r="F76" s="196" t="s">
        <v>53</v>
      </c>
      <c r="G76" s="194" t="s">
        <v>52</v>
      </c>
      <c r="H76" s="195"/>
      <c r="I76" s="197"/>
      <c r="J76" s="198" t="s">
        <v>53</v>
      </c>
      <c r="K76" s="195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201"/>
      <c r="C77" s="202"/>
      <c r="D77" s="202"/>
      <c r="E77" s="202"/>
      <c r="F77" s="202"/>
      <c r="G77" s="202"/>
      <c r="H77" s="202"/>
      <c r="I77" s="203"/>
      <c r="J77" s="202"/>
      <c r="K77" s="202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204"/>
      <c r="C81" s="205"/>
      <c r="D81" s="205"/>
      <c r="E81" s="205"/>
      <c r="F81" s="205"/>
      <c r="G81" s="205"/>
      <c r="H81" s="205"/>
      <c r="I81" s="206"/>
      <c r="J81" s="205"/>
      <c r="K81" s="20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113</v>
      </c>
      <c r="D82" s="42"/>
      <c r="E82" s="42"/>
      <c r="F82" s="42"/>
      <c r="G82" s="42"/>
      <c r="H82" s="42"/>
      <c r="I82" s="16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6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16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207" t="str">
        <f>E7</f>
        <v>Parkoviště na p.p.č. 433/33, k.ú. Hrabůvka</v>
      </c>
      <c r="F85" s="32"/>
      <c r="G85" s="32"/>
      <c r="H85" s="32"/>
      <c r="I85" s="16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110</v>
      </c>
      <c r="D86" s="42"/>
      <c r="E86" s="42"/>
      <c r="F86" s="42"/>
      <c r="G86" s="42"/>
      <c r="H86" s="42"/>
      <c r="I86" s="16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003 - SO 401 VEŘEJNÉ OSVĚTLENÍ</v>
      </c>
      <c r="F87" s="42"/>
      <c r="G87" s="42"/>
      <c r="H87" s="42"/>
      <c r="I87" s="16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6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>ul. Mjr. Nováka</v>
      </c>
      <c r="G89" s="42"/>
      <c r="H89" s="42"/>
      <c r="I89" s="165" t="s">
        <v>22</v>
      </c>
      <c r="J89" s="81" t="str">
        <f>IF(J12="","",J12)</f>
        <v>12. 10. 2019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6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2" t="s">
        <v>24</v>
      </c>
      <c r="D91" s="42"/>
      <c r="E91" s="42"/>
      <c r="F91" s="27" t="str">
        <f>E15</f>
        <v>Městský obvod Ostrava – Jih</v>
      </c>
      <c r="G91" s="42"/>
      <c r="H91" s="42"/>
      <c r="I91" s="165" t="s">
        <v>30</v>
      </c>
      <c r="J91" s="36" t="str">
        <f>E21</f>
        <v>Roman Fildán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28</v>
      </c>
      <c r="D92" s="42"/>
      <c r="E92" s="42"/>
      <c r="F92" s="27" t="str">
        <f>IF(E18="","",E18)</f>
        <v>Vyplň údaj</v>
      </c>
      <c r="G92" s="42"/>
      <c r="H92" s="42"/>
      <c r="I92" s="165" t="s">
        <v>33</v>
      </c>
      <c r="J92" s="36" t="str">
        <f>E24</f>
        <v>Roman Fildán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6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208" t="s">
        <v>114</v>
      </c>
      <c r="D94" s="151"/>
      <c r="E94" s="151"/>
      <c r="F94" s="151"/>
      <c r="G94" s="151"/>
      <c r="H94" s="151"/>
      <c r="I94" s="209"/>
      <c r="J94" s="210" t="s">
        <v>115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6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11" t="s">
        <v>116</v>
      </c>
      <c r="D96" s="42"/>
      <c r="E96" s="42"/>
      <c r="F96" s="42"/>
      <c r="G96" s="42"/>
      <c r="H96" s="42"/>
      <c r="I96" s="162"/>
      <c r="J96" s="112">
        <f>J135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117</v>
      </c>
    </row>
    <row r="97" spans="1:31" s="9" customFormat="1" ht="24.95" customHeight="1">
      <c r="A97" s="9"/>
      <c r="B97" s="212"/>
      <c r="C97" s="213"/>
      <c r="D97" s="214" t="s">
        <v>118</v>
      </c>
      <c r="E97" s="215"/>
      <c r="F97" s="215"/>
      <c r="G97" s="215"/>
      <c r="H97" s="215"/>
      <c r="I97" s="216"/>
      <c r="J97" s="217">
        <f>J136</f>
        <v>0</v>
      </c>
      <c r="K97" s="213"/>
      <c r="L97" s="21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9"/>
      <c r="C98" s="220"/>
      <c r="D98" s="221" t="s">
        <v>291</v>
      </c>
      <c r="E98" s="222"/>
      <c r="F98" s="222"/>
      <c r="G98" s="222"/>
      <c r="H98" s="222"/>
      <c r="I98" s="223"/>
      <c r="J98" s="224">
        <f>J137</f>
        <v>0</v>
      </c>
      <c r="K98" s="220"/>
      <c r="L98" s="22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212"/>
      <c r="C99" s="213"/>
      <c r="D99" s="214" t="s">
        <v>1035</v>
      </c>
      <c r="E99" s="215"/>
      <c r="F99" s="215"/>
      <c r="G99" s="215"/>
      <c r="H99" s="215"/>
      <c r="I99" s="216"/>
      <c r="J99" s="217">
        <f>J141</f>
        <v>0</v>
      </c>
      <c r="K99" s="213"/>
      <c r="L99" s="21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9"/>
      <c r="C100" s="220"/>
      <c r="D100" s="221" t="s">
        <v>1036</v>
      </c>
      <c r="E100" s="222"/>
      <c r="F100" s="222"/>
      <c r="G100" s="222"/>
      <c r="H100" s="222"/>
      <c r="I100" s="223"/>
      <c r="J100" s="224">
        <f>J142</f>
        <v>0</v>
      </c>
      <c r="K100" s="220"/>
      <c r="L100" s="22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9"/>
      <c r="C101" s="220"/>
      <c r="D101" s="221" t="s">
        <v>1037</v>
      </c>
      <c r="E101" s="222"/>
      <c r="F101" s="222"/>
      <c r="G101" s="222"/>
      <c r="H101" s="222"/>
      <c r="I101" s="223"/>
      <c r="J101" s="224">
        <f>J155</f>
        <v>0</v>
      </c>
      <c r="K101" s="220"/>
      <c r="L101" s="22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9"/>
      <c r="C102" s="220"/>
      <c r="D102" s="221" t="s">
        <v>1038</v>
      </c>
      <c r="E102" s="222"/>
      <c r="F102" s="222"/>
      <c r="G102" s="222"/>
      <c r="H102" s="222"/>
      <c r="I102" s="223"/>
      <c r="J102" s="224">
        <f>J165</f>
        <v>0</v>
      </c>
      <c r="K102" s="220"/>
      <c r="L102" s="22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212"/>
      <c r="C103" s="213"/>
      <c r="D103" s="214" t="s">
        <v>295</v>
      </c>
      <c r="E103" s="215"/>
      <c r="F103" s="215"/>
      <c r="G103" s="215"/>
      <c r="H103" s="215"/>
      <c r="I103" s="216"/>
      <c r="J103" s="217">
        <f>J167</f>
        <v>0</v>
      </c>
      <c r="K103" s="213"/>
      <c r="L103" s="21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19"/>
      <c r="C104" s="220"/>
      <c r="D104" s="221" t="s">
        <v>1039</v>
      </c>
      <c r="E104" s="222"/>
      <c r="F104" s="222"/>
      <c r="G104" s="222"/>
      <c r="H104" s="222"/>
      <c r="I104" s="223"/>
      <c r="J104" s="224">
        <f>J168</f>
        <v>0</v>
      </c>
      <c r="K104" s="220"/>
      <c r="L104" s="22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9"/>
      <c r="C105" s="220"/>
      <c r="D105" s="221" t="s">
        <v>296</v>
      </c>
      <c r="E105" s="222"/>
      <c r="F105" s="222"/>
      <c r="G105" s="222"/>
      <c r="H105" s="222"/>
      <c r="I105" s="223"/>
      <c r="J105" s="224">
        <f>J226</f>
        <v>0</v>
      </c>
      <c r="K105" s="220"/>
      <c r="L105" s="22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40"/>
      <c r="B106" s="41"/>
      <c r="C106" s="42"/>
      <c r="D106" s="42"/>
      <c r="E106" s="42"/>
      <c r="F106" s="42"/>
      <c r="G106" s="42"/>
      <c r="H106" s="42"/>
      <c r="I106" s="16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>
      <c r="A107" s="40"/>
      <c r="B107" s="41"/>
      <c r="C107" s="42"/>
      <c r="D107" s="42"/>
      <c r="E107" s="42"/>
      <c r="F107" s="42"/>
      <c r="G107" s="42"/>
      <c r="H107" s="42"/>
      <c r="I107" s="16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9.25" customHeight="1">
      <c r="A108" s="40"/>
      <c r="B108" s="41"/>
      <c r="C108" s="211" t="s">
        <v>120</v>
      </c>
      <c r="D108" s="42"/>
      <c r="E108" s="42"/>
      <c r="F108" s="42"/>
      <c r="G108" s="42"/>
      <c r="H108" s="42"/>
      <c r="I108" s="162"/>
      <c r="J108" s="226">
        <f>ROUND(J109+J110+J111+J112+J113+J114,2)</f>
        <v>0</v>
      </c>
      <c r="K108" s="42"/>
      <c r="L108" s="65"/>
      <c r="N108" s="227" t="s">
        <v>41</v>
      </c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65" s="2" customFormat="1" ht="18" customHeight="1">
      <c r="A109" s="40"/>
      <c r="B109" s="41"/>
      <c r="C109" s="42"/>
      <c r="D109" s="146" t="s">
        <v>121</v>
      </c>
      <c r="E109" s="139"/>
      <c r="F109" s="139"/>
      <c r="G109" s="42"/>
      <c r="H109" s="42"/>
      <c r="I109" s="162"/>
      <c r="J109" s="140">
        <v>0</v>
      </c>
      <c r="K109" s="42"/>
      <c r="L109" s="228"/>
      <c r="M109" s="229"/>
      <c r="N109" s="230" t="s">
        <v>42</v>
      </c>
      <c r="O109" s="229"/>
      <c r="P109" s="229"/>
      <c r="Q109" s="229"/>
      <c r="R109" s="229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31" t="s">
        <v>122</v>
      </c>
      <c r="AZ109" s="229"/>
      <c r="BA109" s="229"/>
      <c r="BB109" s="229"/>
      <c r="BC109" s="229"/>
      <c r="BD109" s="229"/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31" t="s">
        <v>85</v>
      </c>
      <c r="BK109" s="229"/>
      <c r="BL109" s="229"/>
      <c r="BM109" s="229"/>
    </row>
    <row r="110" spans="1:65" s="2" customFormat="1" ht="18" customHeight="1">
      <c r="A110" s="40"/>
      <c r="B110" s="41"/>
      <c r="C110" s="42"/>
      <c r="D110" s="146" t="s">
        <v>123</v>
      </c>
      <c r="E110" s="139"/>
      <c r="F110" s="139"/>
      <c r="G110" s="42"/>
      <c r="H110" s="42"/>
      <c r="I110" s="162"/>
      <c r="J110" s="140">
        <v>0</v>
      </c>
      <c r="K110" s="42"/>
      <c r="L110" s="228"/>
      <c r="M110" s="229"/>
      <c r="N110" s="230" t="s">
        <v>42</v>
      </c>
      <c r="O110" s="229"/>
      <c r="P110" s="229"/>
      <c r="Q110" s="229"/>
      <c r="R110" s="229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31" t="s">
        <v>122</v>
      </c>
      <c r="AZ110" s="229"/>
      <c r="BA110" s="229"/>
      <c r="BB110" s="229"/>
      <c r="BC110" s="229"/>
      <c r="BD110" s="229"/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31" t="s">
        <v>85</v>
      </c>
      <c r="BK110" s="229"/>
      <c r="BL110" s="229"/>
      <c r="BM110" s="229"/>
    </row>
    <row r="111" spans="1:65" s="2" customFormat="1" ht="18" customHeight="1">
      <c r="A111" s="40"/>
      <c r="B111" s="41"/>
      <c r="C111" s="42"/>
      <c r="D111" s="146" t="s">
        <v>124</v>
      </c>
      <c r="E111" s="139"/>
      <c r="F111" s="139"/>
      <c r="G111" s="42"/>
      <c r="H111" s="42"/>
      <c r="I111" s="162"/>
      <c r="J111" s="140">
        <v>0</v>
      </c>
      <c r="K111" s="42"/>
      <c r="L111" s="228"/>
      <c r="M111" s="229"/>
      <c r="N111" s="230" t="s">
        <v>42</v>
      </c>
      <c r="O111" s="229"/>
      <c r="P111" s="229"/>
      <c r="Q111" s="229"/>
      <c r="R111" s="229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31" t="s">
        <v>122</v>
      </c>
      <c r="AZ111" s="229"/>
      <c r="BA111" s="229"/>
      <c r="BB111" s="229"/>
      <c r="BC111" s="229"/>
      <c r="BD111" s="229"/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31" t="s">
        <v>85</v>
      </c>
      <c r="BK111" s="229"/>
      <c r="BL111" s="229"/>
      <c r="BM111" s="229"/>
    </row>
    <row r="112" spans="1:65" s="2" customFormat="1" ht="18" customHeight="1">
      <c r="A112" s="40"/>
      <c r="B112" s="41"/>
      <c r="C112" s="42"/>
      <c r="D112" s="146" t="s">
        <v>125</v>
      </c>
      <c r="E112" s="139"/>
      <c r="F112" s="139"/>
      <c r="G112" s="42"/>
      <c r="H112" s="42"/>
      <c r="I112" s="162"/>
      <c r="J112" s="140">
        <v>0</v>
      </c>
      <c r="K112" s="42"/>
      <c r="L112" s="228"/>
      <c r="M112" s="229"/>
      <c r="N112" s="230" t="s">
        <v>42</v>
      </c>
      <c r="O112" s="229"/>
      <c r="P112" s="229"/>
      <c r="Q112" s="229"/>
      <c r="R112" s="229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31" t="s">
        <v>122</v>
      </c>
      <c r="AZ112" s="229"/>
      <c r="BA112" s="229"/>
      <c r="BB112" s="229"/>
      <c r="BC112" s="229"/>
      <c r="BD112" s="229"/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31" t="s">
        <v>85</v>
      </c>
      <c r="BK112" s="229"/>
      <c r="BL112" s="229"/>
      <c r="BM112" s="229"/>
    </row>
    <row r="113" spans="1:65" s="2" customFormat="1" ht="18" customHeight="1">
      <c r="A113" s="40"/>
      <c r="B113" s="41"/>
      <c r="C113" s="42"/>
      <c r="D113" s="146" t="s">
        <v>126</v>
      </c>
      <c r="E113" s="139"/>
      <c r="F113" s="139"/>
      <c r="G113" s="42"/>
      <c r="H113" s="42"/>
      <c r="I113" s="162"/>
      <c r="J113" s="140">
        <v>0</v>
      </c>
      <c r="K113" s="42"/>
      <c r="L113" s="228"/>
      <c r="M113" s="229"/>
      <c r="N113" s="230" t="s">
        <v>42</v>
      </c>
      <c r="O113" s="229"/>
      <c r="P113" s="229"/>
      <c r="Q113" s="229"/>
      <c r="R113" s="229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31" t="s">
        <v>122</v>
      </c>
      <c r="AZ113" s="229"/>
      <c r="BA113" s="229"/>
      <c r="BB113" s="229"/>
      <c r="BC113" s="229"/>
      <c r="BD113" s="229"/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31" t="s">
        <v>85</v>
      </c>
      <c r="BK113" s="229"/>
      <c r="BL113" s="229"/>
      <c r="BM113" s="229"/>
    </row>
    <row r="114" spans="1:65" s="2" customFormat="1" ht="18" customHeight="1">
      <c r="A114" s="40"/>
      <c r="B114" s="41"/>
      <c r="C114" s="42"/>
      <c r="D114" s="139" t="s">
        <v>127</v>
      </c>
      <c r="E114" s="42"/>
      <c r="F114" s="42"/>
      <c r="G114" s="42"/>
      <c r="H114" s="42"/>
      <c r="I114" s="162"/>
      <c r="J114" s="140">
        <f>ROUND(J30*T114,2)</f>
        <v>0</v>
      </c>
      <c r="K114" s="42"/>
      <c r="L114" s="228"/>
      <c r="M114" s="229"/>
      <c r="N114" s="230" t="s">
        <v>42</v>
      </c>
      <c r="O114" s="229"/>
      <c r="P114" s="229"/>
      <c r="Q114" s="229"/>
      <c r="R114" s="229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229"/>
      <c r="AG114" s="229"/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31" t="s">
        <v>128</v>
      </c>
      <c r="AZ114" s="229"/>
      <c r="BA114" s="229"/>
      <c r="BB114" s="229"/>
      <c r="BC114" s="229"/>
      <c r="BD114" s="229"/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31" t="s">
        <v>85</v>
      </c>
      <c r="BK114" s="229"/>
      <c r="BL114" s="229"/>
      <c r="BM114" s="229"/>
    </row>
    <row r="115" spans="1:31" s="2" customFormat="1" ht="12">
      <c r="A115" s="40"/>
      <c r="B115" s="41"/>
      <c r="C115" s="42"/>
      <c r="D115" s="42"/>
      <c r="E115" s="42"/>
      <c r="F115" s="42"/>
      <c r="G115" s="42"/>
      <c r="H115" s="42"/>
      <c r="I115" s="16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29.25" customHeight="1">
      <c r="A116" s="40"/>
      <c r="B116" s="41"/>
      <c r="C116" s="150" t="s">
        <v>105</v>
      </c>
      <c r="D116" s="151"/>
      <c r="E116" s="151"/>
      <c r="F116" s="151"/>
      <c r="G116" s="151"/>
      <c r="H116" s="151"/>
      <c r="I116" s="209"/>
      <c r="J116" s="152">
        <f>ROUND(J96+J108,2)</f>
        <v>0</v>
      </c>
      <c r="K116" s="151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68"/>
      <c r="C117" s="69"/>
      <c r="D117" s="69"/>
      <c r="E117" s="69"/>
      <c r="F117" s="69"/>
      <c r="G117" s="69"/>
      <c r="H117" s="69"/>
      <c r="I117" s="203"/>
      <c r="J117" s="69"/>
      <c r="K117" s="69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21" spans="1:31" s="2" customFormat="1" ht="6.95" customHeight="1">
      <c r="A121" s="40"/>
      <c r="B121" s="70"/>
      <c r="C121" s="71"/>
      <c r="D121" s="71"/>
      <c r="E121" s="71"/>
      <c r="F121" s="71"/>
      <c r="G121" s="71"/>
      <c r="H121" s="71"/>
      <c r="I121" s="206"/>
      <c r="J121" s="71"/>
      <c r="K121" s="71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24.95" customHeight="1">
      <c r="A122" s="40"/>
      <c r="B122" s="41"/>
      <c r="C122" s="23" t="s">
        <v>129</v>
      </c>
      <c r="D122" s="42"/>
      <c r="E122" s="42"/>
      <c r="F122" s="42"/>
      <c r="G122" s="42"/>
      <c r="H122" s="42"/>
      <c r="I122" s="16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16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2" customHeight="1">
      <c r="A124" s="40"/>
      <c r="B124" s="41"/>
      <c r="C124" s="32" t="s">
        <v>16</v>
      </c>
      <c r="D124" s="42"/>
      <c r="E124" s="42"/>
      <c r="F124" s="42"/>
      <c r="G124" s="42"/>
      <c r="H124" s="42"/>
      <c r="I124" s="16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6.5" customHeight="1">
      <c r="A125" s="40"/>
      <c r="B125" s="41"/>
      <c r="C125" s="42"/>
      <c r="D125" s="42"/>
      <c r="E125" s="207" t="str">
        <f>E7</f>
        <v>Parkoviště na p.p.č. 433/33, k.ú. Hrabůvka</v>
      </c>
      <c r="F125" s="32"/>
      <c r="G125" s="32"/>
      <c r="H125" s="32"/>
      <c r="I125" s="16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2" customHeight="1">
      <c r="A126" s="40"/>
      <c r="B126" s="41"/>
      <c r="C126" s="32" t="s">
        <v>110</v>
      </c>
      <c r="D126" s="42"/>
      <c r="E126" s="42"/>
      <c r="F126" s="42"/>
      <c r="G126" s="42"/>
      <c r="H126" s="42"/>
      <c r="I126" s="16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16.5" customHeight="1">
      <c r="A127" s="40"/>
      <c r="B127" s="41"/>
      <c r="C127" s="42"/>
      <c r="D127" s="42"/>
      <c r="E127" s="78" t="str">
        <f>E9</f>
        <v>003 - SO 401 VEŘEJNÉ OSVĚTLENÍ</v>
      </c>
      <c r="F127" s="42"/>
      <c r="G127" s="42"/>
      <c r="H127" s="42"/>
      <c r="I127" s="16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6.95" customHeight="1">
      <c r="A128" s="40"/>
      <c r="B128" s="41"/>
      <c r="C128" s="42"/>
      <c r="D128" s="42"/>
      <c r="E128" s="42"/>
      <c r="F128" s="42"/>
      <c r="G128" s="42"/>
      <c r="H128" s="42"/>
      <c r="I128" s="162"/>
      <c r="J128" s="42"/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12" customHeight="1">
      <c r="A129" s="40"/>
      <c r="B129" s="41"/>
      <c r="C129" s="32" t="s">
        <v>20</v>
      </c>
      <c r="D129" s="42"/>
      <c r="E129" s="42"/>
      <c r="F129" s="27" t="str">
        <f>F12</f>
        <v>ul. Mjr. Nováka</v>
      </c>
      <c r="G129" s="42"/>
      <c r="H129" s="42"/>
      <c r="I129" s="165" t="s">
        <v>22</v>
      </c>
      <c r="J129" s="81" t="str">
        <f>IF(J12="","",J12)</f>
        <v>12. 10. 2019</v>
      </c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6.95" customHeight="1">
      <c r="A130" s="40"/>
      <c r="B130" s="41"/>
      <c r="C130" s="42"/>
      <c r="D130" s="42"/>
      <c r="E130" s="42"/>
      <c r="F130" s="42"/>
      <c r="G130" s="42"/>
      <c r="H130" s="42"/>
      <c r="I130" s="16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15.15" customHeight="1">
      <c r="A131" s="40"/>
      <c r="B131" s="41"/>
      <c r="C131" s="32" t="s">
        <v>24</v>
      </c>
      <c r="D131" s="42"/>
      <c r="E131" s="42"/>
      <c r="F131" s="27" t="str">
        <f>E15</f>
        <v>Městský obvod Ostrava – Jih</v>
      </c>
      <c r="G131" s="42"/>
      <c r="H131" s="42"/>
      <c r="I131" s="165" t="s">
        <v>30</v>
      </c>
      <c r="J131" s="36" t="str">
        <f>E21</f>
        <v>Roman Fildán</v>
      </c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15.15" customHeight="1">
      <c r="A132" s="40"/>
      <c r="B132" s="41"/>
      <c r="C132" s="32" t="s">
        <v>28</v>
      </c>
      <c r="D132" s="42"/>
      <c r="E132" s="42"/>
      <c r="F132" s="27" t="str">
        <f>IF(E18="","",E18)</f>
        <v>Vyplň údaj</v>
      </c>
      <c r="G132" s="42"/>
      <c r="H132" s="42"/>
      <c r="I132" s="165" t="s">
        <v>33</v>
      </c>
      <c r="J132" s="36" t="str">
        <f>E24</f>
        <v>Roman Fildán</v>
      </c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10.3" customHeight="1">
      <c r="A133" s="40"/>
      <c r="B133" s="41"/>
      <c r="C133" s="42"/>
      <c r="D133" s="42"/>
      <c r="E133" s="42"/>
      <c r="F133" s="42"/>
      <c r="G133" s="42"/>
      <c r="H133" s="42"/>
      <c r="I133" s="162"/>
      <c r="J133" s="42"/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11" customFormat="1" ht="29.25" customHeight="1">
      <c r="A134" s="233"/>
      <c r="B134" s="234"/>
      <c r="C134" s="235" t="s">
        <v>130</v>
      </c>
      <c r="D134" s="236" t="s">
        <v>62</v>
      </c>
      <c r="E134" s="236" t="s">
        <v>58</v>
      </c>
      <c r="F134" s="236" t="s">
        <v>59</v>
      </c>
      <c r="G134" s="236" t="s">
        <v>131</v>
      </c>
      <c r="H134" s="236" t="s">
        <v>132</v>
      </c>
      <c r="I134" s="237" t="s">
        <v>133</v>
      </c>
      <c r="J134" s="238" t="s">
        <v>115</v>
      </c>
      <c r="K134" s="239" t="s">
        <v>134</v>
      </c>
      <c r="L134" s="240"/>
      <c r="M134" s="102" t="s">
        <v>1</v>
      </c>
      <c r="N134" s="103" t="s">
        <v>41</v>
      </c>
      <c r="O134" s="103" t="s">
        <v>135</v>
      </c>
      <c r="P134" s="103" t="s">
        <v>136</v>
      </c>
      <c r="Q134" s="103" t="s">
        <v>137</v>
      </c>
      <c r="R134" s="103" t="s">
        <v>138</v>
      </c>
      <c r="S134" s="103" t="s">
        <v>139</v>
      </c>
      <c r="T134" s="104" t="s">
        <v>140</v>
      </c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</row>
    <row r="135" spans="1:63" s="2" customFormat="1" ht="22.8" customHeight="1">
      <c r="A135" s="40"/>
      <c r="B135" s="41"/>
      <c r="C135" s="109" t="s">
        <v>141</v>
      </c>
      <c r="D135" s="42"/>
      <c r="E135" s="42"/>
      <c r="F135" s="42"/>
      <c r="G135" s="42"/>
      <c r="H135" s="42"/>
      <c r="I135" s="162"/>
      <c r="J135" s="241">
        <f>BK135</f>
        <v>0</v>
      </c>
      <c r="K135" s="42"/>
      <c r="L135" s="43"/>
      <c r="M135" s="105"/>
      <c r="N135" s="242"/>
      <c r="O135" s="106"/>
      <c r="P135" s="243">
        <f>P136+P141+P167</f>
        <v>0</v>
      </c>
      <c r="Q135" s="106"/>
      <c r="R135" s="243">
        <f>R136+R141+R167</f>
        <v>25.29414355</v>
      </c>
      <c r="S135" s="106"/>
      <c r="T135" s="244">
        <f>T136+T141+T167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7" t="s">
        <v>76</v>
      </c>
      <c r="AU135" s="17" t="s">
        <v>117</v>
      </c>
      <c r="BK135" s="245">
        <f>BK136+BK141+BK167</f>
        <v>0</v>
      </c>
    </row>
    <row r="136" spans="1:63" s="12" customFormat="1" ht="25.9" customHeight="1">
      <c r="A136" s="12"/>
      <c r="B136" s="246"/>
      <c r="C136" s="247"/>
      <c r="D136" s="248" t="s">
        <v>76</v>
      </c>
      <c r="E136" s="249" t="s">
        <v>142</v>
      </c>
      <c r="F136" s="249" t="s">
        <v>143</v>
      </c>
      <c r="G136" s="247"/>
      <c r="H136" s="247"/>
      <c r="I136" s="250"/>
      <c r="J136" s="251">
        <f>BK136</f>
        <v>0</v>
      </c>
      <c r="K136" s="247"/>
      <c r="L136" s="252"/>
      <c r="M136" s="253"/>
      <c r="N136" s="254"/>
      <c r="O136" s="254"/>
      <c r="P136" s="255">
        <f>P137</f>
        <v>0</v>
      </c>
      <c r="Q136" s="254"/>
      <c r="R136" s="255">
        <f>R137</f>
        <v>0</v>
      </c>
      <c r="S136" s="254"/>
      <c r="T136" s="256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57" t="s">
        <v>85</v>
      </c>
      <c r="AT136" s="258" t="s">
        <v>76</v>
      </c>
      <c r="AU136" s="258" t="s">
        <v>77</v>
      </c>
      <c r="AY136" s="257" t="s">
        <v>145</v>
      </c>
      <c r="BK136" s="259">
        <f>BK137</f>
        <v>0</v>
      </c>
    </row>
    <row r="137" spans="1:63" s="12" customFormat="1" ht="22.8" customHeight="1">
      <c r="A137" s="12"/>
      <c r="B137" s="246"/>
      <c r="C137" s="247"/>
      <c r="D137" s="248" t="s">
        <v>76</v>
      </c>
      <c r="E137" s="260" t="s">
        <v>149</v>
      </c>
      <c r="F137" s="260" t="s">
        <v>702</v>
      </c>
      <c r="G137" s="247"/>
      <c r="H137" s="247"/>
      <c r="I137" s="250"/>
      <c r="J137" s="261">
        <f>BK137</f>
        <v>0</v>
      </c>
      <c r="K137" s="247"/>
      <c r="L137" s="252"/>
      <c r="M137" s="253"/>
      <c r="N137" s="254"/>
      <c r="O137" s="254"/>
      <c r="P137" s="255">
        <f>SUM(P138:P140)</f>
        <v>0</v>
      </c>
      <c r="Q137" s="254"/>
      <c r="R137" s="255">
        <f>SUM(R138:R140)</f>
        <v>0</v>
      </c>
      <c r="S137" s="254"/>
      <c r="T137" s="256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57" t="s">
        <v>85</v>
      </c>
      <c r="AT137" s="258" t="s">
        <v>76</v>
      </c>
      <c r="AU137" s="258" t="s">
        <v>85</v>
      </c>
      <c r="AY137" s="257" t="s">
        <v>145</v>
      </c>
      <c r="BK137" s="259">
        <f>SUM(BK138:BK140)</f>
        <v>0</v>
      </c>
    </row>
    <row r="138" spans="1:65" s="2" customFormat="1" ht="24" customHeight="1">
      <c r="A138" s="40"/>
      <c r="B138" s="41"/>
      <c r="C138" s="309" t="s">
        <v>85</v>
      </c>
      <c r="D138" s="309" t="s">
        <v>223</v>
      </c>
      <c r="E138" s="310" t="s">
        <v>1040</v>
      </c>
      <c r="F138" s="311" t="s">
        <v>1041</v>
      </c>
      <c r="G138" s="312" t="s">
        <v>243</v>
      </c>
      <c r="H138" s="313">
        <v>1.95</v>
      </c>
      <c r="I138" s="314"/>
      <c r="J138" s="315">
        <f>ROUND(I138*H138,2)</f>
        <v>0</v>
      </c>
      <c r="K138" s="316"/>
      <c r="L138" s="43"/>
      <c r="M138" s="317" t="s">
        <v>1</v>
      </c>
      <c r="N138" s="318" t="s">
        <v>42</v>
      </c>
      <c r="O138" s="93"/>
      <c r="P138" s="273">
        <f>O138*H138</f>
        <v>0</v>
      </c>
      <c r="Q138" s="273">
        <v>0</v>
      </c>
      <c r="R138" s="273">
        <f>Q138*H138</f>
        <v>0</v>
      </c>
      <c r="S138" s="273">
        <v>0</v>
      </c>
      <c r="T138" s="27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75" t="s">
        <v>150</v>
      </c>
      <c r="AT138" s="275" t="s">
        <v>223</v>
      </c>
      <c r="AU138" s="275" t="s">
        <v>87</v>
      </c>
      <c r="AY138" s="17" t="s">
        <v>145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7" t="s">
        <v>85</v>
      </c>
      <c r="BK138" s="145">
        <f>ROUND(I138*H138,2)</f>
        <v>0</v>
      </c>
      <c r="BL138" s="17" t="s">
        <v>150</v>
      </c>
      <c r="BM138" s="275" t="s">
        <v>1042</v>
      </c>
    </row>
    <row r="139" spans="1:51" s="13" customFormat="1" ht="12">
      <c r="A139" s="13"/>
      <c r="B139" s="276"/>
      <c r="C139" s="277"/>
      <c r="D139" s="278" t="s">
        <v>183</v>
      </c>
      <c r="E139" s="279" t="s">
        <v>1</v>
      </c>
      <c r="F139" s="280" t="s">
        <v>1043</v>
      </c>
      <c r="G139" s="277"/>
      <c r="H139" s="279" t="s">
        <v>1</v>
      </c>
      <c r="I139" s="281"/>
      <c r="J139" s="277"/>
      <c r="K139" s="277"/>
      <c r="L139" s="282"/>
      <c r="M139" s="283"/>
      <c r="N139" s="284"/>
      <c r="O139" s="284"/>
      <c r="P139" s="284"/>
      <c r="Q139" s="284"/>
      <c r="R139" s="284"/>
      <c r="S139" s="284"/>
      <c r="T139" s="28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86" t="s">
        <v>183</v>
      </c>
      <c r="AU139" s="286" t="s">
        <v>87</v>
      </c>
      <c r="AV139" s="13" t="s">
        <v>85</v>
      </c>
      <c r="AW139" s="13" t="s">
        <v>32</v>
      </c>
      <c r="AX139" s="13" t="s">
        <v>77</v>
      </c>
      <c r="AY139" s="286" t="s">
        <v>145</v>
      </c>
    </row>
    <row r="140" spans="1:51" s="14" customFormat="1" ht="12">
      <c r="A140" s="14"/>
      <c r="B140" s="287"/>
      <c r="C140" s="288"/>
      <c r="D140" s="278" t="s">
        <v>183</v>
      </c>
      <c r="E140" s="289" t="s">
        <v>1</v>
      </c>
      <c r="F140" s="290" t="s">
        <v>1044</v>
      </c>
      <c r="G140" s="288"/>
      <c r="H140" s="291">
        <v>1.95</v>
      </c>
      <c r="I140" s="292"/>
      <c r="J140" s="288"/>
      <c r="K140" s="288"/>
      <c r="L140" s="293"/>
      <c r="M140" s="294"/>
      <c r="N140" s="295"/>
      <c r="O140" s="295"/>
      <c r="P140" s="295"/>
      <c r="Q140" s="295"/>
      <c r="R140" s="295"/>
      <c r="S140" s="295"/>
      <c r="T140" s="29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97" t="s">
        <v>183</v>
      </c>
      <c r="AU140" s="297" t="s">
        <v>87</v>
      </c>
      <c r="AV140" s="14" t="s">
        <v>87</v>
      </c>
      <c r="AW140" s="14" t="s">
        <v>32</v>
      </c>
      <c r="AX140" s="14" t="s">
        <v>85</v>
      </c>
      <c r="AY140" s="297" t="s">
        <v>145</v>
      </c>
    </row>
    <row r="141" spans="1:63" s="12" customFormat="1" ht="25.9" customHeight="1">
      <c r="A141" s="12"/>
      <c r="B141" s="246"/>
      <c r="C141" s="247"/>
      <c r="D141" s="248" t="s">
        <v>76</v>
      </c>
      <c r="E141" s="249" t="s">
        <v>1045</v>
      </c>
      <c r="F141" s="249" t="s">
        <v>1046</v>
      </c>
      <c r="G141" s="247"/>
      <c r="H141" s="247"/>
      <c r="I141" s="250"/>
      <c r="J141" s="251">
        <f>BK141</f>
        <v>0</v>
      </c>
      <c r="K141" s="247"/>
      <c r="L141" s="252"/>
      <c r="M141" s="253"/>
      <c r="N141" s="254"/>
      <c r="O141" s="254"/>
      <c r="P141" s="255">
        <f>P142+P155+P165</f>
        <v>0</v>
      </c>
      <c r="Q141" s="254"/>
      <c r="R141" s="255">
        <f>R142+R155+R165</f>
        <v>0.261738</v>
      </c>
      <c r="S141" s="254"/>
      <c r="T141" s="256">
        <f>T142+T155+T165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57" t="s">
        <v>87</v>
      </c>
      <c r="AT141" s="258" t="s">
        <v>76</v>
      </c>
      <c r="AU141" s="258" t="s">
        <v>77</v>
      </c>
      <c r="AY141" s="257" t="s">
        <v>145</v>
      </c>
      <c r="BK141" s="259">
        <f>BK142+BK155+BK165</f>
        <v>0</v>
      </c>
    </row>
    <row r="142" spans="1:63" s="12" customFormat="1" ht="22.8" customHeight="1">
      <c r="A142" s="12"/>
      <c r="B142" s="246"/>
      <c r="C142" s="247"/>
      <c r="D142" s="248" t="s">
        <v>76</v>
      </c>
      <c r="E142" s="260" t="s">
        <v>1047</v>
      </c>
      <c r="F142" s="260" t="s">
        <v>1048</v>
      </c>
      <c r="G142" s="247"/>
      <c r="H142" s="247"/>
      <c r="I142" s="250"/>
      <c r="J142" s="261">
        <f>BK142</f>
        <v>0</v>
      </c>
      <c r="K142" s="247"/>
      <c r="L142" s="252"/>
      <c r="M142" s="253"/>
      <c r="N142" s="254"/>
      <c r="O142" s="254"/>
      <c r="P142" s="255">
        <f>SUM(P143:P154)</f>
        <v>0</v>
      </c>
      <c r="Q142" s="254"/>
      <c r="R142" s="255">
        <f>SUM(R143:R154)</f>
        <v>0.00243</v>
      </c>
      <c r="S142" s="254"/>
      <c r="T142" s="256">
        <f>SUM(T143:T154)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57" t="s">
        <v>87</v>
      </c>
      <c r="AT142" s="258" t="s">
        <v>76</v>
      </c>
      <c r="AU142" s="258" t="s">
        <v>85</v>
      </c>
      <c r="AY142" s="257" t="s">
        <v>145</v>
      </c>
      <c r="BK142" s="259">
        <f>SUM(BK143:BK154)</f>
        <v>0</v>
      </c>
    </row>
    <row r="143" spans="1:65" s="2" customFormat="1" ht="36" customHeight="1">
      <c r="A143" s="40"/>
      <c r="B143" s="41"/>
      <c r="C143" s="309" t="s">
        <v>87</v>
      </c>
      <c r="D143" s="309" t="s">
        <v>223</v>
      </c>
      <c r="E143" s="310" t="s">
        <v>1049</v>
      </c>
      <c r="F143" s="311" t="s">
        <v>1050</v>
      </c>
      <c r="G143" s="312" t="s">
        <v>107</v>
      </c>
      <c r="H143" s="313">
        <v>450</v>
      </c>
      <c r="I143" s="314"/>
      <c r="J143" s="315">
        <f>ROUND(I143*H143,2)</f>
        <v>0</v>
      </c>
      <c r="K143" s="316"/>
      <c r="L143" s="43"/>
      <c r="M143" s="317" t="s">
        <v>1</v>
      </c>
      <c r="N143" s="318" t="s">
        <v>42</v>
      </c>
      <c r="O143" s="93"/>
      <c r="P143" s="273">
        <f>O143*H143</f>
        <v>0</v>
      </c>
      <c r="Q143" s="273">
        <v>0</v>
      </c>
      <c r="R143" s="273">
        <f>Q143*H143</f>
        <v>0</v>
      </c>
      <c r="S143" s="273">
        <v>0</v>
      </c>
      <c r="T143" s="274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75" t="s">
        <v>206</v>
      </c>
      <c r="AT143" s="275" t="s">
        <v>223</v>
      </c>
      <c r="AU143" s="275" t="s">
        <v>87</v>
      </c>
      <c r="AY143" s="17" t="s">
        <v>145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85</v>
      </c>
      <c r="BK143" s="145">
        <f>ROUND(I143*H143,2)</f>
        <v>0</v>
      </c>
      <c r="BL143" s="17" t="s">
        <v>206</v>
      </c>
      <c r="BM143" s="275" t="s">
        <v>1051</v>
      </c>
    </row>
    <row r="144" spans="1:51" s="14" customFormat="1" ht="12">
      <c r="A144" s="14"/>
      <c r="B144" s="287"/>
      <c r="C144" s="288"/>
      <c r="D144" s="278" t="s">
        <v>183</v>
      </c>
      <c r="E144" s="289" t="s">
        <v>1</v>
      </c>
      <c r="F144" s="290" t="s">
        <v>1029</v>
      </c>
      <c r="G144" s="288"/>
      <c r="H144" s="291">
        <v>450</v>
      </c>
      <c r="I144" s="292"/>
      <c r="J144" s="288"/>
      <c r="K144" s="288"/>
      <c r="L144" s="293"/>
      <c r="M144" s="294"/>
      <c r="N144" s="295"/>
      <c r="O144" s="295"/>
      <c r="P144" s="295"/>
      <c r="Q144" s="295"/>
      <c r="R144" s="295"/>
      <c r="S144" s="295"/>
      <c r="T144" s="29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97" t="s">
        <v>183</v>
      </c>
      <c r="AU144" s="297" t="s">
        <v>87</v>
      </c>
      <c r="AV144" s="14" t="s">
        <v>87</v>
      </c>
      <c r="AW144" s="14" t="s">
        <v>32</v>
      </c>
      <c r="AX144" s="14" t="s">
        <v>85</v>
      </c>
      <c r="AY144" s="297" t="s">
        <v>145</v>
      </c>
    </row>
    <row r="145" spans="1:65" s="2" customFormat="1" ht="48" customHeight="1">
      <c r="A145" s="40"/>
      <c r="B145" s="41"/>
      <c r="C145" s="309" t="s">
        <v>154</v>
      </c>
      <c r="D145" s="309" t="s">
        <v>223</v>
      </c>
      <c r="E145" s="310" t="s">
        <v>1052</v>
      </c>
      <c r="F145" s="311" t="s">
        <v>1053</v>
      </c>
      <c r="G145" s="312" t="s">
        <v>107</v>
      </c>
      <c r="H145" s="313">
        <v>315</v>
      </c>
      <c r="I145" s="314"/>
      <c r="J145" s="315">
        <f>ROUND(I145*H145,2)</f>
        <v>0</v>
      </c>
      <c r="K145" s="316"/>
      <c r="L145" s="43"/>
      <c r="M145" s="317" t="s">
        <v>1</v>
      </c>
      <c r="N145" s="318" t="s">
        <v>42</v>
      </c>
      <c r="O145" s="93"/>
      <c r="P145" s="273">
        <f>O145*H145</f>
        <v>0</v>
      </c>
      <c r="Q145" s="273">
        <v>0</v>
      </c>
      <c r="R145" s="273">
        <f>Q145*H145</f>
        <v>0</v>
      </c>
      <c r="S145" s="273">
        <v>0</v>
      </c>
      <c r="T145" s="27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75" t="s">
        <v>206</v>
      </c>
      <c r="AT145" s="275" t="s">
        <v>223</v>
      </c>
      <c r="AU145" s="275" t="s">
        <v>87</v>
      </c>
      <c r="AY145" s="17" t="s">
        <v>145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7" t="s">
        <v>85</v>
      </c>
      <c r="BK145" s="145">
        <f>ROUND(I145*H145,2)</f>
        <v>0</v>
      </c>
      <c r="BL145" s="17" t="s">
        <v>206</v>
      </c>
      <c r="BM145" s="275" t="s">
        <v>1054</v>
      </c>
    </row>
    <row r="146" spans="1:51" s="14" customFormat="1" ht="12">
      <c r="A146" s="14"/>
      <c r="B146" s="287"/>
      <c r="C146" s="288"/>
      <c r="D146" s="278" t="s">
        <v>183</v>
      </c>
      <c r="E146" s="289" t="s">
        <v>1</v>
      </c>
      <c r="F146" s="290" t="s">
        <v>1055</v>
      </c>
      <c r="G146" s="288"/>
      <c r="H146" s="291">
        <v>315</v>
      </c>
      <c r="I146" s="292"/>
      <c r="J146" s="288"/>
      <c r="K146" s="288"/>
      <c r="L146" s="293"/>
      <c r="M146" s="294"/>
      <c r="N146" s="295"/>
      <c r="O146" s="295"/>
      <c r="P146" s="295"/>
      <c r="Q146" s="295"/>
      <c r="R146" s="295"/>
      <c r="S146" s="295"/>
      <c r="T146" s="29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97" t="s">
        <v>183</v>
      </c>
      <c r="AU146" s="297" t="s">
        <v>87</v>
      </c>
      <c r="AV146" s="14" t="s">
        <v>87</v>
      </c>
      <c r="AW146" s="14" t="s">
        <v>32</v>
      </c>
      <c r="AX146" s="14" t="s">
        <v>85</v>
      </c>
      <c r="AY146" s="297" t="s">
        <v>145</v>
      </c>
    </row>
    <row r="147" spans="1:65" s="2" customFormat="1" ht="36" customHeight="1">
      <c r="A147" s="40"/>
      <c r="B147" s="41"/>
      <c r="C147" s="309" t="s">
        <v>150</v>
      </c>
      <c r="D147" s="309" t="s">
        <v>223</v>
      </c>
      <c r="E147" s="310" t="s">
        <v>1056</v>
      </c>
      <c r="F147" s="311" t="s">
        <v>1057</v>
      </c>
      <c r="G147" s="312" t="s">
        <v>181</v>
      </c>
      <c r="H147" s="313">
        <v>25</v>
      </c>
      <c r="I147" s="314"/>
      <c r="J147" s="315">
        <f>ROUND(I147*H147,2)</f>
        <v>0</v>
      </c>
      <c r="K147" s="316"/>
      <c r="L147" s="43"/>
      <c r="M147" s="317" t="s">
        <v>1</v>
      </c>
      <c r="N147" s="318" t="s">
        <v>42</v>
      </c>
      <c r="O147" s="93"/>
      <c r="P147" s="273">
        <f>O147*H147</f>
        <v>0</v>
      </c>
      <c r="Q147" s="273">
        <v>0</v>
      </c>
      <c r="R147" s="273">
        <f>Q147*H147</f>
        <v>0</v>
      </c>
      <c r="S147" s="273">
        <v>0</v>
      </c>
      <c r="T147" s="27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75" t="s">
        <v>206</v>
      </c>
      <c r="AT147" s="275" t="s">
        <v>223</v>
      </c>
      <c r="AU147" s="275" t="s">
        <v>87</v>
      </c>
      <c r="AY147" s="17" t="s">
        <v>145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85</v>
      </c>
      <c r="BK147" s="145">
        <f>ROUND(I147*H147,2)</f>
        <v>0</v>
      </c>
      <c r="BL147" s="17" t="s">
        <v>206</v>
      </c>
      <c r="BM147" s="275" t="s">
        <v>1058</v>
      </c>
    </row>
    <row r="148" spans="1:65" s="2" customFormat="1" ht="16.5" customHeight="1">
      <c r="A148" s="40"/>
      <c r="B148" s="41"/>
      <c r="C148" s="309" t="s">
        <v>144</v>
      </c>
      <c r="D148" s="309" t="s">
        <v>223</v>
      </c>
      <c r="E148" s="310" t="s">
        <v>1059</v>
      </c>
      <c r="F148" s="311" t="s">
        <v>1060</v>
      </c>
      <c r="G148" s="312" t="s">
        <v>181</v>
      </c>
      <c r="H148" s="313">
        <v>17</v>
      </c>
      <c r="I148" s="314"/>
      <c r="J148" s="315">
        <f>ROUND(I148*H148,2)</f>
        <v>0</v>
      </c>
      <c r="K148" s="316"/>
      <c r="L148" s="43"/>
      <c r="M148" s="317" t="s">
        <v>1</v>
      </c>
      <c r="N148" s="318" t="s">
        <v>42</v>
      </c>
      <c r="O148" s="93"/>
      <c r="P148" s="273">
        <f>O148*H148</f>
        <v>0</v>
      </c>
      <c r="Q148" s="273">
        <v>0</v>
      </c>
      <c r="R148" s="273">
        <f>Q148*H148</f>
        <v>0</v>
      </c>
      <c r="S148" s="273">
        <v>0</v>
      </c>
      <c r="T148" s="27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75" t="s">
        <v>206</v>
      </c>
      <c r="AT148" s="275" t="s">
        <v>223</v>
      </c>
      <c r="AU148" s="275" t="s">
        <v>87</v>
      </c>
      <c r="AY148" s="17" t="s">
        <v>145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85</v>
      </c>
      <c r="BK148" s="145">
        <f>ROUND(I148*H148,2)</f>
        <v>0</v>
      </c>
      <c r="BL148" s="17" t="s">
        <v>206</v>
      </c>
      <c r="BM148" s="275" t="s">
        <v>1061</v>
      </c>
    </row>
    <row r="149" spans="1:51" s="14" customFormat="1" ht="12">
      <c r="A149" s="14"/>
      <c r="B149" s="287"/>
      <c r="C149" s="288"/>
      <c r="D149" s="278" t="s">
        <v>183</v>
      </c>
      <c r="E149" s="289" t="s">
        <v>1</v>
      </c>
      <c r="F149" s="290" t="s">
        <v>1062</v>
      </c>
      <c r="G149" s="288"/>
      <c r="H149" s="291">
        <v>17</v>
      </c>
      <c r="I149" s="292"/>
      <c r="J149" s="288"/>
      <c r="K149" s="288"/>
      <c r="L149" s="293"/>
      <c r="M149" s="294"/>
      <c r="N149" s="295"/>
      <c r="O149" s="295"/>
      <c r="P149" s="295"/>
      <c r="Q149" s="295"/>
      <c r="R149" s="295"/>
      <c r="S149" s="295"/>
      <c r="T149" s="29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97" t="s">
        <v>183</v>
      </c>
      <c r="AU149" s="297" t="s">
        <v>87</v>
      </c>
      <c r="AV149" s="14" t="s">
        <v>87</v>
      </c>
      <c r="AW149" s="14" t="s">
        <v>32</v>
      </c>
      <c r="AX149" s="14" t="s">
        <v>85</v>
      </c>
      <c r="AY149" s="297" t="s">
        <v>145</v>
      </c>
    </row>
    <row r="150" spans="1:65" s="2" customFormat="1" ht="16.5" customHeight="1">
      <c r="A150" s="40"/>
      <c r="B150" s="41"/>
      <c r="C150" s="262" t="s">
        <v>163</v>
      </c>
      <c r="D150" s="262" t="s">
        <v>146</v>
      </c>
      <c r="E150" s="263" t="s">
        <v>1063</v>
      </c>
      <c r="F150" s="264" t="s">
        <v>1064</v>
      </c>
      <c r="G150" s="265" t="s">
        <v>181</v>
      </c>
      <c r="H150" s="266">
        <v>4</v>
      </c>
      <c r="I150" s="267"/>
      <c r="J150" s="268">
        <f>ROUND(I150*H150,2)</f>
        <v>0</v>
      </c>
      <c r="K150" s="269"/>
      <c r="L150" s="270"/>
      <c r="M150" s="271" t="s">
        <v>1</v>
      </c>
      <c r="N150" s="272" t="s">
        <v>42</v>
      </c>
      <c r="O150" s="93"/>
      <c r="P150" s="273">
        <f>O150*H150</f>
        <v>0</v>
      </c>
      <c r="Q150" s="273">
        <v>0.00012</v>
      </c>
      <c r="R150" s="273">
        <f>Q150*H150</f>
        <v>0.00048</v>
      </c>
      <c r="S150" s="273">
        <v>0</v>
      </c>
      <c r="T150" s="27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75" t="s">
        <v>439</v>
      </c>
      <c r="AT150" s="275" t="s">
        <v>146</v>
      </c>
      <c r="AU150" s="275" t="s">
        <v>87</v>
      </c>
      <c r="AY150" s="17" t="s">
        <v>145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7" t="s">
        <v>85</v>
      </c>
      <c r="BK150" s="145">
        <f>ROUND(I150*H150,2)</f>
        <v>0</v>
      </c>
      <c r="BL150" s="17" t="s">
        <v>206</v>
      </c>
      <c r="BM150" s="275" t="s">
        <v>1065</v>
      </c>
    </row>
    <row r="151" spans="1:51" s="14" customFormat="1" ht="12">
      <c r="A151" s="14"/>
      <c r="B151" s="287"/>
      <c r="C151" s="288"/>
      <c r="D151" s="278" t="s">
        <v>183</v>
      </c>
      <c r="E151" s="289" t="s">
        <v>1</v>
      </c>
      <c r="F151" s="290" t="s">
        <v>150</v>
      </c>
      <c r="G151" s="288"/>
      <c r="H151" s="291">
        <v>4</v>
      </c>
      <c r="I151" s="292"/>
      <c r="J151" s="288"/>
      <c r="K151" s="288"/>
      <c r="L151" s="293"/>
      <c r="M151" s="294"/>
      <c r="N151" s="295"/>
      <c r="O151" s="295"/>
      <c r="P151" s="295"/>
      <c r="Q151" s="295"/>
      <c r="R151" s="295"/>
      <c r="S151" s="295"/>
      <c r="T151" s="29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97" t="s">
        <v>183</v>
      </c>
      <c r="AU151" s="297" t="s">
        <v>87</v>
      </c>
      <c r="AV151" s="14" t="s">
        <v>87</v>
      </c>
      <c r="AW151" s="14" t="s">
        <v>32</v>
      </c>
      <c r="AX151" s="14" t="s">
        <v>85</v>
      </c>
      <c r="AY151" s="297" t="s">
        <v>145</v>
      </c>
    </row>
    <row r="152" spans="1:65" s="2" customFormat="1" ht="16.5" customHeight="1">
      <c r="A152" s="40"/>
      <c r="B152" s="41"/>
      <c r="C152" s="262" t="s">
        <v>167</v>
      </c>
      <c r="D152" s="262" t="s">
        <v>146</v>
      </c>
      <c r="E152" s="263" t="s">
        <v>1066</v>
      </c>
      <c r="F152" s="264" t="s">
        <v>1067</v>
      </c>
      <c r="G152" s="265" t="s">
        <v>181</v>
      </c>
      <c r="H152" s="266">
        <v>13</v>
      </c>
      <c r="I152" s="267"/>
      <c r="J152" s="268">
        <f>ROUND(I152*H152,2)</f>
        <v>0</v>
      </c>
      <c r="K152" s="269"/>
      <c r="L152" s="270"/>
      <c r="M152" s="271" t="s">
        <v>1</v>
      </c>
      <c r="N152" s="272" t="s">
        <v>42</v>
      </c>
      <c r="O152" s="93"/>
      <c r="P152" s="273">
        <f>O152*H152</f>
        <v>0</v>
      </c>
      <c r="Q152" s="273">
        <v>0.00015</v>
      </c>
      <c r="R152" s="273">
        <f>Q152*H152</f>
        <v>0.00195</v>
      </c>
      <c r="S152" s="273">
        <v>0</v>
      </c>
      <c r="T152" s="27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75" t="s">
        <v>439</v>
      </c>
      <c r="AT152" s="275" t="s">
        <v>146</v>
      </c>
      <c r="AU152" s="275" t="s">
        <v>87</v>
      </c>
      <c r="AY152" s="17" t="s">
        <v>145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85</v>
      </c>
      <c r="BK152" s="145">
        <f>ROUND(I152*H152,2)</f>
        <v>0</v>
      </c>
      <c r="BL152" s="17" t="s">
        <v>206</v>
      </c>
      <c r="BM152" s="275" t="s">
        <v>1068</v>
      </c>
    </row>
    <row r="153" spans="1:65" s="2" customFormat="1" ht="36" customHeight="1">
      <c r="A153" s="40"/>
      <c r="B153" s="41"/>
      <c r="C153" s="309" t="s">
        <v>149</v>
      </c>
      <c r="D153" s="309" t="s">
        <v>223</v>
      </c>
      <c r="E153" s="310" t="s">
        <v>1069</v>
      </c>
      <c r="F153" s="311" t="s">
        <v>1070</v>
      </c>
      <c r="G153" s="312" t="s">
        <v>181</v>
      </c>
      <c r="H153" s="313">
        <v>1</v>
      </c>
      <c r="I153" s="314"/>
      <c r="J153" s="315">
        <f>ROUND(I153*H153,2)</f>
        <v>0</v>
      </c>
      <c r="K153" s="316"/>
      <c r="L153" s="43"/>
      <c r="M153" s="317" t="s">
        <v>1</v>
      </c>
      <c r="N153" s="318" t="s">
        <v>42</v>
      </c>
      <c r="O153" s="93"/>
      <c r="P153" s="273">
        <f>O153*H153</f>
        <v>0</v>
      </c>
      <c r="Q153" s="273">
        <v>0</v>
      </c>
      <c r="R153" s="273">
        <f>Q153*H153</f>
        <v>0</v>
      </c>
      <c r="S153" s="273">
        <v>0</v>
      </c>
      <c r="T153" s="27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75" t="s">
        <v>206</v>
      </c>
      <c r="AT153" s="275" t="s">
        <v>223</v>
      </c>
      <c r="AU153" s="275" t="s">
        <v>87</v>
      </c>
      <c r="AY153" s="17" t="s">
        <v>145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85</v>
      </c>
      <c r="BK153" s="145">
        <f>ROUND(I153*H153,2)</f>
        <v>0</v>
      </c>
      <c r="BL153" s="17" t="s">
        <v>206</v>
      </c>
      <c r="BM153" s="275" t="s">
        <v>1071</v>
      </c>
    </row>
    <row r="154" spans="1:65" s="2" customFormat="1" ht="24" customHeight="1">
      <c r="A154" s="40"/>
      <c r="B154" s="41"/>
      <c r="C154" s="309" t="s">
        <v>174</v>
      </c>
      <c r="D154" s="309" t="s">
        <v>223</v>
      </c>
      <c r="E154" s="310" t="s">
        <v>1072</v>
      </c>
      <c r="F154" s="311" t="s">
        <v>1073</v>
      </c>
      <c r="G154" s="312" t="s">
        <v>1074</v>
      </c>
      <c r="H154" s="313">
        <v>1</v>
      </c>
      <c r="I154" s="314"/>
      <c r="J154" s="315">
        <f>ROUND(I154*H154,2)</f>
        <v>0</v>
      </c>
      <c r="K154" s="316"/>
      <c r="L154" s="43"/>
      <c r="M154" s="317" t="s">
        <v>1</v>
      </c>
      <c r="N154" s="318" t="s">
        <v>42</v>
      </c>
      <c r="O154" s="93"/>
      <c r="P154" s="273">
        <f>O154*H154</f>
        <v>0</v>
      </c>
      <c r="Q154" s="273">
        <v>0</v>
      </c>
      <c r="R154" s="273">
        <f>Q154*H154</f>
        <v>0</v>
      </c>
      <c r="S154" s="273">
        <v>0</v>
      </c>
      <c r="T154" s="27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75" t="s">
        <v>206</v>
      </c>
      <c r="AT154" s="275" t="s">
        <v>223</v>
      </c>
      <c r="AU154" s="275" t="s">
        <v>87</v>
      </c>
      <c r="AY154" s="17" t="s">
        <v>145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85</v>
      </c>
      <c r="BK154" s="145">
        <f>ROUND(I154*H154,2)</f>
        <v>0</v>
      </c>
      <c r="BL154" s="17" t="s">
        <v>206</v>
      </c>
      <c r="BM154" s="275" t="s">
        <v>1075</v>
      </c>
    </row>
    <row r="155" spans="1:63" s="12" customFormat="1" ht="22.8" customHeight="1">
      <c r="A155" s="12"/>
      <c r="B155" s="246"/>
      <c r="C155" s="247"/>
      <c r="D155" s="248" t="s">
        <v>76</v>
      </c>
      <c r="E155" s="260" t="s">
        <v>1076</v>
      </c>
      <c r="F155" s="260" t="s">
        <v>1077</v>
      </c>
      <c r="G155" s="247"/>
      <c r="H155" s="247"/>
      <c r="I155" s="250"/>
      <c r="J155" s="261">
        <f>BK155</f>
        <v>0</v>
      </c>
      <c r="K155" s="247"/>
      <c r="L155" s="252"/>
      <c r="M155" s="253"/>
      <c r="N155" s="254"/>
      <c r="O155" s="254"/>
      <c r="P155" s="255">
        <f>SUM(P156:P164)</f>
        <v>0</v>
      </c>
      <c r="Q155" s="254"/>
      <c r="R155" s="255">
        <f>SUM(R156:R164)</f>
        <v>0.25930800000000004</v>
      </c>
      <c r="S155" s="254"/>
      <c r="T155" s="256">
        <f>SUM(T156:T164)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57" t="s">
        <v>87</v>
      </c>
      <c r="AT155" s="258" t="s">
        <v>76</v>
      </c>
      <c r="AU155" s="258" t="s">
        <v>85</v>
      </c>
      <c r="AY155" s="257" t="s">
        <v>145</v>
      </c>
      <c r="BK155" s="259">
        <f>SUM(BK156:BK164)</f>
        <v>0</v>
      </c>
    </row>
    <row r="156" spans="1:65" s="2" customFormat="1" ht="24" customHeight="1">
      <c r="A156" s="40"/>
      <c r="B156" s="41"/>
      <c r="C156" s="309" t="s">
        <v>178</v>
      </c>
      <c r="D156" s="309" t="s">
        <v>223</v>
      </c>
      <c r="E156" s="310" t="s">
        <v>1078</v>
      </c>
      <c r="F156" s="311" t="s">
        <v>1079</v>
      </c>
      <c r="G156" s="312" t="s">
        <v>107</v>
      </c>
      <c r="H156" s="313">
        <v>450</v>
      </c>
      <c r="I156" s="314"/>
      <c r="J156" s="315">
        <f>ROUND(I156*H156,2)</f>
        <v>0</v>
      </c>
      <c r="K156" s="316"/>
      <c r="L156" s="43"/>
      <c r="M156" s="317" t="s">
        <v>1</v>
      </c>
      <c r="N156" s="318" t="s">
        <v>42</v>
      </c>
      <c r="O156" s="93"/>
      <c r="P156" s="273">
        <f>O156*H156</f>
        <v>0</v>
      </c>
      <c r="Q156" s="273">
        <v>0</v>
      </c>
      <c r="R156" s="273">
        <f>Q156*H156</f>
        <v>0</v>
      </c>
      <c r="S156" s="273">
        <v>0</v>
      </c>
      <c r="T156" s="27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75" t="s">
        <v>206</v>
      </c>
      <c r="AT156" s="275" t="s">
        <v>223</v>
      </c>
      <c r="AU156" s="275" t="s">
        <v>87</v>
      </c>
      <c r="AY156" s="17" t="s">
        <v>145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85</v>
      </c>
      <c r="BK156" s="145">
        <f>ROUND(I156*H156,2)</f>
        <v>0</v>
      </c>
      <c r="BL156" s="17" t="s">
        <v>206</v>
      </c>
      <c r="BM156" s="275" t="s">
        <v>1080</v>
      </c>
    </row>
    <row r="157" spans="1:51" s="14" customFormat="1" ht="12">
      <c r="A157" s="14"/>
      <c r="B157" s="287"/>
      <c r="C157" s="288"/>
      <c r="D157" s="278" t="s">
        <v>183</v>
      </c>
      <c r="E157" s="289" t="s">
        <v>1</v>
      </c>
      <c r="F157" s="290" t="s">
        <v>1029</v>
      </c>
      <c r="G157" s="288"/>
      <c r="H157" s="291">
        <v>450</v>
      </c>
      <c r="I157" s="292"/>
      <c r="J157" s="288"/>
      <c r="K157" s="288"/>
      <c r="L157" s="293"/>
      <c r="M157" s="294"/>
      <c r="N157" s="295"/>
      <c r="O157" s="295"/>
      <c r="P157" s="295"/>
      <c r="Q157" s="295"/>
      <c r="R157" s="295"/>
      <c r="S157" s="295"/>
      <c r="T157" s="29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97" t="s">
        <v>183</v>
      </c>
      <c r="AU157" s="297" t="s">
        <v>87</v>
      </c>
      <c r="AV157" s="14" t="s">
        <v>87</v>
      </c>
      <c r="AW157" s="14" t="s">
        <v>32</v>
      </c>
      <c r="AX157" s="14" t="s">
        <v>85</v>
      </c>
      <c r="AY157" s="297" t="s">
        <v>145</v>
      </c>
    </row>
    <row r="158" spans="1:65" s="2" customFormat="1" ht="16.5" customHeight="1">
      <c r="A158" s="40"/>
      <c r="B158" s="41"/>
      <c r="C158" s="262" t="s">
        <v>187</v>
      </c>
      <c r="D158" s="262" t="s">
        <v>146</v>
      </c>
      <c r="E158" s="263" t="s">
        <v>1081</v>
      </c>
      <c r="F158" s="264" t="s">
        <v>1082</v>
      </c>
      <c r="G158" s="265" t="s">
        <v>107</v>
      </c>
      <c r="H158" s="266">
        <v>540.225</v>
      </c>
      <c r="I158" s="267"/>
      <c r="J158" s="268">
        <f>ROUND(I158*H158,2)</f>
        <v>0</v>
      </c>
      <c r="K158" s="269"/>
      <c r="L158" s="270"/>
      <c r="M158" s="271" t="s">
        <v>1</v>
      </c>
      <c r="N158" s="272" t="s">
        <v>42</v>
      </c>
      <c r="O158" s="93"/>
      <c r="P158" s="273">
        <f>O158*H158</f>
        <v>0</v>
      </c>
      <c r="Q158" s="273">
        <v>0.00048</v>
      </c>
      <c r="R158" s="273">
        <f>Q158*H158</f>
        <v>0.25930800000000004</v>
      </c>
      <c r="S158" s="273">
        <v>0</v>
      </c>
      <c r="T158" s="27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75" t="s">
        <v>439</v>
      </c>
      <c r="AT158" s="275" t="s">
        <v>146</v>
      </c>
      <c r="AU158" s="275" t="s">
        <v>87</v>
      </c>
      <c r="AY158" s="17" t="s">
        <v>145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85</v>
      </c>
      <c r="BK158" s="145">
        <f>ROUND(I158*H158,2)</f>
        <v>0</v>
      </c>
      <c r="BL158" s="17" t="s">
        <v>206</v>
      </c>
      <c r="BM158" s="275" t="s">
        <v>1083</v>
      </c>
    </row>
    <row r="159" spans="1:51" s="13" customFormat="1" ht="12">
      <c r="A159" s="13"/>
      <c r="B159" s="276"/>
      <c r="C159" s="277"/>
      <c r="D159" s="278" t="s">
        <v>183</v>
      </c>
      <c r="E159" s="279" t="s">
        <v>1</v>
      </c>
      <c r="F159" s="280" t="s">
        <v>1084</v>
      </c>
      <c r="G159" s="277"/>
      <c r="H159" s="279" t="s">
        <v>1</v>
      </c>
      <c r="I159" s="281"/>
      <c r="J159" s="277"/>
      <c r="K159" s="277"/>
      <c r="L159" s="282"/>
      <c r="M159" s="283"/>
      <c r="N159" s="284"/>
      <c r="O159" s="284"/>
      <c r="P159" s="284"/>
      <c r="Q159" s="284"/>
      <c r="R159" s="284"/>
      <c r="S159" s="284"/>
      <c r="T159" s="28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86" t="s">
        <v>183</v>
      </c>
      <c r="AU159" s="286" t="s">
        <v>87</v>
      </c>
      <c r="AV159" s="13" t="s">
        <v>85</v>
      </c>
      <c r="AW159" s="13" t="s">
        <v>32</v>
      </c>
      <c r="AX159" s="13" t="s">
        <v>77</v>
      </c>
      <c r="AY159" s="286" t="s">
        <v>145</v>
      </c>
    </row>
    <row r="160" spans="1:51" s="13" customFormat="1" ht="12">
      <c r="A160" s="13"/>
      <c r="B160" s="276"/>
      <c r="C160" s="277"/>
      <c r="D160" s="278" t="s">
        <v>183</v>
      </c>
      <c r="E160" s="279" t="s">
        <v>1</v>
      </c>
      <c r="F160" s="280" t="s">
        <v>673</v>
      </c>
      <c r="G160" s="277"/>
      <c r="H160" s="279" t="s">
        <v>1</v>
      </c>
      <c r="I160" s="281"/>
      <c r="J160" s="277"/>
      <c r="K160" s="277"/>
      <c r="L160" s="282"/>
      <c r="M160" s="283"/>
      <c r="N160" s="284"/>
      <c r="O160" s="284"/>
      <c r="P160" s="284"/>
      <c r="Q160" s="284"/>
      <c r="R160" s="284"/>
      <c r="S160" s="284"/>
      <c r="T160" s="28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86" t="s">
        <v>183</v>
      </c>
      <c r="AU160" s="286" t="s">
        <v>87</v>
      </c>
      <c r="AV160" s="13" t="s">
        <v>85</v>
      </c>
      <c r="AW160" s="13" t="s">
        <v>32</v>
      </c>
      <c r="AX160" s="13" t="s">
        <v>77</v>
      </c>
      <c r="AY160" s="286" t="s">
        <v>145</v>
      </c>
    </row>
    <row r="161" spans="1:51" s="14" customFormat="1" ht="12">
      <c r="A161" s="14"/>
      <c r="B161" s="287"/>
      <c r="C161" s="288"/>
      <c r="D161" s="278" t="s">
        <v>183</v>
      </c>
      <c r="E161" s="289" t="s">
        <v>1029</v>
      </c>
      <c r="F161" s="290" t="s">
        <v>1030</v>
      </c>
      <c r="G161" s="288"/>
      <c r="H161" s="291">
        <v>450</v>
      </c>
      <c r="I161" s="292"/>
      <c r="J161" s="288"/>
      <c r="K161" s="288"/>
      <c r="L161" s="293"/>
      <c r="M161" s="294"/>
      <c r="N161" s="295"/>
      <c r="O161" s="295"/>
      <c r="P161" s="295"/>
      <c r="Q161" s="295"/>
      <c r="R161" s="295"/>
      <c r="S161" s="295"/>
      <c r="T161" s="29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97" t="s">
        <v>183</v>
      </c>
      <c r="AU161" s="297" t="s">
        <v>87</v>
      </c>
      <c r="AV161" s="14" t="s">
        <v>87</v>
      </c>
      <c r="AW161" s="14" t="s">
        <v>32</v>
      </c>
      <c r="AX161" s="14" t="s">
        <v>77</v>
      </c>
      <c r="AY161" s="297" t="s">
        <v>145</v>
      </c>
    </row>
    <row r="162" spans="1:51" s="14" customFormat="1" ht="12">
      <c r="A162" s="14"/>
      <c r="B162" s="287"/>
      <c r="C162" s="288"/>
      <c r="D162" s="278" t="s">
        <v>183</v>
      </c>
      <c r="E162" s="289" t="s">
        <v>1031</v>
      </c>
      <c r="F162" s="290" t="s">
        <v>1032</v>
      </c>
      <c r="G162" s="288"/>
      <c r="H162" s="291">
        <v>64.5</v>
      </c>
      <c r="I162" s="292"/>
      <c r="J162" s="288"/>
      <c r="K162" s="288"/>
      <c r="L162" s="293"/>
      <c r="M162" s="294"/>
      <c r="N162" s="295"/>
      <c r="O162" s="295"/>
      <c r="P162" s="295"/>
      <c r="Q162" s="295"/>
      <c r="R162" s="295"/>
      <c r="S162" s="295"/>
      <c r="T162" s="29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97" t="s">
        <v>183</v>
      </c>
      <c r="AU162" s="297" t="s">
        <v>87</v>
      </c>
      <c r="AV162" s="14" t="s">
        <v>87</v>
      </c>
      <c r="AW162" s="14" t="s">
        <v>32</v>
      </c>
      <c r="AX162" s="14" t="s">
        <v>77</v>
      </c>
      <c r="AY162" s="297" t="s">
        <v>145</v>
      </c>
    </row>
    <row r="163" spans="1:51" s="15" customFormat="1" ht="12">
      <c r="A163" s="15"/>
      <c r="B163" s="298"/>
      <c r="C163" s="299"/>
      <c r="D163" s="278" t="s">
        <v>183</v>
      </c>
      <c r="E163" s="300" t="s">
        <v>1</v>
      </c>
      <c r="F163" s="301" t="s">
        <v>186</v>
      </c>
      <c r="G163" s="299"/>
      <c r="H163" s="302">
        <v>514.5</v>
      </c>
      <c r="I163" s="303"/>
      <c r="J163" s="299"/>
      <c r="K163" s="299"/>
      <c r="L163" s="304"/>
      <c r="M163" s="305"/>
      <c r="N163" s="306"/>
      <c r="O163" s="306"/>
      <c r="P163" s="306"/>
      <c r="Q163" s="306"/>
      <c r="R163" s="306"/>
      <c r="S163" s="306"/>
      <c r="T163" s="307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308" t="s">
        <v>183</v>
      </c>
      <c r="AU163" s="308" t="s">
        <v>87</v>
      </c>
      <c r="AV163" s="15" t="s">
        <v>150</v>
      </c>
      <c r="AW163" s="15" t="s">
        <v>32</v>
      </c>
      <c r="AX163" s="15" t="s">
        <v>85</v>
      </c>
      <c r="AY163" s="308" t="s">
        <v>145</v>
      </c>
    </row>
    <row r="164" spans="1:51" s="14" customFormat="1" ht="12">
      <c r="A164" s="14"/>
      <c r="B164" s="287"/>
      <c r="C164" s="288"/>
      <c r="D164" s="278" t="s">
        <v>183</v>
      </c>
      <c r="E164" s="288"/>
      <c r="F164" s="290" t="s">
        <v>1085</v>
      </c>
      <c r="G164" s="288"/>
      <c r="H164" s="291">
        <v>540.225</v>
      </c>
      <c r="I164" s="292"/>
      <c r="J164" s="288"/>
      <c r="K164" s="288"/>
      <c r="L164" s="293"/>
      <c r="M164" s="294"/>
      <c r="N164" s="295"/>
      <c r="O164" s="295"/>
      <c r="P164" s="295"/>
      <c r="Q164" s="295"/>
      <c r="R164" s="295"/>
      <c r="S164" s="295"/>
      <c r="T164" s="29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97" t="s">
        <v>183</v>
      </c>
      <c r="AU164" s="297" t="s">
        <v>87</v>
      </c>
      <c r="AV164" s="14" t="s">
        <v>87</v>
      </c>
      <c r="AW164" s="14" t="s">
        <v>4</v>
      </c>
      <c r="AX164" s="14" t="s">
        <v>85</v>
      </c>
      <c r="AY164" s="297" t="s">
        <v>145</v>
      </c>
    </row>
    <row r="165" spans="1:63" s="12" customFormat="1" ht="22.8" customHeight="1">
      <c r="A165" s="12"/>
      <c r="B165" s="246"/>
      <c r="C165" s="247"/>
      <c r="D165" s="248" t="s">
        <v>76</v>
      </c>
      <c r="E165" s="260" t="s">
        <v>1086</v>
      </c>
      <c r="F165" s="260" t="s">
        <v>1087</v>
      </c>
      <c r="G165" s="247"/>
      <c r="H165" s="247"/>
      <c r="I165" s="250"/>
      <c r="J165" s="261">
        <f>BK165</f>
        <v>0</v>
      </c>
      <c r="K165" s="247"/>
      <c r="L165" s="252"/>
      <c r="M165" s="253"/>
      <c r="N165" s="254"/>
      <c r="O165" s="254"/>
      <c r="P165" s="255">
        <f>P166</f>
        <v>0</v>
      </c>
      <c r="Q165" s="254"/>
      <c r="R165" s="255">
        <f>R166</f>
        <v>0</v>
      </c>
      <c r="S165" s="254"/>
      <c r="T165" s="256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57" t="s">
        <v>87</v>
      </c>
      <c r="AT165" s="258" t="s">
        <v>76</v>
      </c>
      <c r="AU165" s="258" t="s">
        <v>85</v>
      </c>
      <c r="AY165" s="257" t="s">
        <v>145</v>
      </c>
      <c r="BK165" s="259">
        <f>BK166</f>
        <v>0</v>
      </c>
    </row>
    <row r="166" spans="1:65" s="2" customFormat="1" ht="24" customHeight="1">
      <c r="A166" s="40"/>
      <c r="B166" s="41"/>
      <c r="C166" s="309" t="s">
        <v>191</v>
      </c>
      <c r="D166" s="309" t="s">
        <v>223</v>
      </c>
      <c r="E166" s="310" t="s">
        <v>1088</v>
      </c>
      <c r="F166" s="311" t="s">
        <v>1089</v>
      </c>
      <c r="G166" s="312" t="s">
        <v>181</v>
      </c>
      <c r="H166" s="313">
        <v>6</v>
      </c>
      <c r="I166" s="314"/>
      <c r="J166" s="315">
        <f>ROUND(I166*H166,2)</f>
        <v>0</v>
      </c>
      <c r="K166" s="316"/>
      <c r="L166" s="43"/>
      <c r="M166" s="317" t="s">
        <v>1</v>
      </c>
      <c r="N166" s="318" t="s">
        <v>42</v>
      </c>
      <c r="O166" s="93"/>
      <c r="P166" s="273">
        <f>O166*H166</f>
        <v>0</v>
      </c>
      <c r="Q166" s="273">
        <v>0</v>
      </c>
      <c r="R166" s="273">
        <f>Q166*H166</f>
        <v>0</v>
      </c>
      <c r="S166" s="273">
        <v>0</v>
      </c>
      <c r="T166" s="274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75" t="s">
        <v>206</v>
      </c>
      <c r="AT166" s="275" t="s">
        <v>223</v>
      </c>
      <c r="AU166" s="275" t="s">
        <v>87</v>
      </c>
      <c r="AY166" s="17" t="s">
        <v>145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7" t="s">
        <v>85</v>
      </c>
      <c r="BK166" s="145">
        <f>ROUND(I166*H166,2)</f>
        <v>0</v>
      </c>
      <c r="BL166" s="17" t="s">
        <v>206</v>
      </c>
      <c r="BM166" s="275" t="s">
        <v>1090</v>
      </c>
    </row>
    <row r="167" spans="1:63" s="12" customFormat="1" ht="25.9" customHeight="1">
      <c r="A167" s="12"/>
      <c r="B167" s="246"/>
      <c r="C167" s="247"/>
      <c r="D167" s="248" t="s">
        <v>76</v>
      </c>
      <c r="E167" s="249" t="s">
        <v>146</v>
      </c>
      <c r="F167" s="249" t="s">
        <v>849</v>
      </c>
      <c r="G167" s="247"/>
      <c r="H167" s="247"/>
      <c r="I167" s="250"/>
      <c r="J167" s="251">
        <f>BK167</f>
        <v>0</v>
      </c>
      <c r="K167" s="247"/>
      <c r="L167" s="252"/>
      <c r="M167" s="253"/>
      <c r="N167" s="254"/>
      <c r="O167" s="254"/>
      <c r="P167" s="255">
        <f>P168+P226</f>
        <v>0</v>
      </c>
      <c r="Q167" s="254"/>
      <c r="R167" s="255">
        <f>R168+R226</f>
        <v>25.03240555</v>
      </c>
      <c r="S167" s="254"/>
      <c r="T167" s="256">
        <f>T168+T226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57" t="s">
        <v>154</v>
      </c>
      <c r="AT167" s="258" t="s">
        <v>76</v>
      </c>
      <c r="AU167" s="258" t="s">
        <v>77</v>
      </c>
      <c r="AY167" s="257" t="s">
        <v>145</v>
      </c>
      <c r="BK167" s="259">
        <f>BK168+BK226</f>
        <v>0</v>
      </c>
    </row>
    <row r="168" spans="1:63" s="12" customFormat="1" ht="22.8" customHeight="1">
      <c r="A168" s="12"/>
      <c r="B168" s="246"/>
      <c r="C168" s="247"/>
      <c r="D168" s="248" t="s">
        <v>76</v>
      </c>
      <c r="E168" s="260" t="s">
        <v>1091</v>
      </c>
      <c r="F168" s="260" t="s">
        <v>1092</v>
      </c>
      <c r="G168" s="247"/>
      <c r="H168" s="247"/>
      <c r="I168" s="250"/>
      <c r="J168" s="261">
        <f>BK168</f>
        <v>0</v>
      </c>
      <c r="K168" s="247"/>
      <c r="L168" s="252"/>
      <c r="M168" s="253"/>
      <c r="N168" s="254"/>
      <c r="O168" s="254"/>
      <c r="P168" s="255">
        <f>SUM(P169:P225)</f>
        <v>0</v>
      </c>
      <c r="Q168" s="254"/>
      <c r="R168" s="255">
        <f>SUM(R169:R225)</f>
        <v>0.20522075</v>
      </c>
      <c r="S168" s="254"/>
      <c r="T168" s="256">
        <f>SUM(T169:T225)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57" t="s">
        <v>154</v>
      </c>
      <c r="AT168" s="258" t="s">
        <v>76</v>
      </c>
      <c r="AU168" s="258" t="s">
        <v>85</v>
      </c>
      <c r="AY168" s="257" t="s">
        <v>145</v>
      </c>
      <c r="BK168" s="259">
        <f>SUM(BK169:BK225)</f>
        <v>0</v>
      </c>
    </row>
    <row r="169" spans="1:65" s="2" customFormat="1" ht="24" customHeight="1">
      <c r="A169" s="40"/>
      <c r="B169" s="41"/>
      <c r="C169" s="309" t="s">
        <v>195</v>
      </c>
      <c r="D169" s="309" t="s">
        <v>223</v>
      </c>
      <c r="E169" s="310" t="s">
        <v>1093</v>
      </c>
      <c r="F169" s="311" t="s">
        <v>1094</v>
      </c>
      <c r="G169" s="312" t="s">
        <v>107</v>
      </c>
      <c r="H169" s="313">
        <v>133</v>
      </c>
      <c r="I169" s="314"/>
      <c r="J169" s="315">
        <f>ROUND(I169*H169,2)</f>
        <v>0</v>
      </c>
      <c r="K169" s="316"/>
      <c r="L169" s="43"/>
      <c r="M169" s="317" t="s">
        <v>1</v>
      </c>
      <c r="N169" s="318" t="s">
        <v>42</v>
      </c>
      <c r="O169" s="93"/>
      <c r="P169" s="273">
        <f>O169*H169</f>
        <v>0</v>
      </c>
      <c r="Q169" s="273">
        <v>0</v>
      </c>
      <c r="R169" s="273">
        <f>Q169*H169</f>
        <v>0</v>
      </c>
      <c r="S169" s="273">
        <v>0</v>
      </c>
      <c r="T169" s="27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75" t="s">
        <v>585</v>
      </c>
      <c r="AT169" s="275" t="s">
        <v>223</v>
      </c>
      <c r="AU169" s="275" t="s">
        <v>87</v>
      </c>
      <c r="AY169" s="17" t="s">
        <v>145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7" t="s">
        <v>85</v>
      </c>
      <c r="BK169" s="145">
        <f>ROUND(I169*H169,2)</f>
        <v>0</v>
      </c>
      <c r="BL169" s="17" t="s">
        <v>585</v>
      </c>
      <c r="BM169" s="275" t="s">
        <v>1095</v>
      </c>
    </row>
    <row r="170" spans="1:51" s="13" customFormat="1" ht="12">
      <c r="A170" s="13"/>
      <c r="B170" s="276"/>
      <c r="C170" s="277"/>
      <c r="D170" s="278" t="s">
        <v>183</v>
      </c>
      <c r="E170" s="279" t="s">
        <v>1</v>
      </c>
      <c r="F170" s="280" t="s">
        <v>1096</v>
      </c>
      <c r="G170" s="277"/>
      <c r="H170" s="279" t="s">
        <v>1</v>
      </c>
      <c r="I170" s="281"/>
      <c r="J170" s="277"/>
      <c r="K170" s="277"/>
      <c r="L170" s="282"/>
      <c r="M170" s="283"/>
      <c r="N170" s="284"/>
      <c r="O170" s="284"/>
      <c r="P170" s="284"/>
      <c r="Q170" s="284"/>
      <c r="R170" s="284"/>
      <c r="S170" s="284"/>
      <c r="T170" s="28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86" t="s">
        <v>183</v>
      </c>
      <c r="AU170" s="286" t="s">
        <v>87</v>
      </c>
      <c r="AV170" s="13" t="s">
        <v>85</v>
      </c>
      <c r="AW170" s="13" t="s">
        <v>32</v>
      </c>
      <c r="AX170" s="13" t="s">
        <v>77</v>
      </c>
      <c r="AY170" s="286" t="s">
        <v>145</v>
      </c>
    </row>
    <row r="171" spans="1:51" s="14" customFormat="1" ht="12">
      <c r="A171" s="14"/>
      <c r="B171" s="287"/>
      <c r="C171" s="288"/>
      <c r="D171" s="278" t="s">
        <v>183</v>
      </c>
      <c r="E171" s="289" t="s">
        <v>1</v>
      </c>
      <c r="F171" s="290" t="s">
        <v>1024</v>
      </c>
      <c r="G171" s="288"/>
      <c r="H171" s="291">
        <v>133</v>
      </c>
      <c r="I171" s="292"/>
      <c r="J171" s="288"/>
      <c r="K171" s="288"/>
      <c r="L171" s="293"/>
      <c r="M171" s="294"/>
      <c r="N171" s="295"/>
      <c r="O171" s="295"/>
      <c r="P171" s="295"/>
      <c r="Q171" s="295"/>
      <c r="R171" s="295"/>
      <c r="S171" s="295"/>
      <c r="T171" s="29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97" t="s">
        <v>183</v>
      </c>
      <c r="AU171" s="297" t="s">
        <v>87</v>
      </c>
      <c r="AV171" s="14" t="s">
        <v>87</v>
      </c>
      <c r="AW171" s="14" t="s">
        <v>32</v>
      </c>
      <c r="AX171" s="14" t="s">
        <v>85</v>
      </c>
      <c r="AY171" s="297" t="s">
        <v>145</v>
      </c>
    </row>
    <row r="172" spans="1:65" s="2" customFormat="1" ht="16.5" customHeight="1">
      <c r="A172" s="40"/>
      <c r="B172" s="41"/>
      <c r="C172" s="262" t="s">
        <v>199</v>
      </c>
      <c r="D172" s="262" t="s">
        <v>146</v>
      </c>
      <c r="E172" s="263" t="s">
        <v>1097</v>
      </c>
      <c r="F172" s="264" t="s">
        <v>1098</v>
      </c>
      <c r="G172" s="265" t="s">
        <v>107</v>
      </c>
      <c r="H172" s="266">
        <v>146.3</v>
      </c>
      <c r="I172" s="267"/>
      <c r="J172" s="268">
        <f>ROUND(I172*H172,2)</f>
        <v>0</v>
      </c>
      <c r="K172" s="269"/>
      <c r="L172" s="270"/>
      <c r="M172" s="271" t="s">
        <v>1</v>
      </c>
      <c r="N172" s="272" t="s">
        <v>42</v>
      </c>
      <c r="O172" s="93"/>
      <c r="P172" s="273">
        <f>O172*H172</f>
        <v>0</v>
      </c>
      <c r="Q172" s="273">
        <v>2E-05</v>
      </c>
      <c r="R172" s="273">
        <f>Q172*H172</f>
        <v>0.0029260000000000006</v>
      </c>
      <c r="S172" s="273">
        <v>0</v>
      </c>
      <c r="T172" s="274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75" t="s">
        <v>873</v>
      </c>
      <c r="AT172" s="275" t="s">
        <v>146</v>
      </c>
      <c r="AU172" s="275" t="s">
        <v>87</v>
      </c>
      <c r="AY172" s="17" t="s">
        <v>145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85</v>
      </c>
      <c r="BK172" s="145">
        <f>ROUND(I172*H172,2)</f>
        <v>0</v>
      </c>
      <c r="BL172" s="17" t="s">
        <v>873</v>
      </c>
      <c r="BM172" s="275" t="s">
        <v>1099</v>
      </c>
    </row>
    <row r="173" spans="1:51" s="13" customFormat="1" ht="12">
      <c r="A173" s="13"/>
      <c r="B173" s="276"/>
      <c r="C173" s="277"/>
      <c r="D173" s="278" t="s">
        <v>183</v>
      </c>
      <c r="E173" s="279" t="s">
        <v>1</v>
      </c>
      <c r="F173" s="280" t="s">
        <v>875</v>
      </c>
      <c r="G173" s="277"/>
      <c r="H173" s="279" t="s">
        <v>1</v>
      </c>
      <c r="I173" s="281"/>
      <c r="J173" s="277"/>
      <c r="K173" s="277"/>
      <c r="L173" s="282"/>
      <c r="M173" s="283"/>
      <c r="N173" s="284"/>
      <c r="O173" s="284"/>
      <c r="P173" s="284"/>
      <c r="Q173" s="284"/>
      <c r="R173" s="284"/>
      <c r="S173" s="284"/>
      <c r="T173" s="28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86" t="s">
        <v>183</v>
      </c>
      <c r="AU173" s="286" t="s">
        <v>87</v>
      </c>
      <c r="AV173" s="13" t="s">
        <v>85</v>
      </c>
      <c r="AW173" s="13" t="s">
        <v>32</v>
      </c>
      <c r="AX173" s="13" t="s">
        <v>77</v>
      </c>
      <c r="AY173" s="286" t="s">
        <v>145</v>
      </c>
    </row>
    <row r="174" spans="1:51" s="14" customFormat="1" ht="12">
      <c r="A174" s="14"/>
      <c r="B174" s="287"/>
      <c r="C174" s="288"/>
      <c r="D174" s="278" t="s">
        <v>183</v>
      </c>
      <c r="E174" s="289" t="s">
        <v>1</v>
      </c>
      <c r="F174" s="290" t="s">
        <v>1024</v>
      </c>
      <c r="G174" s="288"/>
      <c r="H174" s="291">
        <v>133</v>
      </c>
      <c r="I174" s="292"/>
      <c r="J174" s="288"/>
      <c r="K174" s="288"/>
      <c r="L174" s="293"/>
      <c r="M174" s="294"/>
      <c r="N174" s="295"/>
      <c r="O174" s="295"/>
      <c r="P174" s="295"/>
      <c r="Q174" s="295"/>
      <c r="R174" s="295"/>
      <c r="S174" s="295"/>
      <c r="T174" s="29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97" t="s">
        <v>183</v>
      </c>
      <c r="AU174" s="297" t="s">
        <v>87</v>
      </c>
      <c r="AV174" s="14" t="s">
        <v>87</v>
      </c>
      <c r="AW174" s="14" t="s">
        <v>32</v>
      </c>
      <c r="AX174" s="14" t="s">
        <v>85</v>
      </c>
      <c r="AY174" s="297" t="s">
        <v>145</v>
      </c>
    </row>
    <row r="175" spans="1:51" s="14" customFormat="1" ht="12">
      <c r="A175" s="14"/>
      <c r="B175" s="287"/>
      <c r="C175" s="288"/>
      <c r="D175" s="278" t="s">
        <v>183</v>
      </c>
      <c r="E175" s="288"/>
      <c r="F175" s="290" t="s">
        <v>1100</v>
      </c>
      <c r="G175" s="288"/>
      <c r="H175" s="291">
        <v>146.3</v>
      </c>
      <c r="I175" s="292"/>
      <c r="J175" s="288"/>
      <c r="K175" s="288"/>
      <c r="L175" s="293"/>
      <c r="M175" s="294"/>
      <c r="N175" s="295"/>
      <c r="O175" s="295"/>
      <c r="P175" s="295"/>
      <c r="Q175" s="295"/>
      <c r="R175" s="295"/>
      <c r="S175" s="295"/>
      <c r="T175" s="29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97" t="s">
        <v>183</v>
      </c>
      <c r="AU175" s="297" t="s">
        <v>87</v>
      </c>
      <c r="AV175" s="14" t="s">
        <v>87</v>
      </c>
      <c r="AW175" s="14" t="s">
        <v>4</v>
      </c>
      <c r="AX175" s="14" t="s">
        <v>85</v>
      </c>
      <c r="AY175" s="297" t="s">
        <v>145</v>
      </c>
    </row>
    <row r="176" spans="1:65" s="2" customFormat="1" ht="16.5" customHeight="1">
      <c r="A176" s="40"/>
      <c r="B176" s="41"/>
      <c r="C176" s="309" t="s">
        <v>8</v>
      </c>
      <c r="D176" s="309" t="s">
        <v>223</v>
      </c>
      <c r="E176" s="310" t="s">
        <v>1101</v>
      </c>
      <c r="F176" s="311" t="s">
        <v>1102</v>
      </c>
      <c r="G176" s="312" t="s">
        <v>181</v>
      </c>
      <c r="H176" s="313">
        <v>6</v>
      </c>
      <c r="I176" s="314"/>
      <c r="J176" s="315">
        <f>ROUND(I176*H176,2)</f>
        <v>0</v>
      </c>
      <c r="K176" s="316"/>
      <c r="L176" s="43"/>
      <c r="M176" s="317" t="s">
        <v>1</v>
      </c>
      <c r="N176" s="318" t="s">
        <v>42</v>
      </c>
      <c r="O176" s="93"/>
      <c r="P176" s="273">
        <f>O176*H176</f>
        <v>0</v>
      </c>
      <c r="Q176" s="273">
        <v>0</v>
      </c>
      <c r="R176" s="273">
        <f>Q176*H176</f>
        <v>0</v>
      </c>
      <c r="S176" s="273">
        <v>0</v>
      </c>
      <c r="T176" s="274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75" t="s">
        <v>585</v>
      </c>
      <c r="AT176" s="275" t="s">
        <v>223</v>
      </c>
      <c r="AU176" s="275" t="s">
        <v>87</v>
      </c>
      <c r="AY176" s="17" t="s">
        <v>145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85</v>
      </c>
      <c r="BK176" s="145">
        <f>ROUND(I176*H176,2)</f>
        <v>0</v>
      </c>
      <c r="BL176" s="17" t="s">
        <v>585</v>
      </c>
      <c r="BM176" s="275" t="s">
        <v>1103</v>
      </c>
    </row>
    <row r="177" spans="1:65" s="2" customFormat="1" ht="16.5" customHeight="1">
      <c r="A177" s="40"/>
      <c r="B177" s="41"/>
      <c r="C177" s="262" t="s">
        <v>206</v>
      </c>
      <c r="D177" s="262" t="s">
        <v>146</v>
      </c>
      <c r="E177" s="263" t="s">
        <v>1104</v>
      </c>
      <c r="F177" s="264" t="s">
        <v>1105</v>
      </c>
      <c r="G177" s="265" t="s">
        <v>181</v>
      </c>
      <c r="H177" s="266">
        <v>4</v>
      </c>
      <c r="I177" s="267"/>
      <c r="J177" s="268">
        <f>ROUND(I177*H177,2)</f>
        <v>0</v>
      </c>
      <c r="K177" s="269"/>
      <c r="L177" s="270"/>
      <c r="M177" s="271" t="s">
        <v>1</v>
      </c>
      <c r="N177" s="272" t="s">
        <v>42</v>
      </c>
      <c r="O177" s="93"/>
      <c r="P177" s="273">
        <f>O177*H177</f>
        <v>0</v>
      </c>
      <c r="Q177" s="273">
        <v>0</v>
      </c>
      <c r="R177" s="273">
        <f>Q177*H177</f>
        <v>0</v>
      </c>
      <c r="S177" s="273">
        <v>0</v>
      </c>
      <c r="T177" s="274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75" t="s">
        <v>1106</v>
      </c>
      <c r="AT177" s="275" t="s">
        <v>146</v>
      </c>
      <c r="AU177" s="275" t="s">
        <v>87</v>
      </c>
      <c r="AY177" s="17" t="s">
        <v>145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7" t="s">
        <v>85</v>
      </c>
      <c r="BK177" s="145">
        <f>ROUND(I177*H177,2)</f>
        <v>0</v>
      </c>
      <c r="BL177" s="17" t="s">
        <v>585</v>
      </c>
      <c r="BM177" s="275" t="s">
        <v>1107</v>
      </c>
    </row>
    <row r="178" spans="1:65" s="2" customFormat="1" ht="16.5" customHeight="1">
      <c r="A178" s="40"/>
      <c r="B178" s="41"/>
      <c r="C178" s="262" t="s">
        <v>210</v>
      </c>
      <c r="D178" s="262" t="s">
        <v>146</v>
      </c>
      <c r="E178" s="263" t="s">
        <v>1108</v>
      </c>
      <c r="F178" s="264" t="s">
        <v>1109</v>
      </c>
      <c r="G178" s="265" t="s">
        <v>181</v>
      </c>
      <c r="H178" s="266">
        <v>2</v>
      </c>
      <c r="I178" s="267"/>
      <c r="J178" s="268">
        <f>ROUND(I178*H178,2)</f>
        <v>0</v>
      </c>
      <c r="K178" s="269"/>
      <c r="L178" s="270"/>
      <c r="M178" s="271" t="s">
        <v>1</v>
      </c>
      <c r="N178" s="272" t="s">
        <v>42</v>
      </c>
      <c r="O178" s="93"/>
      <c r="P178" s="273">
        <f>O178*H178</f>
        <v>0</v>
      </c>
      <c r="Q178" s="273">
        <v>0</v>
      </c>
      <c r="R178" s="273">
        <f>Q178*H178</f>
        <v>0</v>
      </c>
      <c r="S178" s="273">
        <v>0</v>
      </c>
      <c r="T178" s="274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75" t="s">
        <v>1106</v>
      </c>
      <c r="AT178" s="275" t="s">
        <v>146</v>
      </c>
      <c r="AU178" s="275" t="s">
        <v>87</v>
      </c>
      <c r="AY178" s="17" t="s">
        <v>145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85</v>
      </c>
      <c r="BK178" s="145">
        <f>ROUND(I178*H178,2)</f>
        <v>0</v>
      </c>
      <c r="BL178" s="17" t="s">
        <v>585</v>
      </c>
      <c r="BM178" s="275" t="s">
        <v>1110</v>
      </c>
    </row>
    <row r="179" spans="1:65" s="2" customFormat="1" ht="24" customHeight="1">
      <c r="A179" s="40"/>
      <c r="B179" s="41"/>
      <c r="C179" s="309" t="s">
        <v>214</v>
      </c>
      <c r="D179" s="309" t="s">
        <v>223</v>
      </c>
      <c r="E179" s="310" t="s">
        <v>1111</v>
      </c>
      <c r="F179" s="311" t="s">
        <v>1112</v>
      </c>
      <c r="G179" s="312" t="s">
        <v>181</v>
      </c>
      <c r="H179" s="313">
        <v>6</v>
      </c>
      <c r="I179" s="314"/>
      <c r="J179" s="315">
        <f>ROUND(I179*H179,2)</f>
        <v>0</v>
      </c>
      <c r="K179" s="316"/>
      <c r="L179" s="43"/>
      <c r="M179" s="317" t="s">
        <v>1</v>
      </c>
      <c r="N179" s="318" t="s">
        <v>42</v>
      </c>
      <c r="O179" s="93"/>
      <c r="P179" s="273">
        <f>O179*H179</f>
        <v>0</v>
      </c>
      <c r="Q179" s="273">
        <v>0</v>
      </c>
      <c r="R179" s="273">
        <f>Q179*H179</f>
        <v>0</v>
      </c>
      <c r="S179" s="273">
        <v>0</v>
      </c>
      <c r="T179" s="274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75" t="s">
        <v>585</v>
      </c>
      <c r="AT179" s="275" t="s">
        <v>223</v>
      </c>
      <c r="AU179" s="275" t="s">
        <v>87</v>
      </c>
      <c r="AY179" s="17" t="s">
        <v>145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85</v>
      </c>
      <c r="BK179" s="145">
        <f>ROUND(I179*H179,2)</f>
        <v>0</v>
      </c>
      <c r="BL179" s="17" t="s">
        <v>585</v>
      </c>
      <c r="BM179" s="275" t="s">
        <v>1113</v>
      </c>
    </row>
    <row r="180" spans="1:65" s="2" customFormat="1" ht="24" customHeight="1">
      <c r="A180" s="40"/>
      <c r="B180" s="41"/>
      <c r="C180" s="309" t="s">
        <v>218</v>
      </c>
      <c r="D180" s="309" t="s">
        <v>223</v>
      </c>
      <c r="E180" s="310" t="s">
        <v>1114</v>
      </c>
      <c r="F180" s="311" t="s">
        <v>1115</v>
      </c>
      <c r="G180" s="312" t="s">
        <v>181</v>
      </c>
      <c r="H180" s="313">
        <v>2</v>
      </c>
      <c r="I180" s="314"/>
      <c r="J180" s="315">
        <f>ROUND(I180*H180,2)</f>
        <v>0</v>
      </c>
      <c r="K180" s="316"/>
      <c r="L180" s="43"/>
      <c r="M180" s="317" t="s">
        <v>1</v>
      </c>
      <c r="N180" s="318" t="s">
        <v>42</v>
      </c>
      <c r="O180" s="93"/>
      <c r="P180" s="273">
        <f>O180*H180</f>
        <v>0</v>
      </c>
      <c r="Q180" s="273">
        <v>0</v>
      </c>
      <c r="R180" s="273">
        <f>Q180*H180</f>
        <v>0</v>
      </c>
      <c r="S180" s="273">
        <v>0</v>
      </c>
      <c r="T180" s="27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75" t="s">
        <v>585</v>
      </c>
      <c r="AT180" s="275" t="s">
        <v>223</v>
      </c>
      <c r="AU180" s="275" t="s">
        <v>87</v>
      </c>
      <c r="AY180" s="17" t="s">
        <v>145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7" t="s">
        <v>85</v>
      </c>
      <c r="BK180" s="145">
        <f>ROUND(I180*H180,2)</f>
        <v>0</v>
      </c>
      <c r="BL180" s="17" t="s">
        <v>585</v>
      </c>
      <c r="BM180" s="275" t="s">
        <v>1116</v>
      </c>
    </row>
    <row r="181" spans="1:65" s="2" customFormat="1" ht="16.5" customHeight="1">
      <c r="A181" s="40"/>
      <c r="B181" s="41"/>
      <c r="C181" s="262" t="s">
        <v>222</v>
      </c>
      <c r="D181" s="262" t="s">
        <v>146</v>
      </c>
      <c r="E181" s="263" t="s">
        <v>1117</v>
      </c>
      <c r="F181" s="264" t="s">
        <v>1118</v>
      </c>
      <c r="G181" s="265" t="s">
        <v>181</v>
      </c>
      <c r="H181" s="266">
        <v>2</v>
      </c>
      <c r="I181" s="267"/>
      <c r="J181" s="268">
        <f>ROUND(I181*H181,2)</f>
        <v>0</v>
      </c>
      <c r="K181" s="269"/>
      <c r="L181" s="270"/>
      <c r="M181" s="271" t="s">
        <v>1</v>
      </c>
      <c r="N181" s="272" t="s">
        <v>42</v>
      </c>
      <c r="O181" s="93"/>
      <c r="P181" s="273">
        <f>O181*H181</f>
        <v>0</v>
      </c>
      <c r="Q181" s="273">
        <v>0</v>
      </c>
      <c r="R181" s="273">
        <f>Q181*H181</f>
        <v>0</v>
      </c>
      <c r="S181" s="273">
        <v>0</v>
      </c>
      <c r="T181" s="274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75" t="s">
        <v>1106</v>
      </c>
      <c r="AT181" s="275" t="s">
        <v>146</v>
      </c>
      <c r="AU181" s="275" t="s">
        <v>87</v>
      </c>
      <c r="AY181" s="17" t="s">
        <v>145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85</v>
      </c>
      <c r="BK181" s="145">
        <f>ROUND(I181*H181,2)</f>
        <v>0</v>
      </c>
      <c r="BL181" s="17" t="s">
        <v>585</v>
      </c>
      <c r="BM181" s="275" t="s">
        <v>1119</v>
      </c>
    </row>
    <row r="182" spans="1:65" s="2" customFormat="1" ht="16.5" customHeight="1">
      <c r="A182" s="40"/>
      <c r="B182" s="41"/>
      <c r="C182" s="309" t="s">
        <v>7</v>
      </c>
      <c r="D182" s="309" t="s">
        <v>223</v>
      </c>
      <c r="E182" s="310" t="s">
        <v>1120</v>
      </c>
      <c r="F182" s="311" t="s">
        <v>1121</v>
      </c>
      <c r="G182" s="312" t="s">
        <v>181</v>
      </c>
      <c r="H182" s="313">
        <v>6</v>
      </c>
      <c r="I182" s="314"/>
      <c r="J182" s="315">
        <f>ROUND(I182*H182,2)</f>
        <v>0</v>
      </c>
      <c r="K182" s="316"/>
      <c r="L182" s="43"/>
      <c r="M182" s="317" t="s">
        <v>1</v>
      </c>
      <c r="N182" s="318" t="s">
        <v>42</v>
      </c>
      <c r="O182" s="93"/>
      <c r="P182" s="273">
        <f>O182*H182</f>
        <v>0</v>
      </c>
      <c r="Q182" s="273">
        <v>0</v>
      </c>
      <c r="R182" s="273">
        <f>Q182*H182</f>
        <v>0</v>
      </c>
      <c r="S182" s="273">
        <v>0</v>
      </c>
      <c r="T182" s="274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75" t="s">
        <v>585</v>
      </c>
      <c r="AT182" s="275" t="s">
        <v>223</v>
      </c>
      <c r="AU182" s="275" t="s">
        <v>87</v>
      </c>
      <c r="AY182" s="17" t="s">
        <v>145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85</v>
      </c>
      <c r="BK182" s="145">
        <f>ROUND(I182*H182,2)</f>
        <v>0</v>
      </c>
      <c r="BL182" s="17" t="s">
        <v>585</v>
      </c>
      <c r="BM182" s="275" t="s">
        <v>1122</v>
      </c>
    </row>
    <row r="183" spans="1:65" s="2" customFormat="1" ht="24" customHeight="1">
      <c r="A183" s="40"/>
      <c r="B183" s="41"/>
      <c r="C183" s="262" t="s">
        <v>232</v>
      </c>
      <c r="D183" s="262" t="s">
        <v>146</v>
      </c>
      <c r="E183" s="263" t="s">
        <v>1123</v>
      </c>
      <c r="F183" s="264" t="s">
        <v>1124</v>
      </c>
      <c r="G183" s="265" t="s">
        <v>1125</v>
      </c>
      <c r="H183" s="266">
        <v>6</v>
      </c>
      <c r="I183" s="267"/>
      <c r="J183" s="268">
        <f>ROUND(I183*H183,2)</f>
        <v>0</v>
      </c>
      <c r="K183" s="269"/>
      <c r="L183" s="270"/>
      <c r="M183" s="271" t="s">
        <v>1</v>
      </c>
      <c r="N183" s="272" t="s">
        <v>42</v>
      </c>
      <c r="O183" s="93"/>
      <c r="P183" s="273">
        <f>O183*H183</f>
        <v>0</v>
      </c>
      <c r="Q183" s="273">
        <v>0</v>
      </c>
      <c r="R183" s="273">
        <f>Q183*H183</f>
        <v>0</v>
      </c>
      <c r="S183" s="273">
        <v>0</v>
      </c>
      <c r="T183" s="274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75" t="s">
        <v>1106</v>
      </c>
      <c r="AT183" s="275" t="s">
        <v>146</v>
      </c>
      <c r="AU183" s="275" t="s">
        <v>87</v>
      </c>
      <c r="AY183" s="17" t="s">
        <v>145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7" t="s">
        <v>85</v>
      </c>
      <c r="BK183" s="145">
        <f>ROUND(I183*H183,2)</f>
        <v>0</v>
      </c>
      <c r="BL183" s="17" t="s">
        <v>585</v>
      </c>
      <c r="BM183" s="275" t="s">
        <v>1126</v>
      </c>
    </row>
    <row r="184" spans="1:65" s="2" customFormat="1" ht="36" customHeight="1">
      <c r="A184" s="40"/>
      <c r="B184" s="41"/>
      <c r="C184" s="309" t="s">
        <v>394</v>
      </c>
      <c r="D184" s="309" t="s">
        <v>223</v>
      </c>
      <c r="E184" s="310" t="s">
        <v>1127</v>
      </c>
      <c r="F184" s="311" t="s">
        <v>1128</v>
      </c>
      <c r="G184" s="312" t="s">
        <v>107</v>
      </c>
      <c r="H184" s="313">
        <v>197.5</v>
      </c>
      <c r="I184" s="314"/>
      <c r="J184" s="315">
        <f>ROUND(I184*H184,2)</f>
        <v>0</v>
      </c>
      <c r="K184" s="316"/>
      <c r="L184" s="43"/>
      <c r="M184" s="317" t="s">
        <v>1</v>
      </c>
      <c r="N184" s="318" t="s">
        <v>42</v>
      </c>
      <c r="O184" s="93"/>
      <c r="P184" s="273">
        <f>O184*H184</f>
        <v>0</v>
      </c>
      <c r="Q184" s="273">
        <v>0</v>
      </c>
      <c r="R184" s="273">
        <f>Q184*H184</f>
        <v>0</v>
      </c>
      <c r="S184" s="273">
        <v>0</v>
      </c>
      <c r="T184" s="274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75" t="s">
        <v>585</v>
      </c>
      <c r="AT184" s="275" t="s">
        <v>223</v>
      </c>
      <c r="AU184" s="275" t="s">
        <v>87</v>
      </c>
      <c r="AY184" s="17" t="s">
        <v>145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85</v>
      </c>
      <c r="BK184" s="145">
        <f>ROUND(I184*H184,2)</f>
        <v>0</v>
      </c>
      <c r="BL184" s="17" t="s">
        <v>585</v>
      </c>
      <c r="BM184" s="275" t="s">
        <v>1129</v>
      </c>
    </row>
    <row r="185" spans="1:51" s="13" customFormat="1" ht="12">
      <c r="A185" s="13"/>
      <c r="B185" s="276"/>
      <c r="C185" s="277"/>
      <c r="D185" s="278" t="s">
        <v>183</v>
      </c>
      <c r="E185" s="279" t="s">
        <v>1</v>
      </c>
      <c r="F185" s="280" t="s">
        <v>1084</v>
      </c>
      <c r="G185" s="277"/>
      <c r="H185" s="279" t="s">
        <v>1</v>
      </c>
      <c r="I185" s="281"/>
      <c r="J185" s="277"/>
      <c r="K185" s="277"/>
      <c r="L185" s="282"/>
      <c r="M185" s="283"/>
      <c r="N185" s="284"/>
      <c r="O185" s="284"/>
      <c r="P185" s="284"/>
      <c r="Q185" s="284"/>
      <c r="R185" s="284"/>
      <c r="S185" s="284"/>
      <c r="T185" s="28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86" t="s">
        <v>183</v>
      </c>
      <c r="AU185" s="286" t="s">
        <v>87</v>
      </c>
      <c r="AV185" s="13" t="s">
        <v>85</v>
      </c>
      <c r="AW185" s="13" t="s">
        <v>32</v>
      </c>
      <c r="AX185" s="13" t="s">
        <v>77</v>
      </c>
      <c r="AY185" s="286" t="s">
        <v>145</v>
      </c>
    </row>
    <row r="186" spans="1:51" s="14" customFormat="1" ht="12">
      <c r="A186" s="14"/>
      <c r="B186" s="287"/>
      <c r="C186" s="288"/>
      <c r="D186" s="278" t="s">
        <v>183</v>
      </c>
      <c r="E186" s="289" t="s">
        <v>1</v>
      </c>
      <c r="F186" s="290" t="s">
        <v>1130</v>
      </c>
      <c r="G186" s="288"/>
      <c r="H186" s="291">
        <v>197.5</v>
      </c>
      <c r="I186" s="292"/>
      <c r="J186" s="288"/>
      <c r="K186" s="288"/>
      <c r="L186" s="293"/>
      <c r="M186" s="294"/>
      <c r="N186" s="295"/>
      <c r="O186" s="295"/>
      <c r="P186" s="295"/>
      <c r="Q186" s="295"/>
      <c r="R186" s="295"/>
      <c r="S186" s="295"/>
      <c r="T186" s="29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97" t="s">
        <v>183</v>
      </c>
      <c r="AU186" s="297" t="s">
        <v>87</v>
      </c>
      <c r="AV186" s="14" t="s">
        <v>87</v>
      </c>
      <c r="AW186" s="14" t="s">
        <v>32</v>
      </c>
      <c r="AX186" s="14" t="s">
        <v>85</v>
      </c>
      <c r="AY186" s="297" t="s">
        <v>145</v>
      </c>
    </row>
    <row r="187" spans="1:65" s="2" customFormat="1" ht="16.5" customHeight="1">
      <c r="A187" s="40"/>
      <c r="B187" s="41"/>
      <c r="C187" s="262" t="s">
        <v>398</v>
      </c>
      <c r="D187" s="262" t="s">
        <v>146</v>
      </c>
      <c r="E187" s="263" t="s">
        <v>1131</v>
      </c>
      <c r="F187" s="264" t="s">
        <v>1132</v>
      </c>
      <c r="G187" s="265" t="s">
        <v>436</v>
      </c>
      <c r="H187" s="266">
        <v>90.706</v>
      </c>
      <c r="I187" s="267"/>
      <c r="J187" s="268">
        <f>ROUND(I187*H187,2)</f>
        <v>0</v>
      </c>
      <c r="K187" s="269"/>
      <c r="L187" s="270"/>
      <c r="M187" s="271" t="s">
        <v>1</v>
      </c>
      <c r="N187" s="272" t="s">
        <v>42</v>
      </c>
      <c r="O187" s="93"/>
      <c r="P187" s="273">
        <f>O187*H187</f>
        <v>0</v>
      </c>
      <c r="Q187" s="273">
        <v>0.001</v>
      </c>
      <c r="R187" s="273">
        <f>Q187*H187</f>
        <v>0.09070600000000001</v>
      </c>
      <c r="S187" s="273">
        <v>0</v>
      </c>
      <c r="T187" s="274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75" t="s">
        <v>873</v>
      </c>
      <c r="AT187" s="275" t="s">
        <v>146</v>
      </c>
      <c r="AU187" s="275" t="s">
        <v>87</v>
      </c>
      <c r="AY187" s="17" t="s">
        <v>145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85</v>
      </c>
      <c r="BK187" s="145">
        <f>ROUND(I187*H187,2)</f>
        <v>0</v>
      </c>
      <c r="BL187" s="17" t="s">
        <v>873</v>
      </c>
      <c r="BM187" s="275" t="s">
        <v>1133</v>
      </c>
    </row>
    <row r="188" spans="1:51" s="13" customFormat="1" ht="12">
      <c r="A188" s="13"/>
      <c r="B188" s="276"/>
      <c r="C188" s="277"/>
      <c r="D188" s="278" t="s">
        <v>183</v>
      </c>
      <c r="E188" s="279" t="s">
        <v>1</v>
      </c>
      <c r="F188" s="280" t="s">
        <v>875</v>
      </c>
      <c r="G188" s="277"/>
      <c r="H188" s="279" t="s">
        <v>1</v>
      </c>
      <c r="I188" s="281"/>
      <c r="J188" s="277"/>
      <c r="K188" s="277"/>
      <c r="L188" s="282"/>
      <c r="M188" s="283"/>
      <c r="N188" s="284"/>
      <c r="O188" s="284"/>
      <c r="P188" s="284"/>
      <c r="Q188" s="284"/>
      <c r="R188" s="284"/>
      <c r="S188" s="284"/>
      <c r="T188" s="28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86" t="s">
        <v>183</v>
      </c>
      <c r="AU188" s="286" t="s">
        <v>87</v>
      </c>
      <c r="AV188" s="13" t="s">
        <v>85</v>
      </c>
      <c r="AW188" s="13" t="s">
        <v>32</v>
      </c>
      <c r="AX188" s="13" t="s">
        <v>77</v>
      </c>
      <c r="AY188" s="286" t="s">
        <v>145</v>
      </c>
    </row>
    <row r="189" spans="1:51" s="14" customFormat="1" ht="12">
      <c r="A189" s="14"/>
      <c r="B189" s="287"/>
      <c r="C189" s="288"/>
      <c r="D189" s="278" t="s">
        <v>183</v>
      </c>
      <c r="E189" s="289" t="s">
        <v>1</v>
      </c>
      <c r="F189" s="290" t="s">
        <v>1134</v>
      </c>
      <c r="G189" s="288"/>
      <c r="H189" s="291">
        <v>90.706</v>
      </c>
      <c r="I189" s="292"/>
      <c r="J189" s="288"/>
      <c r="K189" s="288"/>
      <c r="L189" s="293"/>
      <c r="M189" s="294"/>
      <c r="N189" s="295"/>
      <c r="O189" s="295"/>
      <c r="P189" s="295"/>
      <c r="Q189" s="295"/>
      <c r="R189" s="295"/>
      <c r="S189" s="295"/>
      <c r="T189" s="29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97" t="s">
        <v>183</v>
      </c>
      <c r="AU189" s="297" t="s">
        <v>87</v>
      </c>
      <c r="AV189" s="14" t="s">
        <v>87</v>
      </c>
      <c r="AW189" s="14" t="s">
        <v>32</v>
      </c>
      <c r="AX189" s="14" t="s">
        <v>85</v>
      </c>
      <c r="AY189" s="297" t="s">
        <v>145</v>
      </c>
    </row>
    <row r="190" spans="1:65" s="2" customFormat="1" ht="24" customHeight="1">
      <c r="A190" s="40"/>
      <c r="B190" s="41"/>
      <c r="C190" s="309" t="s">
        <v>402</v>
      </c>
      <c r="D190" s="309" t="s">
        <v>223</v>
      </c>
      <c r="E190" s="310" t="s">
        <v>1135</v>
      </c>
      <c r="F190" s="311" t="s">
        <v>1136</v>
      </c>
      <c r="G190" s="312" t="s">
        <v>181</v>
      </c>
      <c r="H190" s="313">
        <v>1</v>
      </c>
      <c r="I190" s="314"/>
      <c r="J190" s="315">
        <f>ROUND(I190*H190,2)</f>
        <v>0</v>
      </c>
      <c r="K190" s="316"/>
      <c r="L190" s="43"/>
      <c r="M190" s="317" t="s">
        <v>1</v>
      </c>
      <c r="N190" s="318" t="s">
        <v>42</v>
      </c>
      <c r="O190" s="93"/>
      <c r="P190" s="273">
        <f>O190*H190</f>
        <v>0</v>
      </c>
      <c r="Q190" s="273">
        <v>0</v>
      </c>
      <c r="R190" s="273">
        <f>Q190*H190</f>
        <v>0</v>
      </c>
      <c r="S190" s="273">
        <v>0</v>
      </c>
      <c r="T190" s="274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75" t="s">
        <v>585</v>
      </c>
      <c r="AT190" s="275" t="s">
        <v>223</v>
      </c>
      <c r="AU190" s="275" t="s">
        <v>87</v>
      </c>
      <c r="AY190" s="17" t="s">
        <v>145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85</v>
      </c>
      <c r="BK190" s="145">
        <f>ROUND(I190*H190,2)</f>
        <v>0</v>
      </c>
      <c r="BL190" s="17" t="s">
        <v>585</v>
      </c>
      <c r="BM190" s="275" t="s">
        <v>1137</v>
      </c>
    </row>
    <row r="191" spans="1:65" s="2" customFormat="1" ht="24" customHeight="1">
      <c r="A191" s="40"/>
      <c r="B191" s="41"/>
      <c r="C191" s="309" t="s">
        <v>408</v>
      </c>
      <c r="D191" s="309" t="s">
        <v>223</v>
      </c>
      <c r="E191" s="310" t="s">
        <v>1138</v>
      </c>
      <c r="F191" s="311" t="s">
        <v>1139</v>
      </c>
      <c r="G191" s="312" t="s">
        <v>181</v>
      </c>
      <c r="H191" s="313">
        <v>6</v>
      </c>
      <c r="I191" s="314"/>
      <c r="J191" s="315">
        <f>ROUND(I191*H191,2)</f>
        <v>0</v>
      </c>
      <c r="K191" s="316"/>
      <c r="L191" s="43"/>
      <c r="M191" s="317" t="s">
        <v>1</v>
      </c>
      <c r="N191" s="318" t="s">
        <v>42</v>
      </c>
      <c r="O191" s="93"/>
      <c r="P191" s="273">
        <f>O191*H191</f>
        <v>0</v>
      </c>
      <c r="Q191" s="273">
        <v>0</v>
      </c>
      <c r="R191" s="273">
        <f>Q191*H191</f>
        <v>0</v>
      </c>
      <c r="S191" s="273">
        <v>0</v>
      </c>
      <c r="T191" s="274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75" t="s">
        <v>585</v>
      </c>
      <c r="AT191" s="275" t="s">
        <v>223</v>
      </c>
      <c r="AU191" s="275" t="s">
        <v>87</v>
      </c>
      <c r="AY191" s="17" t="s">
        <v>145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7" t="s">
        <v>85</v>
      </c>
      <c r="BK191" s="145">
        <f>ROUND(I191*H191,2)</f>
        <v>0</v>
      </c>
      <c r="BL191" s="17" t="s">
        <v>585</v>
      </c>
      <c r="BM191" s="275" t="s">
        <v>1140</v>
      </c>
    </row>
    <row r="192" spans="1:65" s="2" customFormat="1" ht="24" customHeight="1">
      <c r="A192" s="40"/>
      <c r="B192" s="41"/>
      <c r="C192" s="309" t="s">
        <v>413</v>
      </c>
      <c r="D192" s="309" t="s">
        <v>223</v>
      </c>
      <c r="E192" s="310" t="s">
        <v>1141</v>
      </c>
      <c r="F192" s="311" t="s">
        <v>1142</v>
      </c>
      <c r="G192" s="312" t="s">
        <v>181</v>
      </c>
      <c r="H192" s="313">
        <v>8</v>
      </c>
      <c r="I192" s="314"/>
      <c r="J192" s="315">
        <f>ROUND(I192*H192,2)</f>
        <v>0</v>
      </c>
      <c r="K192" s="316"/>
      <c r="L192" s="43"/>
      <c r="M192" s="317" t="s">
        <v>1</v>
      </c>
      <c r="N192" s="318" t="s">
        <v>42</v>
      </c>
      <c r="O192" s="93"/>
      <c r="P192" s="273">
        <f>O192*H192</f>
        <v>0</v>
      </c>
      <c r="Q192" s="273">
        <v>0</v>
      </c>
      <c r="R192" s="273">
        <f>Q192*H192</f>
        <v>0</v>
      </c>
      <c r="S192" s="273">
        <v>0</v>
      </c>
      <c r="T192" s="274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75" t="s">
        <v>585</v>
      </c>
      <c r="AT192" s="275" t="s">
        <v>223</v>
      </c>
      <c r="AU192" s="275" t="s">
        <v>87</v>
      </c>
      <c r="AY192" s="17" t="s">
        <v>145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7" t="s">
        <v>85</v>
      </c>
      <c r="BK192" s="145">
        <f>ROUND(I192*H192,2)</f>
        <v>0</v>
      </c>
      <c r="BL192" s="17" t="s">
        <v>585</v>
      </c>
      <c r="BM192" s="275" t="s">
        <v>1143</v>
      </c>
    </row>
    <row r="193" spans="1:65" s="2" customFormat="1" ht="24" customHeight="1">
      <c r="A193" s="40"/>
      <c r="B193" s="41"/>
      <c r="C193" s="309" t="s">
        <v>419</v>
      </c>
      <c r="D193" s="309" t="s">
        <v>223</v>
      </c>
      <c r="E193" s="310" t="s">
        <v>1144</v>
      </c>
      <c r="F193" s="311" t="s">
        <v>1145</v>
      </c>
      <c r="G193" s="312" t="s">
        <v>181</v>
      </c>
      <c r="H193" s="313">
        <v>8</v>
      </c>
      <c r="I193" s="314"/>
      <c r="J193" s="315">
        <f>ROUND(I193*H193,2)</f>
        <v>0</v>
      </c>
      <c r="K193" s="316"/>
      <c r="L193" s="43"/>
      <c r="M193" s="317" t="s">
        <v>1</v>
      </c>
      <c r="N193" s="318" t="s">
        <v>42</v>
      </c>
      <c r="O193" s="93"/>
      <c r="P193" s="273">
        <f>O193*H193</f>
        <v>0</v>
      </c>
      <c r="Q193" s="273">
        <v>0</v>
      </c>
      <c r="R193" s="273">
        <f>Q193*H193</f>
        <v>0</v>
      </c>
      <c r="S193" s="273">
        <v>0</v>
      </c>
      <c r="T193" s="274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75" t="s">
        <v>585</v>
      </c>
      <c r="AT193" s="275" t="s">
        <v>223</v>
      </c>
      <c r="AU193" s="275" t="s">
        <v>87</v>
      </c>
      <c r="AY193" s="17" t="s">
        <v>145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85</v>
      </c>
      <c r="BK193" s="145">
        <f>ROUND(I193*H193,2)</f>
        <v>0</v>
      </c>
      <c r="BL193" s="17" t="s">
        <v>585</v>
      </c>
      <c r="BM193" s="275" t="s">
        <v>1146</v>
      </c>
    </row>
    <row r="194" spans="1:65" s="2" customFormat="1" ht="16.5" customHeight="1">
      <c r="A194" s="40"/>
      <c r="B194" s="41"/>
      <c r="C194" s="262" t="s">
        <v>423</v>
      </c>
      <c r="D194" s="262" t="s">
        <v>146</v>
      </c>
      <c r="E194" s="263" t="s">
        <v>1147</v>
      </c>
      <c r="F194" s="264" t="s">
        <v>1148</v>
      </c>
      <c r="G194" s="265" t="s">
        <v>181</v>
      </c>
      <c r="H194" s="266">
        <v>8</v>
      </c>
      <c r="I194" s="267"/>
      <c r="J194" s="268">
        <f>ROUND(I194*H194,2)</f>
        <v>0</v>
      </c>
      <c r="K194" s="269"/>
      <c r="L194" s="270"/>
      <c r="M194" s="271" t="s">
        <v>1</v>
      </c>
      <c r="N194" s="272" t="s">
        <v>42</v>
      </c>
      <c r="O194" s="93"/>
      <c r="P194" s="273">
        <f>O194*H194</f>
        <v>0</v>
      </c>
      <c r="Q194" s="273">
        <v>0</v>
      </c>
      <c r="R194" s="273">
        <f>Q194*H194</f>
        <v>0</v>
      </c>
      <c r="S194" s="273">
        <v>0</v>
      </c>
      <c r="T194" s="274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75" t="s">
        <v>1106</v>
      </c>
      <c r="AT194" s="275" t="s">
        <v>146</v>
      </c>
      <c r="AU194" s="275" t="s">
        <v>87</v>
      </c>
      <c r="AY194" s="17" t="s">
        <v>145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17" t="s">
        <v>85</v>
      </c>
      <c r="BK194" s="145">
        <f>ROUND(I194*H194,2)</f>
        <v>0</v>
      </c>
      <c r="BL194" s="17" t="s">
        <v>585</v>
      </c>
      <c r="BM194" s="275" t="s">
        <v>1149</v>
      </c>
    </row>
    <row r="195" spans="1:65" s="2" customFormat="1" ht="36" customHeight="1">
      <c r="A195" s="40"/>
      <c r="B195" s="41"/>
      <c r="C195" s="309" t="s">
        <v>429</v>
      </c>
      <c r="D195" s="309" t="s">
        <v>223</v>
      </c>
      <c r="E195" s="310" t="s">
        <v>1150</v>
      </c>
      <c r="F195" s="311" t="s">
        <v>1151</v>
      </c>
      <c r="G195" s="312" t="s">
        <v>107</v>
      </c>
      <c r="H195" s="313">
        <v>53</v>
      </c>
      <c r="I195" s="314"/>
      <c r="J195" s="315">
        <f>ROUND(I195*H195,2)</f>
        <v>0</v>
      </c>
      <c r="K195" s="316"/>
      <c r="L195" s="43"/>
      <c r="M195" s="317" t="s">
        <v>1</v>
      </c>
      <c r="N195" s="318" t="s">
        <v>42</v>
      </c>
      <c r="O195" s="93"/>
      <c r="P195" s="273">
        <f>O195*H195</f>
        <v>0</v>
      </c>
      <c r="Q195" s="273">
        <v>0</v>
      </c>
      <c r="R195" s="273">
        <f>Q195*H195</f>
        <v>0</v>
      </c>
      <c r="S195" s="273">
        <v>0</v>
      </c>
      <c r="T195" s="274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75" t="s">
        <v>585</v>
      </c>
      <c r="AT195" s="275" t="s">
        <v>223</v>
      </c>
      <c r="AU195" s="275" t="s">
        <v>87</v>
      </c>
      <c r="AY195" s="17" t="s">
        <v>145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85</v>
      </c>
      <c r="BK195" s="145">
        <f>ROUND(I195*H195,2)</f>
        <v>0</v>
      </c>
      <c r="BL195" s="17" t="s">
        <v>585</v>
      </c>
      <c r="BM195" s="275" t="s">
        <v>1152</v>
      </c>
    </row>
    <row r="196" spans="1:51" s="13" customFormat="1" ht="12">
      <c r="A196" s="13"/>
      <c r="B196" s="276"/>
      <c r="C196" s="277"/>
      <c r="D196" s="278" t="s">
        <v>183</v>
      </c>
      <c r="E196" s="279" t="s">
        <v>1</v>
      </c>
      <c r="F196" s="280" t="s">
        <v>1084</v>
      </c>
      <c r="G196" s="277"/>
      <c r="H196" s="279" t="s">
        <v>1</v>
      </c>
      <c r="I196" s="281"/>
      <c r="J196" s="277"/>
      <c r="K196" s="277"/>
      <c r="L196" s="282"/>
      <c r="M196" s="283"/>
      <c r="N196" s="284"/>
      <c r="O196" s="284"/>
      <c r="P196" s="284"/>
      <c r="Q196" s="284"/>
      <c r="R196" s="284"/>
      <c r="S196" s="284"/>
      <c r="T196" s="28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86" t="s">
        <v>183</v>
      </c>
      <c r="AU196" s="286" t="s">
        <v>87</v>
      </c>
      <c r="AV196" s="13" t="s">
        <v>85</v>
      </c>
      <c r="AW196" s="13" t="s">
        <v>32</v>
      </c>
      <c r="AX196" s="13" t="s">
        <v>77</v>
      </c>
      <c r="AY196" s="286" t="s">
        <v>145</v>
      </c>
    </row>
    <row r="197" spans="1:51" s="14" customFormat="1" ht="12">
      <c r="A197" s="14"/>
      <c r="B197" s="287"/>
      <c r="C197" s="288"/>
      <c r="D197" s="278" t="s">
        <v>183</v>
      </c>
      <c r="E197" s="289" t="s">
        <v>1026</v>
      </c>
      <c r="F197" s="290" t="s">
        <v>1153</v>
      </c>
      <c r="G197" s="288"/>
      <c r="H197" s="291">
        <v>53</v>
      </c>
      <c r="I197" s="292"/>
      <c r="J197" s="288"/>
      <c r="K197" s="288"/>
      <c r="L197" s="293"/>
      <c r="M197" s="294"/>
      <c r="N197" s="295"/>
      <c r="O197" s="295"/>
      <c r="P197" s="295"/>
      <c r="Q197" s="295"/>
      <c r="R197" s="295"/>
      <c r="S197" s="295"/>
      <c r="T197" s="29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97" t="s">
        <v>183</v>
      </c>
      <c r="AU197" s="297" t="s">
        <v>87</v>
      </c>
      <c r="AV197" s="14" t="s">
        <v>87</v>
      </c>
      <c r="AW197" s="14" t="s">
        <v>32</v>
      </c>
      <c r="AX197" s="14" t="s">
        <v>85</v>
      </c>
      <c r="AY197" s="297" t="s">
        <v>145</v>
      </c>
    </row>
    <row r="198" spans="1:65" s="2" customFormat="1" ht="16.5" customHeight="1">
      <c r="A198" s="40"/>
      <c r="B198" s="41"/>
      <c r="C198" s="262" t="s">
        <v>433</v>
      </c>
      <c r="D198" s="262" t="s">
        <v>146</v>
      </c>
      <c r="E198" s="263" t="s">
        <v>1154</v>
      </c>
      <c r="F198" s="264" t="s">
        <v>1155</v>
      </c>
      <c r="G198" s="265" t="s">
        <v>107</v>
      </c>
      <c r="H198" s="266">
        <v>55.65</v>
      </c>
      <c r="I198" s="267"/>
      <c r="J198" s="268">
        <f>ROUND(I198*H198,2)</f>
        <v>0</v>
      </c>
      <c r="K198" s="269"/>
      <c r="L198" s="270"/>
      <c r="M198" s="271" t="s">
        <v>1</v>
      </c>
      <c r="N198" s="272" t="s">
        <v>42</v>
      </c>
      <c r="O198" s="93"/>
      <c r="P198" s="273">
        <f>O198*H198</f>
        <v>0</v>
      </c>
      <c r="Q198" s="273">
        <v>0.00012</v>
      </c>
      <c r="R198" s="273">
        <f>Q198*H198</f>
        <v>0.006678</v>
      </c>
      <c r="S198" s="273">
        <v>0</v>
      </c>
      <c r="T198" s="274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75" t="s">
        <v>873</v>
      </c>
      <c r="AT198" s="275" t="s">
        <v>146</v>
      </c>
      <c r="AU198" s="275" t="s">
        <v>87</v>
      </c>
      <c r="AY198" s="17" t="s">
        <v>145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85</v>
      </c>
      <c r="BK198" s="145">
        <f>ROUND(I198*H198,2)</f>
        <v>0</v>
      </c>
      <c r="BL198" s="17" t="s">
        <v>873</v>
      </c>
      <c r="BM198" s="275" t="s">
        <v>1156</v>
      </c>
    </row>
    <row r="199" spans="1:51" s="13" customFormat="1" ht="12">
      <c r="A199" s="13"/>
      <c r="B199" s="276"/>
      <c r="C199" s="277"/>
      <c r="D199" s="278" t="s">
        <v>183</v>
      </c>
      <c r="E199" s="279" t="s">
        <v>1</v>
      </c>
      <c r="F199" s="280" t="s">
        <v>673</v>
      </c>
      <c r="G199" s="277"/>
      <c r="H199" s="279" t="s">
        <v>1</v>
      </c>
      <c r="I199" s="281"/>
      <c r="J199" s="277"/>
      <c r="K199" s="277"/>
      <c r="L199" s="282"/>
      <c r="M199" s="283"/>
      <c r="N199" s="284"/>
      <c r="O199" s="284"/>
      <c r="P199" s="284"/>
      <c r="Q199" s="284"/>
      <c r="R199" s="284"/>
      <c r="S199" s="284"/>
      <c r="T199" s="28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86" t="s">
        <v>183</v>
      </c>
      <c r="AU199" s="286" t="s">
        <v>87</v>
      </c>
      <c r="AV199" s="13" t="s">
        <v>85</v>
      </c>
      <c r="AW199" s="13" t="s">
        <v>32</v>
      </c>
      <c r="AX199" s="13" t="s">
        <v>77</v>
      </c>
      <c r="AY199" s="286" t="s">
        <v>145</v>
      </c>
    </row>
    <row r="200" spans="1:51" s="14" customFormat="1" ht="12">
      <c r="A200" s="14"/>
      <c r="B200" s="287"/>
      <c r="C200" s="288"/>
      <c r="D200" s="278" t="s">
        <v>183</v>
      </c>
      <c r="E200" s="289" t="s">
        <v>1</v>
      </c>
      <c r="F200" s="290" t="s">
        <v>1026</v>
      </c>
      <c r="G200" s="288"/>
      <c r="H200" s="291">
        <v>53</v>
      </c>
      <c r="I200" s="292"/>
      <c r="J200" s="288"/>
      <c r="K200" s="288"/>
      <c r="L200" s="293"/>
      <c r="M200" s="294"/>
      <c r="N200" s="295"/>
      <c r="O200" s="295"/>
      <c r="P200" s="295"/>
      <c r="Q200" s="295"/>
      <c r="R200" s="295"/>
      <c r="S200" s="295"/>
      <c r="T200" s="29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97" t="s">
        <v>183</v>
      </c>
      <c r="AU200" s="297" t="s">
        <v>87</v>
      </c>
      <c r="AV200" s="14" t="s">
        <v>87</v>
      </c>
      <c r="AW200" s="14" t="s">
        <v>32</v>
      </c>
      <c r="AX200" s="14" t="s">
        <v>85</v>
      </c>
      <c r="AY200" s="297" t="s">
        <v>145</v>
      </c>
    </row>
    <row r="201" spans="1:51" s="14" customFormat="1" ht="12">
      <c r="A201" s="14"/>
      <c r="B201" s="287"/>
      <c r="C201" s="288"/>
      <c r="D201" s="278" t="s">
        <v>183</v>
      </c>
      <c r="E201" s="288"/>
      <c r="F201" s="290" t="s">
        <v>1157</v>
      </c>
      <c r="G201" s="288"/>
      <c r="H201" s="291">
        <v>55.65</v>
      </c>
      <c r="I201" s="292"/>
      <c r="J201" s="288"/>
      <c r="K201" s="288"/>
      <c r="L201" s="293"/>
      <c r="M201" s="294"/>
      <c r="N201" s="295"/>
      <c r="O201" s="295"/>
      <c r="P201" s="295"/>
      <c r="Q201" s="295"/>
      <c r="R201" s="295"/>
      <c r="S201" s="295"/>
      <c r="T201" s="29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97" t="s">
        <v>183</v>
      </c>
      <c r="AU201" s="297" t="s">
        <v>87</v>
      </c>
      <c r="AV201" s="14" t="s">
        <v>87</v>
      </c>
      <c r="AW201" s="14" t="s">
        <v>4</v>
      </c>
      <c r="AX201" s="14" t="s">
        <v>85</v>
      </c>
      <c r="AY201" s="297" t="s">
        <v>145</v>
      </c>
    </row>
    <row r="202" spans="1:65" s="2" customFormat="1" ht="16.5" customHeight="1">
      <c r="A202" s="40"/>
      <c r="B202" s="41"/>
      <c r="C202" s="262" t="s">
        <v>439</v>
      </c>
      <c r="D202" s="262" t="s">
        <v>146</v>
      </c>
      <c r="E202" s="263" t="s">
        <v>1158</v>
      </c>
      <c r="F202" s="264" t="s">
        <v>1159</v>
      </c>
      <c r="G202" s="265" t="s">
        <v>181</v>
      </c>
      <c r="H202" s="266">
        <v>6</v>
      </c>
      <c r="I202" s="267"/>
      <c r="J202" s="268">
        <f>ROUND(I202*H202,2)</f>
        <v>0</v>
      </c>
      <c r="K202" s="269"/>
      <c r="L202" s="270"/>
      <c r="M202" s="271" t="s">
        <v>1</v>
      </c>
      <c r="N202" s="272" t="s">
        <v>42</v>
      </c>
      <c r="O202" s="93"/>
      <c r="P202" s="273">
        <f>O202*H202</f>
        <v>0</v>
      </c>
      <c r="Q202" s="273">
        <v>0</v>
      </c>
      <c r="R202" s="273">
        <f>Q202*H202</f>
        <v>0</v>
      </c>
      <c r="S202" s="273">
        <v>0</v>
      </c>
      <c r="T202" s="274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75" t="s">
        <v>1106</v>
      </c>
      <c r="AT202" s="275" t="s">
        <v>146</v>
      </c>
      <c r="AU202" s="275" t="s">
        <v>87</v>
      </c>
      <c r="AY202" s="17" t="s">
        <v>145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85</v>
      </c>
      <c r="BK202" s="145">
        <f>ROUND(I202*H202,2)</f>
        <v>0</v>
      </c>
      <c r="BL202" s="17" t="s">
        <v>585</v>
      </c>
      <c r="BM202" s="275" t="s">
        <v>1160</v>
      </c>
    </row>
    <row r="203" spans="1:51" s="14" customFormat="1" ht="12">
      <c r="A203" s="14"/>
      <c r="B203" s="287"/>
      <c r="C203" s="288"/>
      <c r="D203" s="278" t="s">
        <v>183</v>
      </c>
      <c r="E203" s="289" t="s">
        <v>1</v>
      </c>
      <c r="F203" s="290" t="s">
        <v>1161</v>
      </c>
      <c r="G203" s="288"/>
      <c r="H203" s="291">
        <v>6</v>
      </c>
      <c r="I203" s="292"/>
      <c r="J203" s="288"/>
      <c r="K203" s="288"/>
      <c r="L203" s="293"/>
      <c r="M203" s="294"/>
      <c r="N203" s="295"/>
      <c r="O203" s="295"/>
      <c r="P203" s="295"/>
      <c r="Q203" s="295"/>
      <c r="R203" s="295"/>
      <c r="S203" s="295"/>
      <c r="T203" s="29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97" t="s">
        <v>183</v>
      </c>
      <c r="AU203" s="297" t="s">
        <v>87</v>
      </c>
      <c r="AV203" s="14" t="s">
        <v>87</v>
      </c>
      <c r="AW203" s="14" t="s">
        <v>32</v>
      </c>
      <c r="AX203" s="14" t="s">
        <v>85</v>
      </c>
      <c r="AY203" s="297" t="s">
        <v>145</v>
      </c>
    </row>
    <row r="204" spans="1:65" s="2" customFormat="1" ht="48" customHeight="1">
      <c r="A204" s="40"/>
      <c r="B204" s="41"/>
      <c r="C204" s="309" t="s">
        <v>445</v>
      </c>
      <c r="D204" s="309" t="s">
        <v>223</v>
      </c>
      <c r="E204" s="310" t="s">
        <v>1162</v>
      </c>
      <c r="F204" s="311" t="s">
        <v>1163</v>
      </c>
      <c r="G204" s="312" t="s">
        <v>107</v>
      </c>
      <c r="H204" s="313">
        <v>133</v>
      </c>
      <c r="I204" s="314"/>
      <c r="J204" s="315">
        <f>ROUND(I204*H204,2)</f>
        <v>0</v>
      </c>
      <c r="K204" s="316"/>
      <c r="L204" s="43"/>
      <c r="M204" s="317" t="s">
        <v>1</v>
      </c>
      <c r="N204" s="318" t="s">
        <v>42</v>
      </c>
      <c r="O204" s="93"/>
      <c r="P204" s="273">
        <f>O204*H204</f>
        <v>0</v>
      </c>
      <c r="Q204" s="273">
        <v>0</v>
      </c>
      <c r="R204" s="273">
        <f>Q204*H204</f>
        <v>0</v>
      </c>
      <c r="S204" s="273">
        <v>0</v>
      </c>
      <c r="T204" s="274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75" t="s">
        <v>585</v>
      </c>
      <c r="AT204" s="275" t="s">
        <v>223</v>
      </c>
      <c r="AU204" s="275" t="s">
        <v>87</v>
      </c>
      <c r="AY204" s="17" t="s">
        <v>145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85</v>
      </c>
      <c r="BK204" s="145">
        <f>ROUND(I204*H204,2)</f>
        <v>0</v>
      </c>
      <c r="BL204" s="17" t="s">
        <v>585</v>
      </c>
      <c r="BM204" s="275" t="s">
        <v>1164</v>
      </c>
    </row>
    <row r="205" spans="1:51" s="13" customFormat="1" ht="12">
      <c r="A205" s="13"/>
      <c r="B205" s="276"/>
      <c r="C205" s="277"/>
      <c r="D205" s="278" t="s">
        <v>183</v>
      </c>
      <c r="E205" s="279" t="s">
        <v>1</v>
      </c>
      <c r="F205" s="280" t="s">
        <v>1084</v>
      </c>
      <c r="G205" s="277"/>
      <c r="H205" s="279" t="s">
        <v>1</v>
      </c>
      <c r="I205" s="281"/>
      <c r="J205" s="277"/>
      <c r="K205" s="277"/>
      <c r="L205" s="282"/>
      <c r="M205" s="283"/>
      <c r="N205" s="284"/>
      <c r="O205" s="284"/>
      <c r="P205" s="284"/>
      <c r="Q205" s="284"/>
      <c r="R205" s="284"/>
      <c r="S205" s="284"/>
      <c r="T205" s="28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86" t="s">
        <v>183</v>
      </c>
      <c r="AU205" s="286" t="s">
        <v>87</v>
      </c>
      <c r="AV205" s="13" t="s">
        <v>85</v>
      </c>
      <c r="AW205" s="13" t="s">
        <v>32</v>
      </c>
      <c r="AX205" s="13" t="s">
        <v>77</v>
      </c>
      <c r="AY205" s="286" t="s">
        <v>145</v>
      </c>
    </row>
    <row r="206" spans="1:51" s="14" customFormat="1" ht="12">
      <c r="A206" s="14"/>
      <c r="B206" s="287"/>
      <c r="C206" s="288"/>
      <c r="D206" s="278" t="s">
        <v>183</v>
      </c>
      <c r="E206" s="289" t="s">
        <v>1024</v>
      </c>
      <c r="F206" s="290" t="s">
        <v>1025</v>
      </c>
      <c r="G206" s="288"/>
      <c r="H206" s="291">
        <v>133</v>
      </c>
      <c r="I206" s="292"/>
      <c r="J206" s="288"/>
      <c r="K206" s="288"/>
      <c r="L206" s="293"/>
      <c r="M206" s="294"/>
      <c r="N206" s="295"/>
      <c r="O206" s="295"/>
      <c r="P206" s="295"/>
      <c r="Q206" s="295"/>
      <c r="R206" s="295"/>
      <c r="S206" s="295"/>
      <c r="T206" s="29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97" t="s">
        <v>183</v>
      </c>
      <c r="AU206" s="297" t="s">
        <v>87</v>
      </c>
      <c r="AV206" s="14" t="s">
        <v>87</v>
      </c>
      <c r="AW206" s="14" t="s">
        <v>32</v>
      </c>
      <c r="AX206" s="14" t="s">
        <v>85</v>
      </c>
      <c r="AY206" s="297" t="s">
        <v>145</v>
      </c>
    </row>
    <row r="207" spans="1:65" s="2" customFormat="1" ht="16.5" customHeight="1">
      <c r="A207" s="40"/>
      <c r="B207" s="41"/>
      <c r="C207" s="262" t="s">
        <v>450</v>
      </c>
      <c r="D207" s="262" t="s">
        <v>146</v>
      </c>
      <c r="E207" s="263" t="s">
        <v>1165</v>
      </c>
      <c r="F207" s="264" t="s">
        <v>1166</v>
      </c>
      <c r="G207" s="265" t="s">
        <v>107</v>
      </c>
      <c r="H207" s="266">
        <v>139.65</v>
      </c>
      <c r="I207" s="267"/>
      <c r="J207" s="268">
        <f>ROUND(I207*H207,2)</f>
        <v>0</v>
      </c>
      <c r="K207" s="269"/>
      <c r="L207" s="270"/>
      <c r="M207" s="271" t="s">
        <v>1</v>
      </c>
      <c r="N207" s="272" t="s">
        <v>42</v>
      </c>
      <c r="O207" s="93"/>
      <c r="P207" s="273">
        <f>O207*H207</f>
        <v>0</v>
      </c>
      <c r="Q207" s="273">
        <v>0.00063</v>
      </c>
      <c r="R207" s="273">
        <f>Q207*H207</f>
        <v>0.0879795</v>
      </c>
      <c r="S207" s="273">
        <v>0</v>
      </c>
      <c r="T207" s="274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75" t="s">
        <v>873</v>
      </c>
      <c r="AT207" s="275" t="s">
        <v>146</v>
      </c>
      <c r="AU207" s="275" t="s">
        <v>87</v>
      </c>
      <c r="AY207" s="17" t="s">
        <v>145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85</v>
      </c>
      <c r="BK207" s="145">
        <f>ROUND(I207*H207,2)</f>
        <v>0</v>
      </c>
      <c r="BL207" s="17" t="s">
        <v>873</v>
      </c>
      <c r="BM207" s="275" t="s">
        <v>1167</v>
      </c>
    </row>
    <row r="208" spans="1:51" s="13" customFormat="1" ht="12">
      <c r="A208" s="13"/>
      <c r="B208" s="276"/>
      <c r="C208" s="277"/>
      <c r="D208" s="278" t="s">
        <v>183</v>
      </c>
      <c r="E208" s="279" t="s">
        <v>1</v>
      </c>
      <c r="F208" s="280" t="s">
        <v>673</v>
      </c>
      <c r="G208" s="277"/>
      <c r="H208" s="279" t="s">
        <v>1</v>
      </c>
      <c r="I208" s="281"/>
      <c r="J208" s="277"/>
      <c r="K208" s="277"/>
      <c r="L208" s="282"/>
      <c r="M208" s="283"/>
      <c r="N208" s="284"/>
      <c r="O208" s="284"/>
      <c r="P208" s="284"/>
      <c r="Q208" s="284"/>
      <c r="R208" s="284"/>
      <c r="S208" s="284"/>
      <c r="T208" s="28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86" t="s">
        <v>183</v>
      </c>
      <c r="AU208" s="286" t="s">
        <v>87</v>
      </c>
      <c r="AV208" s="13" t="s">
        <v>85</v>
      </c>
      <c r="AW208" s="13" t="s">
        <v>32</v>
      </c>
      <c r="AX208" s="13" t="s">
        <v>77</v>
      </c>
      <c r="AY208" s="286" t="s">
        <v>145</v>
      </c>
    </row>
    <row r="209" spans="1:51" s="14" customFormat="1" ht="12">
      <c r="A209" s="14"/>
      <c r="B209" s="287"/>
      <c r="C209" s="288"/>
      <c r="D209" s="278" t="s">
        <v>183</v>
      </c>
      <c r="E209" s="289" t="s">
        <v>1</v>
      </c>
      <c r="F209" s="290" t="s">
        <v>1024</v>
      </c>
      <c r="G209" s="288"/>
      <c r="H209" s="291">
        <v>133</v>
      </c>
      <c r="I209" s="292"/>
      <c r="J209" s="288"/>
      <c r="K209" s="288"/>
      <c r="L209" s="293"/>
      <c r="M209" s="294"/>
      <c r="N209" s="295"/>
      <c r="O209" s="295"/>
      <c r="P209" s="295"/>
      <c r="Q209" s="295"/>
      <c r="R209" s="295"/>
      <c r="S209" s="295"/>
      <c r="T209" s="29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97" t="s">
        <v>183</v>
      </c>
      <c r="AU209" s="297" t="s">
        <v>87</v>
      </c>
      <c r="AV209" s="14" t="s">
        <v>87</v>
      </c>
      <c r="AW209" s="14" t="s">
        <v>32</v>
      </c>
      <c r="AX209" s="14" t="s">
        <v>85</v>
      </c>
      <c r="AY209" s="297" t="s">
        <v>145</v>
      </c>
    </row>
    <row r="210" spans="1:51" s="14" customFormat="1" ht="12">
      <c r="A210" s="14"/>
      <c r="B210" s="287"/>
      <c r="C210" s="288"/>
      <c r="D210" s="278" t="s">
        <v>183</v>
      </c>
      <c r="E210" s="288"/>
      <c r="F210" s="290" t="s">
        <v>1168</v>
      </c>
      <c r="G210" s="288"/>
      <c r="H210" s="291">
        <v>139.65</v>
      </c>
      <c r="I210" s="292"/>
      <c r="J210" s="288"/>
      <c r="K210" s="288"/>
      <c r="L210" s="293"/>
      <c r="M210" s="294"/>
      <c r="N210" s="295"/>
      <c r="O210" s="295"/>
      <c r="P210" s="295"/>
      <c r="Q210" s="295"/>
      <c r="R210" s="295"/>
      <c r="S210" s="295"/>
      <c r="T210" s="29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97" t="s">
        <v>183</v>
      </c>
      <c r="AU210" s="297" t="s">
        <v>87</v>
      </c>
      <c r="AV210" s="14" t="s">
        <v>87</v>
      </c>
      <c r="AW210" s="14" t="s">
        <v>4</v>
      </c>
      <c r="AX210" s="14" t="s">
        <v>85</v>
      </c>
      <c r="AY210" s="297" t="s">
        <v>145</v>
      </c>
    </row>
    <row r="211" spans="1:65" s="2" customFormat="1" ht="48" customHeight="1">
      <c r="A211" s="40"/>
      <c r="B211" s="41"/>
      <c r="C211" s="309" t="s">
        <v>456</v>
      </c>
      <c r="D211" s="309" t="s">
        <v>223</v>
      </c>
      <c r="E211" s="310" t="s">
        <v>1169</v>
      </c>
      <c r="F211" s="311" t="s">
        <v>1170</v>
      </c>
      <c r="G211" s="312" t="s">
        <v>107</v>
      </c>
      <c r="H211" s="313">
        <v>64.5</v>
      </c>
      <c r="I211" s="314"/>
      <c r="J211" s="315">
        <f>ROUND(I211*H211,2)</f>
        <v>0</v>
      </c>
      <c r="K211" s="316"/>
      <c r="L211" s="43"/>
      <c r="M211" s="317" t="s">
        <v>1</v>
      </c>
      <c r="N211" s="318" t="s">
        <v>42</v>
      </c>
      <c r="O211" s="93"/>
      <c r="P211" s="273">
        <f>O211*H211</f>
        <v>0</v>
      </c>
      <c r="Q211" s="273">
        <v>0</v>
      </c>
      <c r="R211" s="273">
        <f>Q211*H211</f>
        <v>0</v>
      </c>
      <c r="S211" s="273">
        <v>0</v>
      </c>
      <c r="T211" s="274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75" t="s">
        <v>585</v>
      </c>
      <c r="AT211" s="275" t="s">
        <v>223</v>
      </c>
      <c r="AU211" s="275" t="s">
        <v>87</v>
      </c>
      <c r="AY211" s="17" t="s">
        <v>145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7" t="s">
        <v>85</v>
      </c>
      <c r="BK211" s="145">
        <f>ROUND(I211*H211,2)</f>
        <v>0</v>
      </c>
      <c r="BL211" s="17" t="s">
        <v>585</v>
      </c>
      <c r="BM211" s="275" t="s">
        <v>1171</v>
      </c>
    </row>
    <row r="212" spans="1:51" s="13" customFormat="1" ht="12">
      <c r="A212" s="13"/>
      <c r="B212" s="276"/>
      <c r="C212" s="277"/>
      <c r="D212" s="278" t="s">
        <v>183</v>
      </c>
      <c r="E212" s="279" t="s">
        <v>1</v>
      </c>
      <c r="F212" s="280" t="s">
        <v>1172</v>
      </c>
      <c r="G212" s="277"/>
      <c r="H212" s="279" t="s">
        <v>1</v>
      </c>
      <c r="I212" s="281"/>
      <c r="J212" s="277"/>
      <c r="K212" s="277"/>
      <c r="L212" s="282"/>
      <c r="M212" s="283"/>
      <c r="N212" s="284"/>
      <c r="O212" s="284"/>
      <c r="P212" s="284"/>
      <c r="Q212" s="284"/>
      <c r="R212" s="284"/>
      <c r="S212" s="284"/>
      <c r="T212" s="28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86" t="s">
        <v>183</v>
      </c>
      <c r="AU212" s="286" t="s">
        <v>87</v>
      </c>
      <c r="AV212" s="13" t="s">
        <v>85</v>
      </c>
      <c r="AW212" s="13" t="s">
        <v>32</v>
      </c>
      <c r="AX212" s="13" t="s">
        <v>77</v>
      </c>
      <c r="AY212" s="286" t="s">
        <v>145</v>
      </c>
    </row>
    <row r="213" spans="1:51" s="14" customFormat="1" ht="12">
      <c r="A213" s="14"/>
      <c r="B213" s="287"/>
      <c r="C213" s="288"/>
      <c r="D213" s="278" t="s">
        <v>183</v>
      </c>
      <c r="E213" s="289" t="s">
        <v>1033</v>
      </c>
      <c r="F213" s="290" t="s">
        <v>1032</v>
      </c>
      <c r="G213" s="288"/>
      <c r="H213" s="291">
        <v>64.5</v>
      </c>
      <c r="I213" s="292"/>
      <c r="J213" s="288"/>
      <c r="K213" s="288"/>
      <c r="L213" s="293"/>
      <c r="M213" s="294"/>
      <c r="N213" s="295"/>
      <c r="O213" s="295"/>
      <c r="P213" s="295"/>
      <c r="Q213" s="295"/>
      <c r="R213" s="295"/>
      <c r="S213" s="295"/>
      <c r="T213" s="29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97" t="s">
        <v>183</v>
      </c>
      <c r="AU213" s="297" t="s">
        <v>87</v>
      </c>
      <c r="AV213" s="14" t="s">
        <v>87</v>
      </c>
      <c r="AW213" s="14" t="s">
        <v>32</v>
      </c>
      <c r="AX213" s="14" t="s">
        <v>85</v>
      </c>
      <c r="AY213" s="297" t="s">
        <v>145</v>
      </c>
    </row>
    <row r="214" spans="1:65" s="2" customFormat="1" ht="16.5" customHeight="1">
      <c r="A214" s="40"/>
      <c r="B214" s="41"/>
      <c r="C214" s="262" t="s">
        <v>460</v>
      </c>
      <c r="D214" s="262" t="s">
        <v>146</v>
      </c>
      <c r="E214" s="263" t="s">
        <v>1173</v>
      </c>
      <c r="F214" s="264" t="s">
        <v>1174</v>
      </c>
      <c r="G214" s="265" t="s">
        <v>107</v>
      </c>
      <c r="H214" s="266">
        <v>67.725</v>
      </c>
      <c r="I214" s="267"/>
      <c r="J214" s="268">
        <f>ROUND(I214*H214,2)</f>
        <v>0</v>
      </c>
      <c r="K214" s="269"/>
      <c r="L214" s="270"/>
      <c r="M214" s="271" t="s">
        <v>1</v>
      </c>
      <c r="N214" s="272" t="s">
        <v>42</v>
      </c>
      <c r="O214" s="93"/>
      <c r="P214" s="273">
        <f>O214*H214</f>
        <v>0</v>
      </c>
      <c r="Q214" s="273">
        <v>0.00025</v>
      </c>
      <c r="R214" s="273">
        <f>Q214*H214</f>
        <v>0.01693125</v>
      </c>
      <c r="S214" s="273">
        <v>0</v>
      </c>
      <c r="T214" s="274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75" t="s">
        <v>873</v>
      </c>
      <c r="AT214" s="275" t="s">
        <v>146</v>
      </c>
      <c r="AU214" s="275" t="s">
        <v>87</v>
      </c>
      <c r="AY214" s="17" t="s">
        <v>145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85</v>
      </c>
      <c r="BK214" s="145">
        <f>ROUND(I214*H214,2)</f>
        <v>0</v>
      </c>
      <c r="BL214" s="17" t="s">
        <v>873</v>
      </c>
      <c r="BM214" s="275" t="s">
        <v>1175</v>
      </c>
    </row>
    <row r="215" spans="1:51" s="13" customFormat="1" ht="12">
      <c r="A215" s="13"/>
      <c r="B215" s="276"/>
      <c r="C215" s="277"/>
      <c r="D215" s="278" t="s">
        <v>183</v>
      </c>
      <c r="E215" s="279" t="s">
        <v>1</v>
      </c>
      <c r="F215" s="280" t="s">
        <v>673</v>
      </c>
      <c r="G215" s="277"/>
      <c r="H215" s="279" t="s">
        <v>1</v>
      </c>
      <c r="I215" s="281"/>
      <c r="J215" s="277"/>
      <c r="K215" s="277"/>
      <c r="L215" s="282"/>
      <c r="M215" s="283"/>
      <c r="N215" s="284"/>
      <c r="O215" s="284"/>
      <c r="P215" s="284"/>
      <c r="Q215" s="284"/>
      <c r="R215" s="284"/>
      <c r="S215" s="284"/>
      <c r="T215" s="28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86" t="s">
        <v>183</v>
      </c>
      <c r="AU215" s="286" t="s">
        <v>87</v>
      </c>
      <c r="AV215" s="13" t="s">
        <v>85</v>
      </c>
      <c r="AW215" s="13" t="s">
        <v>32</v>
      </c>
      <c r="AX215" s="13" t="s">
        <v>77</v>
      </c>
      <c r="AY215" s="286" t="s">
        <v>145</v>
      </c>
    </row>
    <row r="216" spans="1:51" s="14" customFormat="1" ht="12">
      <c r="A216" s="14"/>
      <c r="B216" s="287"/>
      <c r="C216" s="288"/>
      <c r="D216" s="278" t="s">
        <v>183</v>
      </c>
      <c r="E216" s="289" t="s">
        <v>1</v>
      </c>
      <c r="F216" s="290" t="s">
        <v>1033</v>
      </c>
      <c r="G216" s="288"/>
      <c r="H216" s="291">
        <v>64.5</v>
      </c>
      <c r="I216" s="292"/>
      <c r="J216" s="288"/>
      <c r="K216" s="288"/>
      <c r="L216" s="293"/>
      <c r="M216" s="294"/>
      <c r="N216" s="295"/>
      <c r="O216" s="295"/>
      <c r="P216" s="295"/>
      <c r="Q216" s="295"/>
      <c r="R216" s="295"/>
      <c r="S216" s="295"/>
      <c r="T216" s="29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97" t="s">
        <v>183</v>
      </c>
      <c r="AU216" s="297" t="s">
        <v>87</v>
      </c>
      <c r="AV216" s="14" t="s">
        <v>87</v>
      </c>
      <c r="AW216" s="14" t="s">
        <v>32</v>
      </c>
      <c r="AX216" s="14" t="s">
        <v>85</v>
      </c>
      <c r="AY216" s="297" t="s">
        <v>145</v>
      </c>
    </row>
    <row r="217" spans="1:51" s="14" customFormat="1" ht="12">
      <c r="A217" s="14"/>
      <c r="B217" s="287"/>
      <c r="C217" s="288"/>
      <c r="D217" s="278" t="s">
        <v>183</v>
      </c>
      <c r="E217" s="288"/>
      <c r="F217" s="290" t="s">
        <v>1176</v>
      </c>
      <c r="G217" s="288"/>
      <c r="H217" s="291">
        <v>67.725</v>
      </c>
      <c r="I217" s="292"/>
      <c r="J217" s="288"/>
      <c r="K217" s="288"/>
      <c r="L217" s="293"/>
      <c r="M217" s="294"/>
      <c r="N217" s="295"/>
      <c r="O217" s="295"/>
      <c r="P217" s="295"/>
      <c r="Q217" s="295"/>
      <c r="R217" s="295"/>
      <c r="S217" s="295"/>
      <c r="T217" s="29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97" t="s">
        <v>183</v>
      </c>
      <c r="AU217" s="297" t="s">
        <v>87</v>
      </c>
      <c r="AV217" s="14" t="s">
        <v>87</v>
      </c>
      <c r="AW217" s="14" t="s">
        <v>4</v>
      </c>
      <c r="AX217" s="14" t="s">
        <v>85</v>
      </c>
      <c r="AY217" s="297" t="s">
        <v>145</v>
      </c>
    </row>
    <row r="218" spans="1:65" s="2" customFormat="1" ht="16.5" customHeight="1">
      <c r="A218" s="40"/>
      <c r="B218" s="41"/>
      <c r="C218" s="309" t="s">
        <v>464</v>
      </c>
      <c r="D218" s="309" t="s">
        <v>223</v>
      </c>
      <c r="E218" s="310" t="s">
        <v>1177</v>
      </c>
      <c r="F218" s="311" t="s">
        <v>1178</v>
      </c>
      <c r="G218" s="312" t="s">
        <v>107</v>
      </c>
      <c r="H218" s="313">
        <v>64.5</v>
      </c>
      <c r="I218" s="314"/>
      <c r="J218" s="315">
        <f>ROUND(I218*H218,2)</f>
        <v>0</v>
      </c>
      <c r="K218" s="316"/>
      <c r="L218" s="43"/>
      <c r="M218" s="317" t="s">
        <v>1</v>
      </c>
      <c r="N218" s="318" t="s">
        <v>42</v>
      </c>
      <c r="O218" s="93"/>
      <c r="P218" s="273">
        <f>O218*H218</f>
        <v>0</v>
      </c>
      <c r="Q218" s="273">
        <v>0</v>
      </c>
      <c r="R218" s="273">
        <f>Q218*H218</f>
        <v>0</v>
      </c>
      <c r="S218" s="273">
        <v>0</v>
      </c>
      <c r="T218" s="274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75" t="s">
        <v>585</v>
      </c>
      <c r="AT218" s="275" t="s">
        <v>223</v>
      </c>
      <c r="AU218" s="275" t="s">
        <v>87</v>
      </c>
      <c r="AY218" s="17" t="s">
        <v>145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7" t="s">
        <v>85</v>
      </c>
      <c r="BK218" s="145">
        <f>ROUND(I218*H218,2)</f>
        <v>0</v>
      </c>
      <c r="BL218" s="17" t="s">
        <v>585</v>
      </c>
      <c r="BM218" s="275" t="s">
        <v>1179</v>
      </c>
    </row>
    <row r="219" spans="1:51" s="13" customFormat="1" ht="12">
      <c r="A219" s="13"/>
      <c r="B219" s="276"/>
      <c r="C219" s="277"/>
      <c r="D219" s="278" t="s">
        <v>183</v>
      </c>
      <c r="E219" s="279" t="s">
        <v>1</v>
      </c>
      <c r="F219" s="280" t="s">
        <v>1084</v>
      </c>
      <c r="G219" s="277"/>
      <c r="H219" s="279" t="s">
        <v>1</v>
      </c>
      <c r="I219" s="281"/>
      <c r="J219" s="277"/>
      <c r="K219" s="277"/>
      <c r="L219" s="282"/>
      <c r="M219" s="283"/>
      <c r="N219" s="284"/>
      <c r="O219" s="284"/>
      <c r="P219" s="284"/>
      <c r="Q219" s="284"/>
      <c r="R219" s="284"/>
      <c r="S219" s="284"/>
      <c r="T219" s="28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86" t="s">
        <v>183</v>
      </c>
      <c r="AU219" s="286" t="s">
        <v>87</v>
      </c>
      <c r="AV219" s="13" t="s">
        <v>85</v>
      </c>
      <c r="AW219" s="13" t="s">
        <v>32</v>
      </c>
      <c r="AX219" s="13" t="s">
        <v>77</v>
      </c>
      <c r="AY219" s="286" t="s">
        <v>145</v>
      </c>
    </row>
    <row r="220" spans="1:51" s="14" customFormat="1" ht="12">
      <c r="A220" s="14"/>
      <c r="B220" s="287"/>
      <c r="C220" s="288"/>
      <c r="D220" s="278" t="s">
        <v>183</v>
      </c>
      <c r="E220" s="289" t="s">
        <v>1</v>
      </c>
      <c r="F220" s="290" t="s">
        <v>1031</v>
      </c>
      <c r="G220" s="288"/>
      <c r="H220" s="291">
        <v>64.5</v>
      </c>
      <c r="I220" s="292"/>
      <c r="J220" s="288"/>
      <c r="K220" s="288"/>
      <c r="L220" s="293"/>
      <c r="M220" s="294"/>
      <c r="N220" s="295"/>
      <c r="O220" s="295"/>
      <c r="P220" s="295"/>
      <c r="Q220" s="295"/>
      <c r="R220" s="295"/>
      <c r="S220" s="295"/>
      <c r="T220" s="29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97" t="s">
        <v>183</v>
      </c>
      <c r="AU220" s="297" t="s">
        <v>87</v>
      </c>
      <c r="AV220" s="14" t="s">
        <v>87</v>
      </c>
      <c r="AW220" s="14" t="s">
        <v>32</v>
      </c>
      <c r="AX220" s="14" t="s">
        <v>85</v>
      </c>
      <c r="AY220" s="297" t="s">
        <v>145</v>
      </c>
    </row>
    <row r="221" spans="1:65" s="2" customFormat="1" ht="24" customHeight="1">
      <c r="A221" s="40"/>
      <c r="B221" s="41"/>
      <c r="C221" s="262" t="s">
        <v>468</v>
      </c>
      <c r="D221" s="262" t="s">
        <v>146</v>
      </c>
      <c r="E221" s="263" t="s">
        <v>1180</v>
      </c>
      <c r="F221" s="264" t="s">
        <v>1181</v>
      </c>
      <c r="G221" s="265" t="s">
        <v>148</v>
      </c>
      <c r="H221" s="266">
        <v>1</v>
      </c>
      <c r="I221" s="267"/>
      <c r="J221" s="268">
        <f>ROUND(I221*H221,2)</f>
        <v>0</v>
      </c>
      <c r="K221" s="269"/>
      <c r="L221" s="270"/>
      <c r="M221" s="271" t="s">
        <v>1</v>
      </c>
      <c r="N221" s="272" t="s">
        <v>42</v>
      </c>
      <c r="O221" s="93"/>
      <c r="P221" s="273">
        <f>O221*H221</f>
        <v>0</v>
      </c>
      <c r="Q221" s="273">
        <v>0</v>
      </c>
      <c r="R221" s="273">
        <f>Q221*H221</f>
        <v>0</v>
      </c>
      <c r="S221" s="273">
        <v>0</v>
      </c>
      <c r="T221" s="274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75" t="s">
        <v>1106</v>
      </c>
      <c r="AT221" s="275" t="s">
        <v>146</v>
      </c>
      <c r="AU221" s="275" t="s">
        <v>87</v>
      </c>
      <c r="AY221" s="17" t="s">
        <v>145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7" t="s">
        <v>85</v>
      </c>
      <c r="BK221" s="145">
        <f>ROUND(I221*H221,2)</f>
        <v>0</v>
      </c>
      <c r="BL221" s="17" t="s">
        <v>585</v>
      </c>
      <c r="BM221" s="275" t="s">
        <v>1182</v>
      </c>
    </row>
    <row r="222" spans="1:65" s="2" customFormat="1" ht="24" customHeight="1">
      <c r="A222" s="40"/>
      <c r="B222" s="41"/>
      <c r="C222" s="262" t="s">
        <v>473</v>
      </c>
      <c r="D222" s="262" t="s">
        <v>146</v>
      </c>
      <c r="E222" s="263" t="s">
        <v>1183</v>
      </c>
      <c r="F222" s="264" t="s">
        <v>1184</v>
      </c>
      <c r="G222" s="265" t="s">
        <v>148</v>
      </c>
      <c r="H222" s="266">
        <v>1</v>
      </c>
      <c r="I222" s="267"/>
      <c r="J222" s="268">
        <f>ROUND(I222*H222,2)</f>
        <v>0</v>
      </c>
      <c r="K222" s="269"/>
      <c r="L222" s="270"/>
      <c r="M222" s="271" t="s">
        <v>1</v>
      </c>
      <c r="N222" s="272" t="s">
        <v>42</v>
      </c>
      <c r="O222" s="93"/>
      <c r="P222" s="273">
        <f>O222*H222</f>
        <v>0</v>
      </c>
      <c r="Q222" s="273">
        <v>0</v>
      </c>
      <c r="R222" s="273">
        <f>Q222*H222</f>
        <v>0</v>
      </c>
      <c r="S222" s="273">
        <v>0</v>
      </c>
      <c r="T222" s="274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75" t="s">
        <v>1106</v>
      </c>
      <c r="AT222" s="275" t="s">
        <v>146</v>
      </c>
      <c r="AU222" s="275" t="s">
        <v>87</v>
      </c>
      <c r="AY222" s="17" t="s">
        <v>145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7" t="s">
        <v>85</v>
      </c>
      <c r="BK222" s="145">
        <f>ROUND(I222*H222,2)</f>
        <v>0</v>
      </c>
      <c r="BL222" s="17" t="s">
        <v>585</v>
      </c>
      <c r="BM222" s="275" t="s">
        <v>1185</v>
      </c>
    </row>
    <row r="223" spans="1:65" s="2" customFormat="1" ht="16.5" customHeight="1">
      <c r="A223" s="40"/>
      <c r="B223" s="41"/>
      <c r="C223" s="262" t="s">
        <v>477</v>
      </c>
      <c r="D223" s="262" t="s">
        <v>146</v>
      </c>
      <c r="E223" s="263" t="s">
        <v>1186</v>
      </c>
      <c r="F223" s="264" t="s">
        <v>1187</v>
      </c>
      <c r="G223" s="265" t="s">
        <v>148</v>
      </c>
      <c r="H223" s="266">
        <v>5</v>
      </c>
      <c r="I223" s="267"/>
      <c r="J223" s="268">
        <f>ROUND(I223*H223,2)</f>
        <v>0</v>
      </c>
      <c r="K223" s="269"/>
      <c r="L223" s="270"/>
      <c r="M223" s="271" t="s">
        <v>1</v>
      </c>
      <c r="N223" s="272" t="s">
        <v>42</v>
      </c>
      <c r="O223" s="93"/>
      <c r="P223" s="273">
        <f>O223*H223</f>
        <v>0</v>
      </c>
      <c r="Q223" s="273">
        <v>0</v>
      </c>
      <c r="R223" s="273">
        <f>Q223*H223</f>
        <v>0</v>
      </c>
      <c r="S223" s="273">
        <v>0</v>
      </c>
      <c r="T223" s="274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75" t="s">
        <v>1106</v>
      </c>
      <c r="AT223" s="275" t="s">
        <v>146</v>
      </c>
      <c r="AU223" s="275" t="s">
        <v>87</v>
      </c>
      <c r="AY223" s="17" t="s">
        <v>145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85</v>
      </c>
      <c r="BK223" s="145">
        <f>ROUND(I223*H223,2)</f>
        <v>0</v>
      </c>
      <c r="BL223" s="17" t="s">
        <v>585</v>
      </c>
      <c r="BM223" s="275" t="s">
        <v>1188</v>
      </c>
    </row>
    <row r="224" spans="1:65" s="2" customFormat="1" ht="24" customHeight="1">
      <c r="A224" s="40"/>
      <c r="B224" s="41"/>
      <c r="C224" s="262" t="s">
        <v>482</v>
      </c>
      <c r="D224" s="262" t="s">
        <v>146</v>
      </c>
      <c r="E224" s="263" t="s">
        <v>1189</v>
      </c>
      <c r="F224" s="264" t="s">
        <v>1190</v>
      </c>
      <c r="G224" s="265" t="s">
        <v>148</v>
      </c>
      <c r="H224" s="266">
        <v>1</v>
      </c>
      <c r="I224" s="267"/>
      <c r="J224" s="268">
        <f>ROUND(I224*H224,2)</f>
        <v>0</v>
      </c>
      <c r="K224" s="269"/>
      <c r="L224" s="270"/>
      <c r="M224" s="271" t="s">
        <v>1</v>
      </c>
      <c r="N224" s="272" t="s">
        <v>42</v>
      </c>
      <c r="O224" s="93"/>
      <c r="P224" s="273">
        <f>O224*H224</f>
        <v>0</v>
      </c>
      <c r="Q224" s="273">
        <v>0</v>
      </c>
      <c r="R224" s="273">
        <f>Q224*H224</f>
        <v>0</v>
      </c>
      <c r="S224" s="273">
        <v>0</v>
      </c>
      <c r="T224" s="274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75" t="s">
        <v>1106</v>
      </c>
      <c r="AT224" s="275" t="s">
        <v>146</v>
      </c>
      <c r="AU224" s="275" t="s">
        <v>87</v>
      </c>
      <c r="AY224" s="17" t="s">
        <v>145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7" t="s">
        <v>85</v>
      </c>
      <c r="BK224" s="145">
        <f>ROUND(I224*H224,2)</f>
        <v>0</v>
      </c>
      <c r="BL224" s="17" t="s">
        <v>585</v>
      </c>
      <c r="BM224" s="275" t="s">
        <v>1191</v>
      </c>
    </row>
    <row r="225" spans="1:65" s="2" customFormat="1" ht="24" customHeight="1">
      <c r="A225" s="40"/>
      <c r="B225" s="41"/>
      <c r="C225" s="262" t="s">
        <v>486</v>
      </c>
      <c r="D225" s="262" t="s">
        <v>146</v>
      </c>
      <c r="E225" s="263" t="s">
        <v>1192</v>
      </c>
      <c r="F225" s="264" t="s">
        <v>1193</v>
      </c>
      <c r="G225" s="265" t="s">
        <v>148</v>
      </c>
      <c r="H225" s="266">
        <v>6</v>
      </c>
      <c r="I225" s="267"/>
      <c r="J225" s="268">
        <f>ROUND(I225*H225,2)</f>
        <v>0</v>
      </c>
      <c r="K225" s="269"/>
      <c r="L225" s="270"/>
      <c r="M225" s="271" t="s">
        <v>1</v>
      </c>
      <c r="N225" s="272" t="s">
        <v>42</v>
      </c>
      <c r="O225" s="93"/>
      <c r="P225" s="273">
        <f>O225*H225</f>
        <v>0</v>
      </c>
      <c r="Q225" s="273">
        <v>0</v>
      </c>
      <c r="R225" s="273">
        <f>Q225*H225</f>
        <v>0</v>
      </c>
      <c r="S225" s="273">
        <v>0</v>
      </c>
      <c r="T225" s="274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75" t="s">
        <v>1106</v>
      </c>
      <c r="AT225" s="275" t="s">
        <v>146</v>
      </c>
      <c r="AU225" s="275" t="s">
        <v>87</v>
      </c>
      <c r="AY225" s="17" t="s">
        <v>145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7" t="s">
        <v>85</v>
      </c>
      <c r="BK225" s="145">
        <f>ROUND(I225*H225,2)</f>
        <v>0</v>
      </c>
      <c r="BL225" s="17" t="s">
        <v>585</v>
      </c>
      <c r="BM225" s="275" t="s">
        <v>1194</v>
      </c>
    </row>
    <row r="226" spans="1:63" s="12" customFormat="1" ht="22.8" customHeight="1">
      <c r="A226" s="12"/>
      <c r="B226" s="246"/>
      <c r="C226" s="247"/>
      <c r="D226" s="248" t="s">
        <v>76</v>
      </c>
      <c r="E226" s="260" t="s">
        <v>850</v>
      </c>
      <c r="F226" s="260" t="s">
        <v>851</v>
      </c>
      <c r="G226" s="247"/>
      <c r="H226" s="247"/>
      <c r="I226" s="250"/>
      <c r="J226" s="261">
        <f>BK226</f>
        <v>0</v>
      </c>
      <c r="K226" s="247"/>
      <c r="L226" s="252"/>
      <c r="M226" s="253"/>
      <c r="N226" s="254"/>
      <c r="O226" s="254"/>
      <c r="P226" s="255">
        <f>SUM(P227:P271)</f>
        <v>0</v>
      </c>
      <c r="Q226" s="254"/>
      <c r="R226" s="255">
        <f>SUM(R227:R271)</f>
        <v>24.8271848</v>
      </c>
      <c r="S226" s="254"/>
      <c r="T226" s="256">
        <f>SUM(T227:T271)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57" t="s">
        <v>154</v>
      </c>
      <c r="AT226" s="258" t="s">
        <v>76</v>
      </c>
      <c r="AU226" s="258" t="s">
        <v>85</v>
      </c>
      <c r="AY226" s="257" t="s">
        <v>145</v>
      </c>
      <c r="BK226" s="259">
        <f>SUM(BK227:BK271)</f>
        <v>0</v>
      </c>
    </row>
    <row r="227" spans="1:65" s="2" customFormat="1" ht="24" customHeight="1">
      <c r="A227" s="40"/>
      <c r="B227" s="41"/>
      <c r="C227" s="309" t="s">
        <v>490</v>
      </c>
      <c r="D227" s="309" t="s">
        <v>223</v>
      </c>
      <c r="E227" s="310" t="s">
        <v>1195</v>
      </c>
      <c r="F227" s="311" t="s">
        <v>1196</v>
      </c>
      <c r="G227" s="312" t="s">
        <v>1197</v>
      </c>
      <c r="H227" s="313">
        <v>0.12</v>
      </c>
      <c r="I227" s="314"/>
      <c r="J227" s="315">
        <f>ROUND(I227*H227,2)</f>
        <v>0</v>
      </c>
      <c r="K227" s="316"/>
      <c r="L227" s="43"/>
      <c r="M227" s="317" t="s">
        <v>1</v>
      </c>
      <c r="N227" s="318" t="s">
        <v>42</v>
      </c>
      <c r="O227" s="93"/>
      <c r="P227" s="273">
        <f>O227*H227</f>
        <v>0</v>
      </c>
      <c r="Q227" s="273">
        <v>0.0088</v>
      </c>
      <c r="R227" s="273">
        <f>Q227*H227</f>
        <v>0.001056</v>
      </c>
      <c r="S227" s="273">
        <v>0</v>
      </c>
      <c r="T227" s="274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75" t="s">
        <v>585</v>
      </c>
      <c r="AT227" s="275" t="s">
        <v>223</v>
      </c>
      <c r="AU227" s="275" t="s">
        <v>87</v>
      </c>
      <c r="AY227" s="17" t="s">
        <v>145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85</v>
      </c>
      <c r="BK227" s="145">
        <f>ROUND(I227*H227,2)</f>
        <v>0</v>
      </c>
      <c r="BL227" s="17" t="s">
        <v>585</v>
      </c>
      <c r="BM227" s="275" t="s">
        <v>1198</v>
      </c>
    </row>
    <row r="228" spans="1:51" s="14" customFormat="1" ht="12">
      <c r="A228" s="14"/>
      <c r="B228" s="287"/>
      <c r="C228" s="288"/>
      <c r="D228" s="278" t="s">
        <v>183</v>
      </c>
      <c r="E228" s="289" t="s">
        <v>1</v>
      </c>
      <c r="F228" s="290" t="s">
        <v>1199</v>
      </c>
      <c r="G228" s="288"/>
      <c r="H228" s="291">
        <v>0.12</v>
      </c>
      <c r="I228" s="292"/>
      <c r="J228" s="288"/>
      <c r="K228" s="288"/>
      <c r="L228" s="293"/>
      <c r="M228" s="294"/>
      <c r="N228" s="295"/>
      <c r="O228" s="295"/>
      <c r="P228" s="295"/>
      <c r="Q228" s="295"/>
      <c r="R228" s="295"/>
      <c r="S228" s="295"/>
      <c r="T228" s="29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97" t="s">
        <v>183</v>
      </c>
      <c r="AU228" s="297" t="s">
        <v>87</v>
      </c>
      <c r="AV228" s="14" t="s">
        <v>87</v>
      </c>
      <c r="AW228" s="14" t="s">
        <v>32</v>
      </c>
      <c r="AX228" s="14" t="s">
        <v>85</v>
      </c>
      <c r="AY228" s="297" t="s">
        <v>145</v>
      </c>
    </row>
    <row r="229" spans="1:65" s="2" customFormat="1" ht="60" customHeight="1">
      <c r="A229" s="40"/>
      <c r="B229" s="41"/>
      <c r="C229" s="309" t="s">
        <v>494</v>
      </c>
      <c r="D229" s="309" t="s">
        <v>223</v>
      </c>
      <c r="E229" s="310" t="s">
        <v>1200</v>
      </c>
      <c r="F229" s="311" t="s">
        <v>1201</v>
      </c>
      <c r="G229" s="312" t="s">
        <v>181</v>
      </c>
      <c r="H229" s="313">
        <v>6</v>
      </c>
      <c r="I229" s="314"/>
      <c r="J229" s="315">
        <f>ROUND(I229*H229,2)</f>
        <v>0</v>
      </c>
      <c r="K229" s="316"/>
      <c r="L229" s="43"/>
      <c r="M229" s="317" t="s">
        <v>1</v>
      </c>
      <c r="N229" s="318" t="s">
        <v>42</v>
      </c>
      <c r="O229" s="93"/>
      <c r="P229" s="273">
        <f>O229*H229</f>
        <v>0</v>
      </c>
      <c r="Q229" s="273">
        <v>0</v>
      </c>
      <c r="R229" s="273">
        <f>Q229*H229</f>
        <v>0</v>
      </c>
      <c r="S229" s="273">
        <v>0</v>
      </c>
      <c r="T229" s="274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75" t="s">
        <v>585</v>
      </c>
      <c r="AT229" s="275" t="s">
        <v>223</v>
      </c>
      <c r="AU229" s="275" t="s">
        <v>87</v>
      </c>
      <c r="AY229" s="17" t="s">
        <v>145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7" t="s">
        <v>85</v>
      </c>
      <c r="BK229" s="145">
        <f>ROUND(I229*H229,2)</f>
        <v>0</v>
      </c>
      <c r="BL229" s="17" t="s">
        <v>585</v>
      </c>
      <c r="BM229" s="275" t="s">
        <v>1202</v>
      </c>
    </row>
    <row r="230" spans="1:65" s="2" customFormat="1" ht="36" customHeight="1">
      <c r="A230" s="40"/>
      <c r="B230" s="41"/>
      <c r="C230" s="309" t="s">
        <v>498</v>
      </c>
      <c r="D230" s="309" t="s">
        <v>223</v>
      </c>
      <c r="E230" s="310" t="s">
        <v>1203</v>
      </c>
      <c r="F230" s="311" t="s">
        <v>1204</v>
      </c>
      <c r="G230" s="312" t="s">
        <v>243</v>
      </c>
      <c r="H230" s="313">
        <v>1.332</v>
      </c>
      <c r="I230" s="314"/>
      <c r="J230" s="315">
        <f>ROUND(I230*H230,2)</f>
        <v>0</v>
      </c>
      <c r="K230" s="316"/>
      <c r="L230" s="43"/>
      <c r="M230" s="317" t="s">
        <v>1</v>
      </c>
      <c r="N230" s="318" t="s">
        <v>42</v>
      </c>
      <c r="O230" s="93"/>
      <c r="P230" s="273">
        <f>O230*H230</f>
        <v>0</v>
      </c>
      <c r="Q230" s="273">
        <v>2.45329</v>
      </c>
      <c r="R230" s="273">
        <f>Q230*H230</f>
        <v>3.26778228</v>
      </c>
      <c r="S230" s="273">
        <v>0</v>
      </c>
      <c r="T230" s="274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75" t="s">
        <v>585</v>
      </c>
      <c r="AT230" s="275" t="s">
        <v>223</v>
      </c>
      <c r="AU230" s="275" t="s">
        <v>87</v>
      </c>
      <c r="AY230" s="17" t="s">
        <v>145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7" t="s">
        <v>85</v>
      </c>
      <c r="BK230" s="145">
        <f>ROUND(I230*H230,2)</f>
        <v>0</v>
      </c>
      <c r="BL230" s="17" t="s">
        <v>585</v>
      </c>
      <c r="BM230" s="275" t="s">
        <v>1205</v>
      </c>
    </row>
    <row r="231" spans="1:51" s="13" customFormat="1" ht="12">
      <c r="A231" s="13"/>
      <c r="B231" s="276"/>
      <c r="C231" s="277"/>
      <c r="D231" s="278" t="s">
        <v>183</v>
      </c>
      <c r="E231" s="279" t="s">
        <v>1</v>
      </c>
      <c r="F231" s="280" t="s">
        <v>1206</v>
      </c>
      <c r="G231" s="277"/>
      <c r="H231" s="279" t="s">
        <v>1</v>
      </c>
      <c r="I231" s="281"/>
      <c r="J231" s="277"/>
      <c r="K231" s="277"/>
      <c r="L231" s="282"/>
      <c r="M231" s="283"/>
      <c r="N231" s="284"/>
      <c r="O231" s="284"/>
      <c r="P231" s="284"/>
      <c r="Q231" s="284"/>
      <c r="R231" s="284"/>
      <c r="S231" s="284"/>
      <c r="T231" s="28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86" t="s">
        <v>183</v>
      </c>
      <c r="AU231" s="286" t="s">
        <v>87</v>
      </c>
      <c r="AV231" s="13" t="s">
        <v>85</v>
      </c>
      <c r="AW231" s="13" t="s">
        <v>32</v>
      </c>
      <c r="AX231" s="13" t="s">
        <v>77</v>
      </c>
      <c r="AY231" s="286" t="s">
        <v>145</v>
      </c>
    </row>
    <row r="232" spans="1:51" s="14" customFormat="1" ht="12">
      <c r="A232" s="14"/>
      <c r="B232" s="287"/>
      <c r="C232" s="288"/>
      <c r="D232" s="278" t="s">
        <v>183</v>
      </c>
      <c r="E232" s="289" t="s">
        <v>1</v>
      </c>
      <c r="F232" s="290" t="s">
        <v>1207</v>
      </c>
      <c r="G232" s="288"/>
      <c r="H232" s="291">
        <v>0.882</v>
      </c>
      <c r="I232" s="292"/>
      <c r="J232" s="288"/>
      <c r="K232" s="288"/>
      <c r="L232" s="293"/>
      <c r="M232" s="294"/>
      <c r="N232" s="295"/>
      <c r="O232" s="295"/>
      <c r="P232" s="295"/>
      <c r="Q232" s="295"/>
      <c r="R232" s="295"/>
      <c r="S232" s="295"/>
      <c r="T232" s="29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97" t="s">
        <v>183</v>
      </c>
      <c r="AU232" s="297" t="s">
        <v>87</v>
      </c>
      <c r="AV232" s="14" t="s">
        <v>87</v>
      </c>
      <c r="AW232" s="14" t="s">
        <v>32</v>
      </c>
      <c r="AX232" s="14" t="s">
        <v>77</v>
      </c>
      <c r="AY232" s="297" t="s">
        <v>145</v>
      </c>
    </row>
    <row r="233" spans="1:51" s="14" customFormat="1" ht="12">
      <c r="A233" s="14"/>
      <c r="B233" s="287"/>
      <c r="C233" s="288"/>
      <c r="D233" s="278" t="s">
        <v>183</v>
      </c>
      <c r="E233" s="289" t="s">
        <v>1</v>
      </c>
      <c r="F233" s="290" t="s">
        <v>1208</v>
      </c>
      <c r="G233" s="288"/>
      <c r="H233" s="291">
        <v>0.45</v>
      </c>
      <c r="I233" s="292"/>
      <c r="J233" s="288"/>
      <c r="K233" s="288"/>
      <c r="L233" s="293"/>
      <c r="M233" s="294"/>
      <c r="N233" s="295"/>
      <c r="O233" s="295"/>
      <c r="P233" s="295"/>
      <c r="Q233" s="295"/>
      <c r="R233" s="295"/>
      <c r="S233" s="295"/>
      <c r="T233" s="29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97" t="s">
        <v>183</v>
      </c>
      <c r="AU233" s="297" t="s">
        <v>87</v>
      </c>
      <c r="AV233" s="14" t="s">
        <v>87</v>
      </c>
      <c r="AW233" s="14" t="s">
        <v>32</v>
      </c>
      <c r="AX233" s="14" t="s">
        <v>77</v>
      </c>
      <c r="AY233" s="297" t="s">
        <v>145</v>
      </c>
    </row>
    <row r="234" spans="1:51" s="15" customFormat="1" ht="12">
      <c r="A234" s="15"/>
      <c r="B234" s="298"/>
      <c r="C234" s="299"/>
      <c r="D234" s="278" t="s">
        <v>183</v>
      </c>
      <c r="E234" s="300" t="s">
        <v>1</v>
      </c>
      <c r="F234" s="301" t="s">
        <v>186</v>
      </c>
      <c r="G234" s="299"/>
      <c r="H234" s="302">
        <v>1.332</v>
      </c>
      <c r="I234" s="303"/>
      <c r="J234" s="299"/>
      <c r="K234" s="299"/>
      <c r="L234" s="304"/>
      <c r="M234" s="305"/>
      <c r="N234" s="306"/>
      <c r="O234" s="306"/>
      <c r="P234" s="306"/>
      <c r="Q234" s="306"/>
      <c r="R234" s="306"/>
      <c r="S234" s="306"/>
      <c r="T234" s="307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308" t="s">
        <v>183</v>
      </c>
      <c r="AU234" s="308" t="s">
        <v>87</v>
      </c>
      <c r="AV234" s="15" t="s">
        <v>150</v>
      </c>
      <c r="AW234" s="15" t="s">
        <v>32</v>
      </c>
      <c r="AX234" s="15" t="s">
        <v>85</v>
      </c>
      <c r="AY234" s="308" t="s">
        <v>145</v>
      </c>
    </row>
    <row r="235" spans="1:65" s="2" customFormat="1" ht="24" customHeight="1">
      <c r="A235" s="40"/>
      <c r="B235" s="41"/>
      <c r="C235" s="309" t="s">
        <v>502</v>
      </c>
      <c r="D235" s="309" t="s">
        <v>223</v>
      </c>
      <c r="E235" s="310" t="s">
        <v>1209</v>
      </c>
      <c r="F235" s="311" t="s">
        <v>1210</v>
      </c>
      <c r="G235" s="312" t="s">
        <v>237</v>
      </c>
      <c r="H235" s="313">
        <v>6.409</v>
      </c>
      <c r="I235" s="314"/>
      <c r="J235" s="315">
        <f>ROUND(I235*H235,2)</f>
        <v>0</v>
      </c>
      <c r="K235" s="316"/>
      <c r="L235" s="43"/>
      <c r="M235" s="317" t="s">
        <v>1</v>
      </c>
      <c r="N235" s="318" t="s">
        <v>42</v>
      </c>
      <c r="O235" s="93"/>
      <c r="P235" s="273">
        <f>O235*H235</f>
        <v>0</v>
      </c>
      <c r="Q235" s="273">
        <v>0.01743</v>
      </c>
      <c r="R235" s="273">
        <f>Q235*H235</f>
        <v>0.11170887</v>
      </c>
      <c r="S235" s="273">
        <v>0</v>
      </c>
      <c r="T235" s="274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75" t="s">
        <v>585</v>
      </c>
      <c r="AT235" s="275" t="s">
        <v>223</v>
      </c>
      <c r="AU235" s="275" t="s">
        <v>87</v>
      </c>
      <c r="AY235" s="17" t="s">
        <v>145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85</v>
      </c>
      <c r="BK235" s="145">
        <f>ROUND(I235*H235,2)</f>
        <v>0</v>
      </c>
      <c r="BL235" s="17" t="s">
        <v>585</v>
      </c>
      <c r="BM235" s="275" t="s">
        <v>1211</v>
      </c>
    </row>
    <row r="236" spans="1:51" s="13" customFormat="1" ht="12">
      <c r="A236" s="13"/>
      <c r="B236" s="276"/>
      <c r="C236" s="277"/>
      <c r="D236" s="278" t="s">
        <v>183</v>
      </c>
      <c r="E236" s="279" t="s">
        <v>1</v>
      </c>
      <c r="F236" s="280" t="s">
        <v>1206</v>
      </c>
      <c r="G236" s="277"/>
      <c r="H236" s="279" t="s">
        <v>1</v>
      </c>
      <c r="I236" s="281"/>
      <c r="J236" s="277"/>
      <c r="K236" s="277"/>
      <c r="L236" s="282"/>
      <c r="M236" s="283"/>
      <c r="N236" s="284"/>
      <c r="O236" s="284"/>
      <c r="P236" s="284"/>
      <c r="Q236" s="284"/>
      <c r="R236" s="284"/>
      <c r="S236" s="284"/>
      <c r="T236" s="28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86" t="s">
        <v>183</v>
      </c>
      <c r="AU236" s="286" t="s">
        <v>87</v>
      </c>
      <c r="AV236" s="13" t="s">
        <v>85</v>
      </c>
      <c r="AW236" s="13" t="s">
        <v>32</v>
      </c>
      <c r="AX236" s="13" t="s">
        <v>77</v>
      </c>
      <c r="AY236" s="286" t="s">
        <v>145</v>
      </c>
    </row>
    <row r="237" spans="1:51" s="14" customFormat="1" ht="12">
      <c r="A237" s="14"/>
      <c r="B237" s="287"/>
      <c r="C237" s="288"/>
      <c r="D237" s="278" t="s">
        <v>183</v>
      </c>
      <c r="E237" s="289" t="s">
        <v>1</v>
      </c>
      <c r="F237" s="290" t="s">
        <v>1212</v>
      </c>
      <c r="G237" s="288"/>
      <c r="H237" s="291">
        <v>6.409</v>
      </c>
      <c r="I237" s="292"/>
      <c r="J237" s="288"/>
      <c r="K237" s="288"/>
      <c r="L237" s="293"/>
      <c r="M237" s="294"/>
      <c r="N237" s="295"/>
      <c r="O237" s="295"/>
      <c r="P237" s="295"/>
      <c r="Q237" s="295"/>
      <c r="R237" s="295"/>
      <c r="S237" s="295"/>
      <c r="T237" s="29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97" t="s">
        <v>183</v>
      </c>
      <c r="AU237" s="297" t="s">
        <v>87</v>
      </c>
      <c r="AV237" s="14" t="s">
        <v>87</v>
      </c>
      <c r="AW237" s="14" t="s">
        <v>32</v>
      </c>
      <c r="AX237" s="14" t="s">
        <v>85</v>
      </c>
      <c r="AY237" s="297" t="s">
        <v>145</v>
      </c>
    </row>
    <row r="238" spans="1:65" s="2" customFormat="1" ht="24" customHeight="1">
      <c r="A238" s="40"/>
      <c r="B238" s="41"/>
      <c r="C238" s="262" t="s">
        <v>507</v>
      </c>
      <c r="D238" s="262" t="s">
        <v>146</v>
      </c>
      <c r="E238" s="263" t="s">
        <v>1213</v>
      </c>
      <c r="F238" s="264" t="s">
        <v>1214</v>
      </c>
      <c r="G238" s="265" t="s">
        <v>181</v>
      </c>
      <c r="H238" s="266">
        <v>1</v>
      </c>
      <c r="I238" s="267"/>
      <c r="J238" s="268">
        <f>ROUND(I238*H238,2)</f>
        <v>0</v>
      </c>
      <c r="K238" s="269"/>
      <c r="L238" s="270"/>
      <c r="M238" s="271" t="s">
        <v>1</v>
      </c>
      <c r="N238" s="272" t="s">
        <v>42</v>
      </c>
      <c r="O238" s="93"/>
      <c r="P238" s="273">
        <f>O238*H238</f>
        <v>0</v>
      </c>
      <c r="Q238" s="273">
        <v>0.089</v>
      </c>
      <c r="R238" s="273">
        <f>Q238*H238</f>
        <v>0.089</v>
      </c>
      <c r="S238" s="273">
        <v>0</v>
      </c>
      <c r="T238" s="274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75" t="s">
        <v>873</v>
      </c>
      <c r="AT238" s="275" t="s">
        <v>146</v>
      </c>
      <c r="AU238" s="275" t="s">
        <v>87</v>
      </c>
      <c r="AY238" s="17" t="s">
        <v>145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7" t="s">
        <v>85</v>
      </c>
      <c r="BK238" s="145">
        <f>ROUND(I238*H238,2)</f>
        <v>0</v>
      </c>
      <c r="BL238" s="17" t="s">
        <v>873</v>
      </c>
      <c r="BM238" s="275" t="s">
        <v>1215</v>
      </c>
    </row>
    <row r="239" spans="1:65" s="2" customFormat="1" ht="60" customHeight="1">
      <c r="A239" s="40"/>
      <c r="B239" s="41"/>
      <c r="C239" s="309" t="s">
        <v>511</v>
      </c>
      <c r="D239" s="309" t="s">
        <v>223</v>
      </c>
      <c r="E239" s="310" t="s">
        <v>1216</v>
      </c>
      <c r="F239" s="311" t="s">
        <v>1217</v>
      </c>
      <c r="G239" s="312" t="s">
        <v>107</v>
      </c>
      <c r="H239" s="313">
        <v>104.4</v>
      </c>
      <c r="I239" s="314"/>
      <c r="J239" s="315">
        <f>ROUND(I239*H239,2)</f>
        <v>0</v>
      </c>
      <c r="K239" s="316"/>
      <c r="L239" s="43"/>
      <c r="M239" s="317" t="s">
        <v>1</v>
      </c>
      <c r="N239" s="318" t="s">
        <v>42</v>
      </c>
      <c r="O239" s="93"/>
      <c r="P239" s="273">
        <f>O239*H239</f>
        <v>0</v>
      </c>
      <c r="Q239" s="273">
        <v>0</v>
      </c>
      <c r="R239" s="273">
        <f>Q239*H239</f>
        <v>0</v>
      </c>
      <c r="S239" s="273">
        <v>0</v>
      </c>
      <c r="T239" s="274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75" t="s">
        <v>585</v>
      </c>
      <c r="AT239" s="275" t="s">
        <v>223</v>
      </c>
      <c r="AU239" s="275" t="s">
        <v>87</v>
      </c>
      <c r="AY239" s="17" t="s">
        <v>145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85</v>
      </c>
      <c r="BK239" s="145">
        <f>ROUND(I239*H239,2)</f>
        <v>0</v>
      </c>
      <c r="BL239" s="17" t="s">
        <v>585</v>
      </c>
      <c r="BM239" s="275" t="s">
        <v>1218</v>
      </c>
    </row>
    <row r="240" spans="1:51" s="13" customFormat="1" ht="12">
      <c r="A240" s="13"/>
      <c r="B240" s="276"/>
      <c r="C240" s="277"/>
      <c r="D240" s="278" t="s">
        <v>183</v>
      </c>
      <c r="E240" s="279" t="s">
        <v>1</v>
      </c>
      <c r="F240" s="280" t="s">
        <v>1219</v>
      </c>
      <c r="G240" s="277"/>
      <c r="H240" s="279" t="s">
        <v>1</v>
      </c>
      <c r="I240" s="281"/>
      <c r="J240" s="277"/>
      <c r="K240" s="277"/>
      <c r="L240" s="282"/>
      <c r="M240" s="283"/>
      <c r="N240" s="284"/>
      <c r="O240" s="284"/>
      <c r="P240" s="284"/>
      <c r="Q240" s="284"/>
      <c r="R240" s="284"/>
      <c r="S240" s="284"/>
      <c r="T240" s="28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86" t="s">
        <v>183</v>
      </c>
      <c r="AU240" s="286" t="s">
        <v>87</v>
      </c>
      <c r="AV240" s="13" t="s">
        <v>85</v>
      </c>
      <c r="AW240" s="13" t="s">
        <v>32</v>
      </c>
      <c r="AX240" s="13" t="s">
        <v>77</v>
      </c>
      <c r="AY240" s="286" t="s">
        <v>145</v>
      </c>
    </row>
    <row r="241" spans="1:51" s="14" customFormat="1" ht="12">
      <c r="A241" s="14"/>
      <c r="B241" s="287"/>
      <c r="C241" s="288"/>
      <c r="D241" s="278" t="s">
        <v>183</v>
      </c>
      <c r="E241" s="289" t="s">
        <v>1027</v>
      </c>
      <c r="F241" s="290" t="s">
        <v>1220</v>
      </c>
      <c r="G241" s="288"/>
      <c r="H241" s="291">
        <v>104.4</v>
      </c>
      <c r="I241" s="292"/>
      <c r="J241" s="288"/>
      <c r="K241" s="288"/>
      <c r="L241" s="293"/>
      <c r="M241" s="294"/>
      <c r="N241" s="295"/>
      <c r="O241" s="295"/>
      <c r="P241" s="295"/>
      <c r="Q241" s="295"/>
      <c r="R241" s="295"/>
      <c r="S241" s="295"/>
      <c r="T241" s="29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97" t="s">
        <v>183</v>
      </c>
      <c r="AU241" s="297" t="s">
        <v>87</v>
      </c>
      <c r="AV241" s="14" t="s">
        <v>87</v>
      </c>
      <c r="AW241" s="14" t="s">
        <v>32</v>
      </c>
      <c r="AX241" s="14" t="s">
        <v>85</v>
      </c>
      <c r="AY241" s="297" t="s">
        <v>145</v>
      </c>
    </row>
    <row r="242" spans="1:65" s="2" customFormat="1" ht="60" customHeight="1">
      <c r="A242" s="40"/>
      <c r="B242" s="41"/>
      <c r="C242" s="309" t="s">
        <v>515</v>
      </c>
      <c r="D242" s="309" t="s">
        <v>223</v>
      </c>
      <c r="E242" s="310" t="s">
        <v>1221</v>
      </c>
      <c r="F242" s="311" t="s">
        <v>1222</v>
      </c>
      <c r="G242" s="312" t="s">
        <v>107</v>
      </c>
      <c r="H242" s="313">
        <v>15.6</v>
      </c>
      <c r="I242" s="314"/>
      <c r="J242" s="315">
        <f>ROUND(I242*H242,2)</f>
        <v>0</v>
      </c>
      <c r="K242" s="316"/>
      <c r="L242" s="43"/>
      <c r="M242" s="317" t="s">
        <v>1</v>
      </c>
      <c r="N242" s="318" t="s">
        <v>42</v>
      </c>
      <c r="O242" s="93"/>
      <c r="P242" s="273">
        <f>O242*H242</f>
        <v>0</v>
      </c>
      <c r="Q242" s="273">
        <v>0</v>
      </c>
      <c r="R242" s="273">
        <f>Q242*H242</f>
        <v>0</v>
      </c>
      <c r="S242" s="273">
        <v>0</v>
      </c>
      <c r="T242" s="274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75" t="s">
        <v>585</v>
      </c>
      <c r="AT242" s="275" t="s">
        <v>223</v>
      </c>
      <c r="AU242" s="275" t="s">
        <v>87</v>
      </c>
      <c r="AY242" s="17" t="s">
        <v>145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7" t="s">
        <v>85</v>
      </c>
      <c r="BK242" s="145">
        <f>ROUND(I242*H242,2)</f>
        <v>0</v>
      </c>
      <c r="BL242" s="17" t="s">
        <v>585</v>
      </c>
      <c r="BM242" s="275" t="s">
        <v>1223</v>
      </c>
    </row>
    <row r="243" spans="1:51" s="13" customFormat="1" ht="12">
      <c r="A243" s="13"/>
      <c r="B243" s="276"/>
      <c r="C243" s="277"/>
      <c r="D243" s="278" t="s">
        <v>183</v>
      </c>
      <c r="E243" s="279" t="s">
        <v>1</v>
      </c>
      <c r="F243" s="280" t="s">
        <v>1224</v>
      </c>
      <c r="G243" s="277"/>
      <c r="H243" s="279" t="s">
        <v>1</v>
      </c>
      <c r="I243" s="281"/>
      <c r="J243" s="277"/>
      <c r="K243" s="277"/>
      <c r="L243" s="282"/>
      <c r="M243" s="283"/>
      <c r="N243" s="284"/>
      <c r="O243" s="284"/>
      <c r="P243" s="284"/>
      <c r="Q243" s="284"/>
      <c r="R243" s="284"/>
      <c r="S243" s="284"/>
      <c r="T243" s="28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86" t="s">
        <v>183</v>
      </c>
      <c r="AU243" s="286" t="s">
        <v>87</v>
      </c>
      <c r="AV243" s="13" t="s">
        <v>85</v>
      </c>
      <c r="AW243" s="13" t="s">
        <v>32</v>
      </c>
      <c r="AX243" s="13" t="s">
        <v>77</v>
      </c>
      <c r="AY243" s="286" t="s">
        <v>145</v>
      </c>
    </row>
    <row r="244" spans="1:51" s="14" customFormat="1" ht="12">
      <c r="A244" s="14"/>
      <c r="B244" s="287"/>
      <c r="C244" s="288"/>
      <c r="D244" s="278" t="s">
        <v>183</v>
      </c>
      <c r="E244" s="289" t="s">
        <v>1</v>
      </c>
      <c r="F244" s="290" t="s">
        <v>1225</v>
      </c>
      <c r="G244" s="288"/>
      <c r="H244" s="291">
        <v>15.6</v>
      </c>
      <c r="I244" s="292"/>
      <c r="J244" s="288"/>
      <c r="K244" s="288"/>
      <c r="L244" s="293"/>
      <c r="M244" s="294"/>
      <c r="N244" s="295"/>
      <c r="O244" s="295"/>
      <c r="P244" s="295"/>
      <c r="Q244" s="295"/>
      <c r="R244" s="295"/>
      <c r="S244" s="295"/>
      <c r="T244" s="29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97" t="s">
        <v>183</v>
      </c>
      <c r="AU244" s="297" t="s">
        <v>87</v>
      </c>
      <c r="AV244" s="14" t="s">
        <v>87</v>
      </c>
      <c r="AW244" s="14" t="s">
        <v>32</v>
      </c>
      <c r="AX244" s="14" t="s">
        <v>85</v>
      </c>
      <c r="AY244" s="297" t="s">
        <v>145</v>
      </c>
    </row>
    <row r="245" spans="1:65" s="2" customFormat="1" ht="36" customHeight="1">
      <c r="A245" s="40"/>
      <c r="B245" s="41"/>
      <c r="C245" s="309" t="s">
        <v>519</v>
      </c>
      <c r="D245" s="309" t="s">
        <v>223</v>
      </c>
      <c r="E245" s="310" t="s">
        <v>1226</v>
      </c>
      <c r="F245" s="311" t="s">
        <v>1227</v>
      </c>
      <c r="G245" s="312" t="s">
        <v>107</v>
      </c>
      <c r="H245" s="313">
        <v>104.4</v>
      </c>
      <c r="I245" s="314"/>
      <c r="J245" s="315">
        <f>ROUND(I245*H245,2)</f>
        <v>0</v>
      </c>
      <c r="K245" s="316"/>
      <c r="L245" s="43"/>
      <c r="M245" s="317" t="s">
        <v>1</v>
      </c>
      <c r="N245" s="318" t="s">
        <v>42</v>
      </c>
      <c r="O245" s="93"/>
      <c r="P245" s="273">
        <f>O245*H245</f>
        <v>0</v>
      </c>
      <c r="Q245" s="273">
        <v>0.203</v>
      </c>
      <c r="R245" s="273">
        <f>Q245*H245</f>
        <v>21.1932</v>
      </c>
      <c r="S245" s="273">
        <v>0</v>
      </c>
      <c r="T245" s="274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75" t="s">
        <v>585</v>
      </c>
      <c r="AT245" s="275" t="s">
        <v>223</v>
      </c>
      <c r="AU245" s="275" t="s">
        <v>87</v>
      </c>
      <c r="AY245" s="17" t="s">
        <v>145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7" t="s">
        <v>85</v>
      </c>
      <c r="BK245" s="145">
        <f>ROUND(I245*H245,2)</f>
        <v>0</v>
      </c>
      <c r="BL245" s="17" t="s">
        <v>585</v>
      </c>
      <c r="BM245" s="275" t="s">
        <v>1228</v>
      </c>
    </row>
    <row r="246" spans="1:51" s="14" customFormat="1" ht="12">
      <c r="A246" s="14"/>
      <c r="B246" s="287"/>
      <c r="C246" s="288"/>
      <c r="D246" s="278" t="s">
        <v>183</v>
      </c>
      <c r="E246" s="289" t="s">
        <v>1</v>
      </c>
      <c r="F246" s="290" t="s">
        <v>1027</v>
      </c>
      <c r="G246" s="288"/>
      <c r="H246" s="291">
        <v>104.4</v>
      </c>
      <c r="I246" s="292"/>
      <c r="J246" s="288"/>
      <c r="K246" s="288"/>
      <c r="L246" s="293"/>
      <c r="M246" s="294"/>
      <c r="N246" s="295"/>
      <c r="O246" s="295"/>
      <c r="P246" s="295"/>
      <c r="Q246" s="295"/>
      <c r="R246" s="295"/>
      <c r="S246" s="295"/>
      <c r="T246" s="29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97" t="s">
        <v>183</v>
      </c>
      <c r="AU246" s="297" t="s">
        <v>87</v>
      </c>
      <c r="AV246" s="14" t="s">
        <v>87</v>
      </c>
      <c r="AW246" s="14" t="s">
        <v>32</v>
      </c>
      <c r="AX246" s="14" t="s">
        <v>85</v>
      </c>
      <c r="AY246" s="297" t="s">
        <v>145</v>
      </c>
    </row>
    <row r="247" spans="1:65" s="2" customFormat="1" ht="36" customHeight="1">
      <c r="A247" s="40"/>
      <c r="B247" s="41"/>
      <c r="C247" s="309" t="s">
        <v>524</v>
      </c>
      <c r="D247" s="309" t="s">
        <v>223</v>
      </c>
      <c r="E247" s="310" t="s">
        <v>1229</v>
      </c>
      <c r="F247" s="311" t="s">
        <v>1230</v>
      </c>
      <c r="G247" s="312" t="s">
        <v>181</v>
      </c>
      <c r="H247" s="313">
        <v>3</v>
      </c>
      <c r="I247" s="314"/>
      <c r="J247" s="315">
        <f>ROUND(I247*H247,2)</f>
        <v>0</v>
      </c>
      <c r="K247" s="316"/>
      <c r="L247" s="43"/>
      <c r="M247" s="317" t="s">
        <v>1</v>
      </c>
      <c r="N247" s="318" t="s">
        <v>42</v>
      </c>
      <c r="O247" s="93"/>
      <c r="P247" s="273">
        <f>O247*H247</f>
        <v>0</v>
      </c>
      <c r="Q247" s="273">
        <v>0.0076</v>
      </c>
      <c r="R247" s="273">
        <f>Q247*H247</f>
        <v>0.0228</v>
      </c>
      <c r="S247" s="273">
        <v>0</v>
      </c>
      <c r="T247" s="274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75" t="s">
        <v>585</v>
      </c>
      <c r="AT247" s="275" t="s">
        <v>223</v>
      </c>
      <c r="AU247" s="275" t="s">
        <v>87</v>
      </c>
      <c r="AY247" s="17" t="s">
        <v>145</v>
      </c>
      <c r="BE247" s="145">
        <f>IF(N247="základní",J247,0)</f>
        <v>0</v>
      </c>
      <c r="BF247" s="145">
        <f>IF(N247="snížená",J247,0)</f>
        <v>0</v>
      </c>
      <c r="BG247" s="145">
        <f>IF(N247="zákl. přenesená",J247,0)</f>
        <v>0</v>
      </c>
      <c r="BH247" s="145">
        <f>IF(N247="sníž. přenesená",J247,0)</f>
        <v>0</v>
      </c>
      <c r="BI247" s="145">
        <f>IF(N247="nulová",J247,0)</f>
        <v>0</v>
      </c>
      <c r="BJ247" s="17" t="s">
        <v>85</v>
      </c>
      <c r="BK247" s="145">
        <f>ROUND(I247*H247,2)</f>
        <v>0</v>
      </c>
      <c r="BL247" s="17" t="s">
        <v>585</v>
      </c>
      <c r="BM247" s="275" t="s">
        <v>1231</v>
      </c>
    </row>
    <row r="248" spans="1:65" s="2" customFormat="1" ht="36" customHeight="1">
      <c r="A248" s="40"/>
      <c r="B248" s="41"/>
      <c r="C248" s="309" t="s">
        <v>530</v>
      </c>
      <c r="D248" s="309" t="s">
        <v>223</v>
      </c>
      <c r="E248" s="310" t="s">
        <v>1232</v>
      </c>
      <c r="F248" s="311" t="s">
        <v>1233</v>
      </c>
      <c r="G248" s="312" t="s">
        <v>107</v>
      </c>
      <c r="H248" s="313">
        <v>197.5</v>
      </c>
      <c r="I248" s="314"/>
      <c r="J248" s="315">
        <f>ROUND(I248*H248,2)</f>
        <v>0</v>
      </c>
      <c r="K248" s="316"/>
      <c r="L248" s="43"/>
      <c r="M248" s="317" t="s">
        <v>1</v>
      </c>
      <c r="N248" s="318" t="s">
        <v>42</v>
      </c>
      <c r="O248" s="93"/>
      <c r="P248" s="273">
        <f>O248*H248</f>
        <v>0</v>
      </c>
      <c r="Q248" s="273">
        <v>0</v>
      </c>
      <c r="R248" s="273">
        <f>Q248*H248</f>
        <v>0</v>
      </c>
      <c r="S248" s="273">
        <v>0</v>
      </c>
      <c r="T248" s="274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75" t="s">
        <v>585</v>
      </c>
      <c r="AT248" s="275" t="s">
        <v>223</v>
      </c>
      <c r="AU248" s="275" t="s">
        <v>87</v>
      </c>
      <c r="AY248" s="17" t="s">
        <v>145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7" t="s">
        <v>85</v>
      </c>
      <c r="BK248" s="145">
        <f>ROUND(I248*H248,2)</f>
        <v>0</v>
      </c>
      <c r="BL248" s="17" t="s">
        <v>585</v>
      </c>
      <c r="BM248" s="275" t="s">
        <v>1234</v>
      </c>
    </row>
    <row r="249" spans="1:51" s="13" customFormat="1" ht="12">
      <c r="A249" s="13"/>
      <c r="B249" s="276"/>
      <c r="C249" s="277"/>
      <c r="D249" s="278" t="s">
        <v>183</v>
      </c>
      <c r="E249" s="279" t="s">
        <v>1</v>
      </c>
      <c r="F249" s="280" t="s">
        <v>1096</v>
      </c>
      <c r="G249" s="277"/>
      <c r="H249" s="279" t="s">
        <v>1</v>
      </c>
      <c r="I249" s="281"/>
      <c r="J249" s="277"/>
      <c r="K249" s="277"/>
      <c r="L249" s="282"/>
      <c r="M249" s="283"/>
      <c r="N249" s="284"/>
      <c r="O249" s="284"/>
      <c r="P249" s="284"/>
      <c r="Q249" s="284"/>
      <c r="R249" s="284"/>
      <c r="S249" s="284"/>
      <c r="T249" s="28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86" t="s">
        <v>183</v>
      </c>
      <c r="AU249" s="286" t="s">
        <v>87</v>
      </c>
      <c r="AV249" s="13" t="s">
        <v>85</v>
      </c>
      <c r="AW249" s="13" t="s">
        <v>32</v>
      </c>
      <c r="AX249" s="13" t="s">
        <v>77</v>
      </c>
      <c r="AY249" s="286" t="s">
        <v>145</v>
      </c>
    </row>
    <row r="250" spans="1:51" s="14" customFormat="1" ht="12">
      <c r="A250" s="14"/>
      <c r="B250" s="287"/>
      <c r="C250" s="288"/>
      <c r="D250" s="278" t="s">
        <v>183</v>
      </c>
      <c r="E250" s="289" t="s">
        <v>1</v>
      </c>
      <c r="F250" s="290" t="s">
        <v>1130</v>
      </c>
      <c r="G250" s="288"/>
      <c r="H250" s="291">
        <v>197.5</v>
      </c>
      <c r="I250" s="292"/>
      <c r="J250" s="288"/>
      <c r="K250" s="288"/>
      <c r="L250" s="293"/>
      <c r="M250" s="294"/>
      <c r="N250" s="295"/>
      <c r="O250" s="295"/>
      <c r="P250" s="295"/>
      <c r="Q250" s="295"/>
      <c r="R250" s="295"/>
      <c r="S250" s="295"/>
      <c r="T250" s="29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97" t="s">
        <v>183</v>
      </c>
      <c r="AU250" s="297" t="s">
        <v>87</v>
      </c>
      <c r="AV250" s="14" t="s">
        <v>87</v>
      </c>
      <c r="AW250" s="14" t="s">
        <v>32</v>
      </c>
      <c r="AX250" s="14" t="s">
        <v>85</v>
      </c>
      <c r="AY250" s="297" t="s">
        <v>145</v>
      </c>
    </row>
    <row r="251" spans="1:65" s="2" customFormat="1" ht="36" customHeight="1">
      <c r="A251" s="40"/>
      <c r="B251" s="41"/>
      <c r="C251" s="309" t="s">
        <v>535</v>
      </c>
      <c r="D251" s="309" t="s">
        <v>223</v>
      </c>
      <c r="E251" s="310" t="s">
        <v>865</v>
      </c>
      <c r="F251" s="311" t="s">
        <v>866</v>
      </c>
      <c r="G251" s="312" t="s">
        <v>107</v>
      </c>
      <c r="H251" s="313">
        <v>39.7</v>
      </c>
      <c r="I251" s="314"/>
      <c r="J251" s="315">
        <f>ROUND(I251*H251,2)</f>
        <v>0</v>
      </c>
      <c r="K251" s="316"/>
      <c r="L251" s="43"/>
      <c r="M251" s="317" t="s">
        <v>1</v>
      </c>
      <c r="N251" s="318" t="s">
        <v>42</v>
      </c>
      <c r="O251" s="93"/>
      <c r="P251" s="273">
        <f>O251*H251</f>
        <v>0</v>
      </c>
      <c r="Q251" s="273">
        <v>0</v>
      </c>
      <c r="R251" s="273">
        <f>Q251*H251</f>
        <v>0</v>
      </c>
      <c r="S251" s="273">
        <v>0</v>
      </c>
      <c r="T251" s="274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75" t="s">
        <v>585</v>
      </c>
      <c r="AT251" s="275" t="s">
        <v>223</v>
      </c>
      <c r="AU251" s="275" t="s">
        <v>87</v>
      </c>
      <c r="AY251" s="17" t="s">
        <v>145</v>
      </c>
      <c r="BE251" s="145">
        <f>IF(N251="základní",J251,0)</f>
        <v>0</v>
      </c>
      <c r="BF251" s="145">
        <f>IF(N251="snížená",J251,0)</f>
        <v>0</v>
      </c>
      <c r="BG251" s="145">
        <f>IF(N251="zákl. přenesená",J251,0)</f>
        <v>0</v>
      </c>
      <c r="BH251" s="145">
        <f>IF(N251="sníž. přenesená",J251,0)</f>
        <v>0</v>
      </c>
      <c r="BI251" s="145">
        <f>IF(N251="nulová",J251,0)</f>
        <v>0</v>
      </c>
      <c r="BJ251" s="17" t="s">
        <v>85</v>
      </c>
      <c r="BK251" s="145">
        <f>ROUND(I251*H251,2)</f>
        <v>0</v>
      </c>
      <c r="BL251" s="17" t="s">
        <v>585</v>
      </c>
      <c r="BM251" s="275" t="s">
        <v>1235</v>
      </c>
    </row>
    <row r="252" spans="1:51" s="13" customFormat="1" ht="12">
      <c r="A252" s="13"/>
      <c r="B252" s="276"/>
      <c r="C252" s="277"/>
      <c r="D252" s="278" t="s">
        <v>183</v>
      </c>
      <c r="E252" s="279" t="s">
        <v>1</v>
      </c>
      <c r="F252" s="280" t="s">
        <v>1043</v>
      </c>
      <c r="G252" s="277"/>
      <c r="H252" s="279" t="s">
        <v>1</v>
      </c>
      <c r="I252" s="281"/>
      <c r="J252" s="277"/>
      <c r="K252" s="277"/>
      <c r="L252" s="282"/>
      <c r="M252" s="283"/>
      <c r="N252" s="284"/>
      <c r="O252" s="284"/>
      <c r="P252" s="284"/>
      <c r="Q252" s="284"/>
      <c r="R252" s="284"/>
      <c r="S252" s="284"/>
      <c r="T252" s="28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86" t="s">
        <v>183</v>
      </c>
      <c r="AU252" s="286" t="s">
        <v>87</v>
      </c>
      <c r="AV252" s="13" t="s">
        <v>85</v>
      </c>
      <c r="AW252" s="13" t="s">
        <v>32</v>
      </c>
      <c r="AX252" s="13" t="s">
        <v>77</v>
      </c>
      <c r="AY252" s="286" t="s">
        <v>145</v>
      </c>
    </row>
    <row r="253" spans="1:51" s="14" customFormat="1" ht="12">
      <c r="A253" s="14"/>
      <c r="B253" s="287"/>
      <c r="C253" s="288"/>
      <c r="D253" s="278" t="s">
        <v>183</v>
      </c>
      <c r="E253" s="289" t="s">
        <v>1022</v>
      </c>
      <c r="F253" s="290" t="s">
        <v>1236</v>
      </c>
      <c r="G253" s="288"/>
      <c r="H253" s="291">
        <v>39.7</v>
      </c>
      <c r="I253" s="292"/>
      <c r="J253" s="288"/>
      <c r="K253" s="288"/>
      <c r="L253" s="293"/>
      <c r="M253" s="294"/>
      <c r="N253" s="295"/>
      <c r="O253" s="295"/>
      <c r="P253" s="295"/>
      <c r="Q253" s="295"/>
      <c r="R253" s="295"/>
      <c r="S253" s="295"/>
      <c r="T253" s="29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97" t="s">
        <v>183</v>
      </c>
      <c r="AU253" s="297" t="s">
        <v>87</v>
      </c>
      <c r="AV253" s="14" t="s">
        <v>87</v>
      </c>
      <c r="AW253" s="14" t="s">
        <v>32</v>
      </c>
      <c r="AX253" s="14" t="s">
        <v>85</v>
      </c>
      <c r="AY253" s="297" t="s">
        <v>145</v>
      </c>
    </row>
    <row r="254" spans="1:65" s="2" customFormat="1" ht="24" customHeight="1">
      <c r="A254" s="40"/>
      <c r="B254" s="41"/>
      <c r="C254" s="262" t="s">
        <v>540</v>
      </c>
      <c r="D254" s="262" t="s">
        <v>146</v>
      </c>
      <c r="E254" s="263" t="s">
        <v>1237</v>
      </c>
      <c r="F254" s="264" t="s">
        <v>1238</v>
      </c>
      <c r="G254" s="265" t="s">
        <v>107</v>
      </c>
      <c r="H254" s="266">
        <v>207.375</v>
      </c>
      <c r="I254" s="267"/>
      <c r="J254" s="268">
        <f>ROUND(I254*H254,2)</f>
        <v>0</v>
      </c>
      <c r="K254" s="269"/>
      <c r="L254" s="270"/>
      <c r="M254" s="271" t="s">
        <v>1</v>
      </c>
      <c r="N254" s="272" t="s">
        <v>42</v>
      </c>
      <c r="O254" s="93"/>
      <c r="P254" s="273">
        <f>O254*H254</f>
        <v>0</v>
      </c>
      <c r="Q254" s="273">
        <v>0.00043</v>
      </c>
      <c r="R254" s="273">
        <f>Q254*H254</f>
        <v>0.08917125</v>
      </c>
      <c r="S254" s="273">
        <v>0</v>
      </c>
      <c r="T254" s="274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75" t="s">
        <v>873</v>
      </c>
      <c r="AT254" s="275" t="s">
        <v>146</v>
      </c>
      <c r="AU254" s="275" t="s">
        <v>87</v>
      </c>
      <c r="AY254" s="17" t="s">
        <v>145</v>
      </c>
      <c r="BE254" s="145">
        <f>IF(N254="základní",J254,0)</f>
        <v>0</v>
      </c>
      <c r="BF254" s="145">
        <f>IF(N254="snížená",J254,0)</f>
        <v>0</v>
      </c>
      <c r="BG254" s="145">
        <f>IF(N254="zákl. přenesená",J254,0)</f>
        <v>0</v>
      </c>
      <c r="BH254" s="145">
        <f>IF(N254="sníž. přenesená",J254,0)</f>
        <v>0</v>
      </c>
      <c r="BI254" s="145">
        <f>IF(N254="nulová",J254,0)</f>
        <v>0</v>
      </c>
      <c r="BJ254" s="17" t="s">
        <v>85</v>
      </c>
      <c r="BK254" s="145">
        <f>ROUND(I254*H254,2)</f>
        <v>0</v>
      </c>
      <c r="BL254" s="17" t="s">
        <v>873</v>
      </c>
      <c r="BM254" s="275" t="s">
        <v>1239</v>
      </c>
    </row>
    <row r="255" spans="1:51" s="13" customFormat="1" ht="12">
      <c r="A255" s="13"/>
      <c r="B255" s="276"/>
      <c r="C255" s="277"/>
      <c r="D255" s="278" t="s">
        <v>183</v>
      </c>
      <c r="E255" s="279" t="s">
        <v>1</v>
      </c>
      <c r="F255" s="280" t="s">
        <v>673</v>
      </c>
      <c r="G255" s="277"/>
      <c r="H255" s="279" t="s">
        <v>1</v>
      </c>
      <c r="I255" s="281"/>
      <c r="J255" s="277"/>
      <c r="K255" s="277"/>
      <c r="L255" s="282"/>
      <c r="M255" s="283"/>
      <c r="N255" s="284"/>
      <c r="O255" s="284"/>
      <c r="P255" s="284"/>
      <c r="Q255" s="284"/>
      <c r="R255" s="284"/>
      <c r="S255" s="284"/>
      <c r="T255" s="28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86" t="s">
        <v>183</v>
      </c>
      <c r="AU255" s="286" t="s">
        <v>87</v>
      </c>
      <c r="AV255" s="13" t="s">
        <v>85</v>
      </c>
      <c r="AW255" s="13" t="s">
        <v>32</v>
      </c>
      <c r="AX255" s="13" t="s">
        <v>77</v>
      </c>
      <c r="AY255" s="286" t="s">
        <v>145</v>
      </c>
    </row>
    <row r="256" spans="1:51" s="14" customFormat="1" ht="12">
      <c r="A256" s="14"/>
      <c r="B256" s="287"/>
      <c r="C256" s="288"/>
      <c r="D256" s="278" t="s">
        <v>183</v>
      </c>
      <c r="E256" s="289" t="s">
        <v>1</v>
      </c>
      <c r="F256" s="290" t="s">
        <v>1130</v>
      </c>
      <c r="G256" s="288"/>
      <c r="H256" s="291">
        <v>197.5</v>
      </c>
      <c r="I256" s="292"/>
      <c r="J256" s="288"/>
      <c r="K256" s="288"/>
      <c r="L256" s="293"/>
      <c r="M256" s="294"/>
      <c r="N256" s="295"/>
      <c r="O256" s="295"/>
      <c r="P256" s="295"/>
      <c r="Q256" s="295"/>
      <c r="R256" s="295"/>
      <c r="S256" s="295"/>
      <c r="T256" s="29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97" t="s">
        <v>183</v>
      </c>
      <c r="AU256" s="297" t="s">
        <v>87</v>
      </c>
      <c r="AV256" s="14" t="s">
        <v>87</v>
      </c>
      <c r="AW256" s="14" t="s">
        <v>32</v>
      </c>
      <c r="AX256" s="14" t="s">
        <v>85</v>
      </c>
      <c r="AY256" s="297" t="s">
        <v>145</v>
      </c>
    </row>
    <row r="257" spans="1:51" s="14" customFormat="1" ht="12">
      <c r="A257" s="14"/>
      <c r="B257" s="287"/>
      <c r="C257" s="288"/>
      <c r="D257" s="278" t="s">
        <v>183</v>
      </c>
      <c r="E257" s="288"/>
      <c r="F257" s="290" t="s">
        <v>1240</v>
      </c>
      <c r="G257" s="288"/>
      <c r="H257" s="291">
        <v>207.375</v>
      </c>
      <c r="I257" s="292"/>
      <c r="J257" s="288"/>
      <c r="K257" s="288"/>
      <c r="L257" s="293"/>
      <c r="M257" s="294"/>
      <c r="N257" s="295"/>
      <c r="O257" s="295"/>
      <c r="P257" s="295"/>
      <c r="Q257" s="295"/>
      <c r="R257" s="295"/>
      <c r="S257" s="295"/>
      <c r="T257" s="29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97" t="s">
        <v>183</v>
      </c>
      <c r="AU257" s="297" t="s">
        <v>87</v>
      </c>
      <c r="AV257" s="14" t="s">
        <v>87</v>
      </c>
      <c r="AW257" s="14" t="s">
        <v>4</v>
      </c>
      <c r="AX257" s="14" t="s">
        <v>85</v>
      </c>
      <c r="AY257" s="297" t="s">
        <v>145</v>
      </c>
    </row>
    <row r="258" spans="1:65" s="2" customFormat="1" ht="24" customHeight="1">
      <c r="A258" s="40"/>
      <c r="B258" s="41"/>
      <c r="C258" s="262" t="s">
        <v>545</v>
      </c>
      <c r="D258" s="262" t="s">
        <v>146</v>
      </c>
      <c r="E258" s="263" t="s">
        <v>871</v>
      </c>
      <c r="F258" s="264" t="s">
        <v>872</v>
      </c>
      <c r="G258" s="265" t="s">
        <v>107</v>
      </c>
      <c r="H258" s="266">
        <v>41.685</v>
      </c>
      <c r="I258" s="267"/>
      <c r="J258" s="268">
        <f>ROUND(I258*H258,2)</f>
        <v>0</v>
      </c>
      <c r="K258" s="269"/>
      <c r="L258" s="270"/>
      <c r="M258" s="271" t="s">
        <v>1</v>
      </c>
      <c r="N258" s="272" t="s">
        <v>42</v>
      </c>
      <c r="O258" s="93"/>
      <c r="P258" s="273">
        <f>O258*H258</f>
        <v>0</v>
      </c>
      <c r="Q258" s="273">
        <v>0.00069</v>
      </c>
      <c r="R258" s="273">
        <f>Q258*H258</f>
        <v>0.02876265</v>
      </c>
      <c r="S258" s="273">
        <v>0</v>
      </c>
      <c r="T258" s="274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75" t="s">
        <v>873</v>
      </c>
      <c r="AT258" s="275" t="s">
        <v>146</v>
      </c>
      <c r="AU258" s="275" t="s">
        <v>87</v>
      </c>
      <c r="AY258" s="17" t="s">
        <v>145</v>
      </c>
      <c r="BE258" s="145">
        <f>IF(N258="základní",J258,0)</f>
        <v>0</v>
      </c>
      <c r="BF258" s="145">
        <f>IF(N258="snížená",J258,0)</f>
        <v>0</v>
      </c>
      <c r="BG258" s="145">
        <f>IF(N258="zákl. přenesená",J258,0)</f>
        <v>0</v>
      </c>
      <c r="BH258" s="145">
        <f>IF(N258="sníž. přenesená",J258,0)</f>
        <v>0</v>
      </c>
      <c r="BI258" s="145">
        <f>IF(N258="nulová",J258,0)</f>
        <v>0</v>
      </c>
      <c r="BJ258" s="17" t="s">
        <v>85</v>
      </c>
      <c r="BK258" s="145">
        <f>ROUND(I258*H258,2)</f>
        <v>0</v>
      </c>
      <c r="BL258" s="17" t="s">
        <v>873</v>
      </c>
      <c r="BM258" s="275" t="s">
        <v>1241</v>
      </c>
    </row>
    <row r="259" spans="1:51" s="13" customFormat="1" ht="12">
      <c r="A259" s="13"/>
      <c r="B259" s="276"/>
      <c r="C259" s="277"/>
      <c r="D259" s="278" t="s">
        <v>183</v>
      </c>
      <c r="E259" s="279" t="s">
        <v>1</v>
      </c>
      <c r="F259" s="280" t="s">
        <v>673</v>
      </c>
      <c r="G259" s="277"/>
      <c r="H259" s="279" t="s">
        <v>1</v>
      </c>
      <c r="I259" s="281"/>
      <c r="J259" s="277"/>
      <c r="K259" s="277"/>
      <c r="L259" s="282"/>
      <c r="M259" s="283"/>
      <c r="N259" s="284"/>
      <c r="O259" s="284"/>
      <c r="P259" s="284"/>
      <c r="Q259" s="284"/>
      <c r="R259" s="284"/>
      <c r="S259" s="284"/>
      <c r="T259" s="28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86" t="s">
        <v>183</v>
      </c>
      <c r="AU259" s="286" t="s">
        <v>87</v>
      </c>
      <c r="AV259" s="13" t="s">
        <v>85</v>
      </c>
      <c r="AW259" s="13" t="s">
        <v>32</v>
      </c>
      <c r="AX259" s="13" t="s">
        <v>77</v>
      </c>
      <c r="AY259" s="286" t="s">
        <v>145</v>
      </c>
    </row>
    <row r="260" spans="1:51" s="14" customFormat="1" ht="12">
      <c r="A260" s="14"/>
      <c r="B260" s="287"/>
      <c r="C260" s="288"/>
      <c r="D260" s="278" t="s">
        <v>183</v>
      </c>
      <c r="E260" s="289" t="s">
        <v>1</v>
      </c>
      <c r="F260" s="290" t="s">
        <v>1022</v>
      </c>
      <c r="G260" s="288"/>
      <c r="H260" s="291">
        <v>39.7</v>
      </c>
      <c r="I260" s="292"/>
      <c r="J260" s="288"/>
      <c r="K260" s="288"/>
      <c r="L260" s="293"/>
      <c r="M260" s="294"/>
      <c r="N260" s="295"/>
      <c r="O260" s="295"/>
      <c r="P260" s="295"/>
      <c r="Q260" s="295"/>
      <c r="R260" s="295"/>
      <c r="S260" s="295"/>
      <c r="T260" s="29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97" t="s">
        <v>183</v>
      </c>
      <c r="AU260" s="297" t="s">
        <v>87</v>
      </c>
      <c r="AV260" s="14" t="s">
        <v>87</v>
      </c>
      <c r="AW260" s="14" t="s">
        <v>32</v>
      </c>
      <c r="AX260" s="14" t="s">
        <v>85</v>
      </c>
      <c r="AY260" s="297" t="s">
        <v>145</v>
      </c>
    </row>
    <row r="261" spans="1:51" s="14" customFormat="1" ht="12">
      <c r="A261" s="14"/>
      <c r="B261" s="287"/>
      <c r="C261" s="288"/>
      <c r="D261" s="278" t="s">
        <v>183</v>
      </c>
      <c r="E261" s="288"/>
      <c r="F261" s="290" t="s">
        <v>1242</v>
      </c>
      <c r="G261" s="288"/>
      <c r="H261" s="291">
        <v>41.685</v>
      </c>
      <c r="I261" s="292"/>
      <c r="J261" s="288"/>
      <c r="K261" s="288"/>
      <c r="L261" s="293"/>
      <c r="M261" s="294"/>
      <c r="N261" s="295"/>
      <c r="O261" s="295"/>
      <c r="P261" s="295"/>
      <c r="Q261" s="295"/>
      <c r="R261" s="295"/>
      <c r="S261" s="295"/>
      <c r="T261" s="29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97" t="s">
        <v>183</v>
      </c>
      <c r="AU261" s="297" t="s">
        <v>87</v>
      </c>
      <c r="AV261" s="14" t="s">
        <v>87</v>
      </c>
      <c r="AW261" s="14" t="s">
        <v>4</v>
      </c>
      <c r="AX261" s="14" t="s">
        <v>85</v>
      </c>
      <c r="AY261" s="297" t="s">
        <v>145</v>
      </c>
    </row>
    <row r="262" spans="1:65" s="2" customFormat="1" ht="24" customHeight="1">
      <c r="A262" s="40"/>
      <c r="B262" s="41"/>
      <c r="C262" s="262" t="s">
        <v>550</v>
      </c>
      <c r="D262" s="262" t="s">
        <v>146</v>
      </c>
      <c r="E262" s="263" t="s">
        <v>1243</v>
      </c>
      <c r="F262" s="264" t="s">
        <v>1244</v>
      </c>
      <c r="G262" s="265" t="s">
        <v>107</v>
      </c>
      <c r="H262" s="266">
        <v>67.725</v>
      </c>
      <c r="I262" s="267"/>
      <c r="J262" s="268">
        <f>ROUND(I262*H262,2)</f>
        <v>0</v>
      </c>
      <c r="K262" s="269"/>
      <c r="L262" s="270"/>
      <c r="M262" s="271" t="s">
        <v>1</v>
      </c>
      <c r="N262" s="272" t="s">
        <v>42</v>
      </c>
      <c r="O262" s="93"/>
      <c r="P262" s="273">
        <f>O262*H262</f>
        <v>0</v>
      </c>
      <c r="Q262" s="273">
        <v>0.00035</v>
      </c>
      <c r="R262" s="273">
        <f>Q262*H262</f>
        <v>0.02370375</v>
      </c>
      <c r="S262" s="273">
        <v>0</v>
      </c>
      <c r="T262" s="274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75" t="s">
        <v>87</v>
      </c>
      <c r="AT262" s="275" t="s">
        <v>146</v>
      </c>
      <c r="AU262" s="275" t="s">
        <v>87</v>
      </c>
      <c r="AY262" s="17" t="s">
        <v>145</v>
      </c>
      <c r="BE262" s="145">
        <f>IF(N262="základní",J262,0)</f>
        <v>0</v>
      </c>
      <c r="BF262" s="145">
        <f>IF(N262="snížená",J262,0)</f>
        <v>0</v>
      </c>
      <c r="BG262" s="145">
        <f>IF(N262="zákl. přenesená",J262,0)</f>
        <v>0</v>
      </c>
      <c r="BH262" s="145">
        <f>IF(N262="sníž. přenesená",J262,0)</f>
        <v>0</v>
      </c>
      <c r="BI262" s="145">
        <f>IF(N262="nulová",J262,0)</f>
        <v>0</v>
      </c>
      <c r="BJ262" s="17" t="s">
        <v>85</v>
      </c>
      <c r="BK262" s="145">
        <f>ROUND(I262*H262,2)</f>
        <v>0</v>
      </c>
      <c r="BL262" s="17" t="s">
        <v>85</v>
      </c>
      <c r="BM262" s="275" t="s">
        <v>1245</v>
      </c>
    </row>
    <row r="263" spans="1:51" s="13" customFormat="1" ht="12">
      <c r="A263" s="13"/>
      <c r="B263" s="276"/>
      <c r="C263" s="277"/>
      <c r="D263" s="278" t="s">
        <v>183</v>
      </c>
      <c r="E263" s="279" t="s">
        <v>1</v>
      </c>
      <c r="F263" s="280" t="s">
        <v>673</v>
      </c>
      <c r="G263" s="277"/>
      <c r="H263" s="279" t="s">
        <v>1</v>
      </c>
      <c r="I263" s="281"/>
      <c r="J263" s="277"/>
      <c r="K263" s="277"/>
      <c r="L263" s="282"/>
      <c r="M263" s="283"/>
      <c r="N263" s="284"/>
      <c r="O263" s="284"/>
      <c r="P263" s="284"/>
      <c r="Q263" s="284"/>
      <c r="R263" s="284"/>
      <c r="S263" s="284"/>
      <c r="T263" s="28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86" t="s">
        <v>183</v>
      </c>
      <c r="AU263" s="286" t="s">
        <v>87</v>
      </c>
      <c r="AV263" s="13" t="s">
        <v>85</v>
      </c>
      <c r="AW263" s="13" t="s">
        <v>32</v>
      </c>
      <c r="AX263" s="13" t="s">
        <v>77</v>
      </c>
      <c r="AY263" s="286" t="s">
        <v>145</v>
      </c>
    </row>
    <row r="264" spans="1:51" s="14" customFormat="1" ht="12">
      <c r="A264" s="14"/>
      <c r="B264" s="287"/>
      <c r="C264" s="288"/>
      <c r="D264" s="278" t="s">
        <v>183</v>
      </c>
      <c r="E264" s="289" t="s">
        <v>1</v>
      </c>
      <c r="F264" s="290" t="s">
        <v>1031</v>
      </c>
      <c r="G264" s="288"/>
      <c r="H264" s="291">
        <v>64.5</v>
      </c>
      <c r="I264" s="292"/>
      <c r="J264" s="288"/>
      <c r="K264" s="288"/>
      <c r="L264" s="293"/>
      <c r="M264" s="294"/>
      <c r="N264" s="295"/>
      <c r="O264" s="295"/>
      <c r="P264" s="295"/>
      <c r="Q264" s="295"/>
      <c r="R264" s="295"/>
      <c r="S264" s="295"/>
      <c r="T264" s="29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97" t="s">
        <v>183</v>
      </c>
      <c r="AU264" s="297" t="s">
        <v>87</v>
      </c>
      <c r="AV264" s="14" t="s">
        <v>87</v>
      </c>
      <c r="AW264" s="14" t="s">
        <v>32</v>
      </c>
      <c r="AX264" s="14" t="s">
        <v>85</v>
      </c>
      <c r="AY264" s="297" t="s">
        <v>145</v>
      </c>
    </row>
    <row r="265" spans="1:51" s="14" customFormat="1" ht="12">
      <c r="A265" s="14"/>
      <c r="B265" s="287"/>
      <c r="C265" s="288"/>
      <c r="D265" s="278" t="s">
        <v>183</v>
      </c>
      <c r="E265" s="288"/>
      <c r="F265" s="290" t="s">
        <v>1176</v>
      </c>
      <c r="G265" s="288"/>
      <c r="H265" s="291">
        <v>67.725</v>
      </c>
      <c r="I265" s="292"/>
      <c r="J265" s="288"/>
      <c r="K265" s="288"/>
      <c r="L265" s="293"/>
      <c r="M265" s="294"/>
      <c r="N265" s="295"/>
      <c r="O265" s="295"/>
      <c r="P265" s="295"/>
      <c r="Q265" s="295"/>
      <c r="R265" s="295"/>
      <c r="S265" s="295"/>
      <c r="T265" s="29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97" t="s">
        <v>183</v>
      </c>
      <c r="AU265" s="297" t="s">
        <v>87</v>
      </c>
      <c r="AV265" s="14" t="s">
        <v>87</v>
      </c>
      <c r="AW265" s="14" t="s">
        <v>4</v>
      </c>
      <c r="AX265" s="14" t="s">
        <v>85</v>
      </c>
      <c r="AY265" s="297" t="s">
        <v>145</v>
      </c>
    </row>
    <row r="266" spans="1:65" s="2" customFormat="1" ht="36" customHeight="1">
      <c r="A266" s="40"/>
      <c r="B266" s="41"/>
      <c r="C266" s="309" t="s">
        <v>554</v>
      </c>
      <c r="D266" s="309" t="s">
        <v>223</v>
      </c>
      <c r="E266" s="310" t="s">
        <v>1246</v>
      </c>
      <c r="F266" s="311" t="s">
        <v>1247</v>
      </c>
      <c r="G266" s="312" t="s">
        <v>107</v>
      </c>
      <c r="H266" s="313">
        <v>104.4</v>
      </c>
      <c r="I266" s="314"/>
      <c r="J266" s="315">
        <f>ROUND(I266*H266,2)</f>
        <v>0</v>
      </c>
      <c r="K266" s="316"/>
      <c r="L266" s="43"/>
      <c r="M266" s="317" t="s">
        <v>1</v>
      </c>
      <c r="N266" s="318" t="s">
        <v>42</v>
      </c>
      <c r="O266" s="93"/>
      <c r="P266" s="273">
        <f>O266*H266</f>
        <v>0</v>
      </c>
      <c r="Q266" s="273">
        <v>0</v>
      </c>
      <c r="R266" s="273">
        <f>Q266*H266</f>
        <v>0</v>
      </c>
      <c r="S266" s="273">
        <v>0</v>
      </c>
      <c r="T266" s="274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75" t="s">
        <v>585</v>
      </c>
      <c r="AT266" s="275" t="s">
        <v>223</v>
      </c>
      <c r="AU266" s="275" t="s">
        <v>87</v>
      </c>
      <c r="AY266" s="17" t="s">
        <v>145</v>
      </c>
      <c r="BE266" s="145">
        <f>IF(N266="základní",J266,0)</f>
        <v>0</v>
      </c>
      <c r="BF266" s="145">
        <f>IF(N266="snížená",J266,0)</f>
        <v>0</v>
      </c>
      <c r="BG266" s="145">
        <f>IF(N266="zákl. přenesená",J266,0)</f>
        <v>0</v>
      </c>
      <c r="BH266" s="145">
        <f>IF(N266="sníž. přenesená",J266,0)</f>
        <v>0</v>
      </c>
      <c r="BI266" s="145">
        <f>IF(N266="nulová",J266,0)</f>
        <v>0</v>
      </c>
      <c r="BJ266" s="17" t="s">
        <v>85</v>
      </c>
      <c r="BK266" s="145">
        <f>ROUND(I266*H266,2)</f>
        <v>0</v>
      </c>
      <c r="BL266" s="17" t="s">
        <v>585</v>
      </c>
      <c r="BM266" s="275" t="s">
        <v>1248</v>
      </c>
    </row>
    <row r="267" spans="1:51" s="14" customFormat="1" ht="12">
      <c r="A267" s="14"/>
      <c r="B267" s="287"/>
      <c r="C267" s="288"/>
      <c r="D267" s="278" t="s">
        <v>183</v>
      </c>
      <c r="E267" s="289" t="s">
        <v>1</v>
      </c>
      <c r="F267" s="290" t="s">
        <v>1027</v>
      </c>
      <c r="G267" s="288"/>
      <c r="H267" s="291">
        <v>104.4</v>
      </c>
      <c r="I267" s="292"/>
      <c r="J267" s="288"/>
      <c r="K267" s="288"/>
      <c r="L267" s="293"/>
      <c r="M267" s="294"/>
      <c r="N267" s="295"/>
      <c r="O267" s="295"/>
      <c r="P267" s="295"/>
      <c r="Q267" s="295"/>
      <c r="R267" s="295"/>
      <c r="S267" s="295"/>
      <c r="T267" s="29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97" t="s">
        <v>183</v>
      </c>
      <c r="AU267" s="297" t="s">
        <v>87</v>
      </c>
      <c r="AV267" s="14" t="s">
        <v>87</v>
      </c>
      <c r="AW267" s="14" t="s">
        <v>32</v>
      </c>
      <c r="AX267" s="14" t="s">
        <v>85</v>
      </c>
      <c r="AY267" s="297" t="s">
        <v>145</v>
      </c>
    </row>
    <row r="268" spans="1:65" s="2" customFormat="1" ht="36" customHeight="1">
      <c r="A268" s="40"/>
      <c r="B268" s="41"/>
      <c r="C268" s="309" t="s">
        <v>558</v>
      </c>
      <c r="D268" s="309" t="s">
        <v>223</v>
      </c>
      <c r="E268" s="310" t="s">
        <v>1249</v>
      </c>
      <c r="F268" s="311" t="s">
        <v>1250</v>
      </c>
      <c r="G268" s="312" t="s">
        <v>107</v>
      </c>
      <c r="H268" s="313">
        <v>15.6</v>
      </c>
      <c r="I268" s="314"/>
      <c r="J268" s="315">
        <f>ROUND(I268*H268,2)</f>
        <v>0</v>
      </c>
      <c r="K268" s="316"/>
      <c r="L268" s="43"/>
      <c r="M268" s="317" t="s">
        <v>1</v>
      </c>
      <c r="N268" s="318" t="s">
        <v>42</v>
      </c>
      <c r="O268" s="93"/>
      <c r="P268" s="273">
        <f>O268*H268</f>
        <v>0</v>
      </c>
      <c r="Q268" s="273">
        <v>0</v>
      </c>
      <c r="R268" s="273">
        <f>Q268*H268</f>
        <v>0</v>
      </c>
      <c r="S268" s="273">
        <v>0</v>
      </c>
      <c r="T268" s="274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75" t="s">
        <v>585</v>
      </c>
      <c r="AT268" s="275" t="s">
        <v>223</v>
      </c>
      <c r="AU268" s="275" t="s">
        <v>87</v>
      </c>
      <c r="AY268" s="17" t="s">
        <v>145</v>
      </c>
      <c r="BE268" s="145">
        <f>IF(N268="základní",J268,0)</f>
        <v>0</v>
      </c>
      <c r="BF268" s="145">
        <f>IF(N268="snížená",J268,0)</f>
        <v>0</v>
      </c>
      <c r="BG268" s="145">
        <f>IF(N268="zákl. přenesená",J268,0)</f>
        <v>0</v>
      </c>
      <c r="BH268" s="145">
        <f>IF(N268="sníž. přenesená",J268,0)</f>
        <v>0</v>
      </c>
      <c r="BI268" s="145">
        <f>IF(N268="nulová",J268,0)</f>
        <v>0</v>
      </c>
      <c r="BJ268" s="17" t="s">
        <v>85</v>
      </c>
      <c r="BK268" s="145">
        <f>ROUND(I268*H268,2)</f>
        <v>0</v>
      </c>
      <c r="BL268" s="17" t="s">
        <v>585</v>
      </c>
      <c r="BM268" s="275" t="s">
        <v>1251</v>
      </c>
    </row>
    <row r="269" spans="1:51" s="14" customFormat="1" ht="12">
      <c r="A269" s="14"/>
      <c r="B269" s="287"/>
      <c r="C269" s="288"/>
      <c r="D269" s="278" t="s">
        <v>183</v>
      </c>
      <c r="E269" s="289" t="s">
        <v>1</v>
      </c>
      <c r="F269" s="290" t="s">
        <v>1252</v>
      </c>
      <c r="G269" s="288"/>
      <c r="H269" s="291">
        <v>15.6</v>
      </c>
      <c r="I269" s="292"/>
      <c r="J269" s="288"/>
      <c r="K269" s="288"/>
      <c r="L269" s="293"/>
      <c r="M269" s="294"/>
      <c r="N269" s="295"/>
      <c r="O269" s="295"/>
      <c r="P269" s="295"/>
      <c r="Q269" s="295"/>
      <c r="R269" s="295"/>
      <c r="S269" s="295"/>
      <c r="T269" s="29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97" t="s">
        <v>183</v>
      </c>
      <c r="AU269" s="297" t="s">
        <v>87</v>
      </c>
      <c r="AV269" s="14" t="s">
        <v>87</v>
      </c>
      <c r="AW269" s="14" t="s">
        <v>32</v>
      </c>
      <c r="AX269" s="14" t="s">
        <v>85</v>
      </c>
      <c r="AY269" s="297" t="s">
        <v>145</v>
      </c>
    </row>
    <row r="270" spans="1:65" s="2" customFormat="1" ht="36" customHeight="1">
      <c r="A270" s="40"/>
      <c r="B270" s="41"/>
      <c r="C270" s="309" t="s">
        <v>562</v>
      </c>
      <c r="D270" s="309" t="s">
        <v>223</v>
      </c>
      <c r="E270" s="310" t="s">
        <v>1253</v>
      </c>
      <c r="F270" s="311" t="s">
        <v>1254</v>
      </c>
      <c r="G270" s="312" t="s">
        <v>237</v>
      </c>
      <c r="H270" s="313">
        <v>240</v>
      </c>
      <c r="I270" s="314"/>
      <c r="J270" s="315">
        <f>ROUND(I270*H270,2)</f>
        <v>0</v>
      </c>
      <c r="K270" s="316"/>
      <c r="L270" s="43"/>
      <c r="M270" s="317" t="s">
        <v>1</v>
      </c>
      <c r="N270" s="318" t="s">
        <v>42</v>
      </c>
      <c r="O270" s="93"/>
      <c r="P270" s="273">
        <f>O270*H270</f>
        <v>0</v>
      </c>
      <c r="Q270" s="273">
        <v>0</v>
      </c>
      <c r="R270" s="273">
        <f>Q270*H270</f>
        <v>0</v>
      </c>
      <c r="S270" s="273">
        <v>0</v>
      </c>
      <c r="T270" s="274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75" t="s">
        <v>585</v>
      </c>
      <c r="AT270" s="275" t="s">
        <v>223</v>
      </c>
      <c r="AU270" s="275" t="s">
        <v>87</v>
      </c>
      <c r="AY270" s="17" t="s">
        <v>145</v>
      </c>
      <c r="BE270" s="145">
        <f>IF(N270="základní",J270,0)</f>
        <v>0</v>
      </c>
      <c r="BF270" s="145">
        <f>IF(N270="snížená",J270,0)</f>
        <v>0</v>
      </c>
      <c r="BG270" s="145">
        <f>IF(N270="zákl. přenesená",J270,0)</f>
        <v>0</v>
      </c>
      <c r="BH270" s="145">
        <f>IF(N270="sníž. přenesená",J270,0)</f>
        <v>0</v>
      </c>
      <c r="BI270" s="145">
        <f>IF(N270="nulová",J270,0)</f>
        <v>0</v>
      </c>
      <c r="BJ270" s="17" t="s">
        <v>85</v>
      </c>
      <c r="BK270" s="145">
        <f>ROUND(I270*H270,2)</f>
        <v>0</v>
      </c>
      <c r="BL270" s="17" t="s">
        <v>585</v>
      </c>
      <c r="BM270" s="275" t="s">
        <v>1255</v>
      </c>
    </row>
    <row r="271" spans="1:51" s="14" customFormat="1" ht="12">
      <c r="A271" s="14"/>
      <c r="B271" s="287"/>
      <c r="C271" s="288"/>
      <c r="D271" s="278" t="s">
        <v>183</v>
      </c>
      <c r="E271" s="289" t="s">
        <v>1</v>
      </c>
      <c r="F271" s="290" t="s">
        <v>1256</v>
      </c>
      <c r="G271" s="288"/>
      <c r="H271" s="291">
        <v>240</v>
      </c>
      <c r="I271" s="292"/>
      <c r="J271" s="288"/>
      <c r="K271" s="288"/>
      <c r="L271" s="293"/>
      <c r="M271" s="324"/>
      <c r="N271" s="325"/>
      <c r="O271" s="325"/>
      <c r="P271" s="325"/>
      <c r="Q271" s="325"/>
      <c r="R271" s="325"/>
      <c r="S271" s="325"/>
      <c r="T271" s="326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97" t="s">
        <v>183</v>
      </c>
      <c r="AU271" s="297" t="s">
        <v>87</v>
      </c>
      <c r="AV271" s="14" t="s">
        <v>87</v>
      </c>
      <c r="AW271" s="14" t="s">
        <v>32</v>
      </c>
      <c r="AX271" s="14" t="s">
        <v>85</v>
      </c>
      <c r="AY271" s="297" t="s">
        <v>145</v>
      </c>
    </row>
    <row r="272" spans="1:31" s="2" customFormat="1" ht="6.95" customHeight="1">
      <c r="A272" s="40"/>
      <c r="B272" s="68"/>
      <c r="C272" s="69"/>
      <c r="D272" s="69"/>
      <c r="E272" s="69"/>
      <c r="F272" s="69"/>
      <c r="G272" s="69"/>
      <c r="H272" s="69"/>
      <c r="I272" s="203"/>
      <c r="J272" s="69"/>
      <c r="K272" s="69"/>
      <c r="L272" s="43"/>
      <c r="M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</row>
  </sheetData>
  <sheetProtection password="CC35" sheet="1" objects="1" scenarios="1" formatColumns="0" formatRows="0" autoFilter="0"/>
  <autoFilter ref="C134:K271"/>
  <mergeCells count="14">
    <mergeCell ref="E7:H7"/>
    <mergeCell ref="E9:H9"/>
    <mergeCell ref="E18:H18"/>
    <mergeCell ref="E27:H27"/>
    <mergeCell ref="E85:H85"/>
    <mergeCell ref="E87:H87"/>
    <mergeCell ref="D109:F109"/>
    <mergeCell ref="D110:F110"/>
    <mergeCell ref="D111:F111"/>
    <mergeCell ref="D112:F112"/>
    <mergeCell ref="D113:F11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2019-12-05T15:40:29Z</dcterms:created>
  <dcterms:modified xsi:type="dcterms:W3CDTF">2019-12-05T15:40:35Z</dcterms:modified>
  <cp:category/>
  <cp:version/>
  <cp:contentType/>
  <cp:contentStatus/>
</cp:coreProperties>
</file>