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sdilene_data\ZAKÁZKY 2020\20 PROJEKTY 2020\20002B Fr. Formana 251_13\REALIZACE PD\Rozpočet\"/>
    </mc:Choice>
  </mc:AlternateContent>
  <bookViews>
    <workbookView xWindow="0" yWindow="0" windowWidth="28800" windowHeight="12435"/>
  </bookViews>
  <sheets>
    <sheet name="Rekapitulace stavby" sheetId="1" r:id="rId1"/>
    <sheet name="SO.00 - Bourací práce" sheetId="2" r:id="rId2"/>
    <sheet name="SO.01 - Nový stav" sheetId="3" r:id="rId3"/>
    <sheet name="SO.99 - VRN" sheetId="4" r:id="rId4"/>
  </sheets>
  <definedNames>
    <definedName name="_xlnm.Print_Titles" localSheetId="0">'Rekapitulace stavby'!$85:$85</definedName>
    <definedName name="_xlnm.Print_Titles" localSheetId="1">'SO.00 - Bourací práce'!$120:$120</definedName>
    <definedName name="_xlnm.Print_Titles" localSheetId="2">'SO.01 - Nový stav'!$123:$123</definedName>
    <definedName name="_xlnm.Print_Titles" localSheetId="3">'SO.99 - VRN'!$111:$111</definedName>
    <definedName name="_xlnm.Print_Area" localSheetId="0">'Rekapitulace stavby'!$C$4:$AP$70,'Rekapitulace stavby'!$C$76:$AP$94</definedName>
    <definedName name="_xlnm.Print_Area" localSheetId="1">'SO.00 - Bourací práce'!$C$4:$Q$70,'SO.00 - Bourací práce'!$C$76:$Q$104,'SO.00 - Bourací práce'!$C$110:$Q$260</definedName>
    <definedName name="_xlnm.Print_Area" localSheetId="2">'SO.01 - Nový stav'!$C$4:$Q$70,'SO.01 - Nový stav'!$C$76:$Q$107,'SO.01 - Nový stav'!$C$113:$Q$291</definedName>
    <definedName name="_xlnm.Print_Area" localSheetId="3">'SO.99 - VRN'!$C$4:$Q$70,'SO.99 - VRN'!$C$76:$Q$95,'SO.99 - VRN'!$C$101:$Q$118</definedName>
  </definedNames>
  <calcPr calcId="152511"/>
</workbook>
</file>

<file path=xl/calcChain.xml><?xml version="1.0" encoding="utf-8"?>
<calcChain xmlns="http://schemas.openxmlformats.org/spreadsheetml/2006/main">
  <c r="AY90" i="1" l="1"/>
  <c r="AX90" i="1"/>
  <c r="BI118" i="4"/>
  <c r="BH118" i="4"/>
  <c r="BG118" i="4"/>
  <c r="BF118" i="4"/>
  <c r="AA118" i="4"/>
  <c r="Y118" i="4"/>
  <c r="W118" i="4"/>
  <c r="BK118" i="4"/>
  <c r="N118" i="4"/>
  <c r="BE118" i="4"/>
  <c r="H32" i="4" s="1"/>
  <c r="AZ90" i="1" s="1"/>
  <c r="BI117" i="4"/>
  <c r="BH117" i="4"/>
  <c r="BG117" i="4"/>
  <c r="BF117" i="4"/>
  <c r="AA117" i="4"/>
  <c r="AA116" i="4"/>
  <c r="Y117" i="4"/>
  <c r="Y116" i="4"/>
  <c r="W117" i="4"/>
  <c r="W116" i="4"/>
  <c r="BK117" i="4"/>
  <c r="BK116" i="4"/>
  <c r="N116" i="4" s="1"/>
  <c r="N117" i="4"/>
  <c r="BE117" i="4" s="1"/>
  <c r="N91" i="4"/>
  <c r="BI115" i="4"/>
  <c r="H36" i="4"/>
  <c r="BD90" i="1" s="1"/>
  <c r="BH115" i="4"/>
  <c r="BG115" i="4"/>
  <c r="H34" i="4" s="1"/>
  <c r="BB90" i="1" s="1"/>
  <c r="BF115" i="4"/>
  <c r="AA115" i="4"/>
  <c r="AA114" i="4"/>
  <c r="Y115" i="4"/>
  <c r="Y114" i="4"/>
  <c r="Y113" i="4" s="1"/>
  <c r="Y112" i="4" s="1"/>
  <c r="W115" i="4"/>
  <c r="W114" i="4"/>
  <c r="BK115" i="4"/>
  <c r="BK114" i="4" s="1"/>
  <c r="N114" i="4"/>
  <c r="N90" i="4" s="1"/>
  <c r="N115" i="4"/>
  <c r="BE115" i="4" s="1"/>
  <c r="M32" i="4"/>
  <c r="AV90" i="1" s="1"/>
  <c r="F106" i="4"/>
  <c r="F104" i="4"/>
  <c r="M28" i="4"/>
  <c r="AS90" i="1"/>
  <c r="F81" i="4"/>
  <c r="F79" i="4"/>
  <c r="O21" i="4"/>
  <c r="E21" i="4"/>
  <c r="M109" i="4" s="1"/>
  <c r="M84" i="4"/>
  <c r="O20" i="4"/>
  <c r="O18" i="4"/>
  <c r="E18" i="4"/>
  <c r="M108" i="4"/>
  <c r="M83" i="4"/>
  <c r="O17" i="4"/>
  <c r="O15" i="4"/>
  <c r="E15" i="4"/>
  <c r="F109" i="4" s="1"/>
  <c r="O14" i="4"/>
  <c r="O12" i="4"/>
  <c r="E12" i="4"/>
  <c r="F108" i="4"/>
  <c r="F83" i="4"/>
  <c r="O11" i="4"/>
  <c r="O9" i="4"/>
  <c r="M106" i="4"/>
  <c r="M81" i="4"/>
  <c r="F6" i="4"/>
  <c r="F103" i="4" s="1"/>
  <c r="F78" i="4"/>
  <c r="AY89" i="1"/>
  <c r="AX89" i="1"/>
  <c r="BI291" i="3"/>
  <c r="BH291" i="3"/>
  <c r="BG291" i="3"/>
  <c r="BF291" i="3"/>
  <c r="AA291" i="3"/>
  <c r="Y291" i="3"/>
  <c r="W291" i="3"/>
  <c r="BK291" i="3"/>
  <c r="N291" i="3"/>
  <c r="BE291" i="3" s="1"/>
  <c r="BI289" i="3"/>
  <c r="BH289" i="3"/>
  <c r="BG289" i="3"/>
  <c r="BF289" i="3"/>
  <c r="AA289" i="3"/>
  <c r="Y289" i="3"/>
  <c r="W289" i="3"/>
  <c r="BK289" i="3"/>
  <c r="N289" i="3"/>
  <c r="BE289" i="3" s="1"/>
  <c r="BI281" i="3"/>
  <c r="BH281" i="3"/>
  <c r="BG281" i="3"/>
  <c r="BF281" i="3"/>
  <c r="AA281" i="3"/>
  <c r="Y281" i="3"/>
  <c r="W281" i="3"/>
  <c r="BK281" i="3"/>
  <c r="N281" i="3"/>
  <c r="BE281" i="3" s="1"/>
  <c r="BI280" i="3"/>
  <c r="BH280" i="3"/>
  <c r="BG280" i="3"/>
  <c r="BF280" i="3"/>
  <c r="AA280" i="3"/>
  <c r="AA279" i="3"/>
  <c r="Y280" i="3"/>
  <c r="Y279" i="3"/>
  <c r="W280" i="3"/>
  <c r="W279" i="3"/>
  <c r="BK280" i="3"/>
  <c r="BK279" i="3" s="1"/>
  <c r="N279" i="3" s="1"/>
  <c r="N103" i="3" s="1"/>
  <c r="N280" i="3"/>
  <c r="BE280" i="3" s="1"/>
  <c r="BI278" i="3"/>
  <c r="BH278" i="3"/>
  <c r="BG278" i="3"/>
  <c r="BF278" i="3"/>
  <c r="AA278" i="3"/>
  <c r="Y278" i="3"/>
  <c r="W278" i="3"/>
  <c r="BK278" i="3"/>
  <c r="N278" i="3"/>
  <c r="BE278" i="3" s="1"/>
  <c r="BI276" i="3"/>
  <c r="BH276" i="3"/>
  <c r="BG276" i="3"/>
  <c r="BF276" i="3"/>
  <c r="AA276" i="3"/>
  <c r="Y276" i="3"/>
  <c r="W276" i="3"/>
  <c r="BK276" i="3"/>
  <c r="N276" i="3"/>
  <c r="BE276" i="3" s="1"/>
  <c r="BI275" i="3"/>
  <c r="BH275" i="3"/>
  <c r="BG275" i="3"/>
  <c r="BF275" i="3"/>
  <c r="AA275" i="3"/>
  <c r="Y275" i="3"/>
  <c r="W275" i="3"/>
  <c r="BK275" i="3"/>
  <c r="N275" i="3"/>
  <c r="BE275" i="3" s="1"/>
  <c r="BI274" i="3"/>
  <c r="BH274" i="3"/>
  <c r="BG274" i="3"/>
  <c r="BF274" i="3"/>
  <c r="AA274" i="3"/>
  <c r="Y274" i="3"/>
  <c r="W274" i="3"/>
  <c r="BK274" i="3"/>
  <c r="N274" i="3"/>
  <c r="BE274" i="3" s="1"/>
  <c r="BI265" i="3"/>
  <c r="BH265" i="3"/>
  <c r="BG265" i="3"/>
  <c r="BF265" i="3"/>
  <c r="AA265" i="3"/>
  <c r="AA264" i="3"/>
  <c r="Y265" i="3"/>
  <c r="Y264" i="3"/>
  <c r="W265" i="3"/>
  <c r="W264" i="3"/>
  <c r="BK265" i="3"/>
  <c r="BK264" i="3" s="1"/>
  <c r="N264" i="3" s="1"/>
  <c r="N102" i="3" s="1"/>
  <c r="N265" i="3"/>
  <c r="BE265" i="3" s="1"/>
  <c r="BI263" i="3"/>
  <c r="BH263" i="3"/>
  <c r="BG263" i="3"/>
  <c r="BF263" i="3"/>
  <c r="AA263" i="3"/>
  <c r="Y263" i="3"/>
  <c r="W263" i="3"/>
  <c r="BK263" i="3"/>
  <c r="N263" i="3"/>
  <c r="BE263" i="3" s="1"/>
  <c r="BI251" i="3"/>
  <c r="BH251" i="3"/>
  <c r="BG251" i="3"/>
  <c r="BF251" i="3"/>
  <c r="AA251" i="3"/>
  <c r="Y251" i="3"/>
  <c r="W251" i="3"/>
  <c r="BK251" i="3"/>
  <c r="N251" i="3"/>
  <c r="BE251" i="3" s="1"/>
  <c r="BI239" i="3"/>
  <c r="BH239" i="3"/>
  <c r="BG239" i="3"/>
  <c r="BF239" i="3"/>
  <c r="AA239" i="3"/>
  <c r="Y239" i="3"/>
  <c r="W239" i="3"/>
  <c r="BK239" i="3"/>
  <c r="N239" i="3"/>
  <c r="BE239" i="3" s="1"/>
  <c r="BI233" i="3"/>
  <c r="BH233" i="3"/>
  <c r="BG233" i="3"/>
  <c r="BF233" i="3"/>
  <c r="AA233" i="3"/>
  <c r="Y233" i="3"/>
  <c r="W233" i="3"/>
  <c r="BK233" i="3"/>
  <c r="N233" i="3"/>
  <c r="BE233" i="3" s="1"/>
  <c r="BI226" i="3"/>
  <c r="BH226" i="3"/>
  <c r="BG226" i="3"/>
  <c r="BF226" i="3"/>
  <c r="AA226" i="3"/>
  <c r="Y226" i="3"/>
  <c r="W226" i="3"/>
  <c r="BK226" i="3"/>
  <c r="N226" i="3"/>
  <c r="BE226" i="3" s="1"/>
  <c r="BI225" i="3"/>
  <c r="BH225" i="3"/>
  <c r="BG225" i="3"/>
  <c r="BF225" i="3"/>
  <c r="AA225" i="3"/>
  <c r="Y225" i="3"/>
  <c r="W225" i="3"/>
  <c r="BK225" i="3"/>
  <c r="N225" i="3"/>
  <c r="BE225" i="3" s="1"/>
  <c r="BI223" i="3"/>
  <c r="BH223" i="3"/>
  <c r="BG223" i="3"/>
  <c r="BF223" i="3"/>
  <c r="AA223" i="3"/>
  <c r="AA222" i="3"/>
  <c r="Y223" i="3"/>
  <c r="Y222" i="3"/>
  <c r="W223" i="3"/>
  <c r="W222" i="3"/>
  <c r="BK223" i="3"/>
  <c r="BK222" i="3" s="1"/>
  <c r="N222" i="3" s="1"/>
  <c r="N101" i="3" s="1"/>
  <c r="N223" i="3"/>
  <c r="BE223" i="3" s="1"/>
  <c r="BI221" i="3"/>
  <c r="BH221" i="3"/>
  <c r="BG221" i="3"/>
  <c r="BF221" i="3"/>
  <c r="AA221" i="3"/>
  <c r="Y221" i="3"/>
  <c r="W221" i="3"/>
  <c r="BK221" i="3"/>
  <c r="N221" i="3"/>
  <c r="BE221" i="3" s="1"/>
  <c r="BI220" i="3"/>
  <c r="BH220" i="3"/>
  <c r="BG220" i="3"/>
  <c r="BF220" i="3"/>
  <c r="AA220" i="3"/>
  <c r="Y220" i="3"/>
  <c r="W220" i="3"/>
  <c r="BK220" i="3"/>
  <c r="N220" i="3"/>
  <c r="BE220" i="3" s="1"/>
  <c r="BI219" i="3"/>
  <c r="BH219" i="3"/>
  <c r="BG219" i="3"/>
  <c r="BF219" i="3"/>
  <c r="AA219" i="3"/>
  <c r="Y219" i="3"/>
  <c r="W219" i="3"/>
  <c r="BK219" i="3"/>
  <c r="N219" i="3"/>
  <c r="BE219" i="3" s="1"/>
  <c r="BI218" i="3"/>
  <c r="BH218" i="3"/>
  <c r="BG218" i="3"/>
  <c r="BF218" i="3"/>
  <c r="AA218" i="3"/>
  <c r="Y218" i="3"/>
  <c r="W218" i="3"/>
  <c r="BK218" i="3"/>
  <c r="N218" i="3"/>
  <c r="BE218" i="3" s="1"/>
  <c r="BI217" i="3"/>
  <c r="BH217" i="3"/>
  <c r="BG217" i="3"/>
  <c r="BF217" i="3"/>
  <c r="AA217" i="3"/>
  <c r="Y217" i="3"/>
  <c r="W217" i="3"/>
  <c r="BK217" i="3"/>
  <c r="N217" i="3"/>
  <c r="BE217" i="3" s="1"/>
  <c r="BI216" i="3"/>
  <c r="BH216" i="3"/>
  <c r="BG216" i="3"/>
  <c r="BF216" i="3"/>
  <c r="AA216" i="3"/>
  <c r="Y216" i="3"/>
  <c r="W216" i="3"/>
  <c r="BK216" i="3"/>
  <c r="N216" i="3"/>
  <c r="BE216" i="3" s="1"/>
  <c r="BI215" i="3"/>
  <c r="BH215" i="3"/>
  <c r="BG215" i="3"/>
  <c r="BF215" i="3"/>
  <c r="AA215" i="3"/>
  <c r="AA214" i="3"/>
  <c r="Y215" i="3"/>
  <c r="Y214" i="3"/>
  <c r="W215" i="3"/>
  <c r="W214" i="3"/>
  <c r="BK215" i="3"/>
  <c r="BK214" i="3" s="1"/>
  <c r="N214" i="3" s="1"/>
  <c r="N100" i="3" s="1"/>
  <c r="N215" i="3"/>
  <c r="BE215" i="3" s="1"/>
  <c r="BI213" i="3"/>
  <c r="BH213" i="3"/>
  <c r="BG213" i="3"/>
  <c r="BF213" i="3"/>
  <c r="AA213" i="3"/>
  <c r="Y213" i="3"/>
  <c r="W213" i="3"/>
  <c r="BK213" i="3"/>
  <c r="N213" i="3"/>
  <c r="BE213" i="3" s="1"/>
  <c r="BI212" i="3"/>
  <c r="BH212" i="3"/>
  <c r="BG212" i="3"/>
  <c r="BF212" i="3"/>
  <c r="AA212" i="3"/>
  <c r="Y212" i="3"/>
  <c r="W212" i="3"/>
  <c r="BK212" i="3"/>
  <c r="N212" i="3"/>
  <c r="BE212" i="3" s="1"/>
  <c r="BI211" i="3"/>
  <c r="BH211" i="3"/>
  <c r="BG211" i="3"/>
  <c r="BF211" i="3"/>
  <c r="AA211" i="3"/>
  <c r="Y211" i="3"/>
  <c r="W211" i="3"/>
  <c r="BK211" i="3"/>
  <c r="N211" i="3"/>
  <c r="BE211" i="3" s="1"/>
  <c r="BI210" i="3"/>
  <c r="BH210" i="3"/>
  <c r="BG210" i="3"/>
  <c r="BF210" i="3"/>
  <c r="AA210" i="3"/>
  <c r="AA209" i="3"/>
  <c r="Y210" i="3"/>
  <c r="Y209" i="3"/>
  <c r="W210" i="3"/>
  <c r="W209" i="3"/>
  <c r="BK210" i="3"/>
  <c r="BK209" i="3" s="1"/>
  <c r="N209" i="3" s="1"/>
  <c r="N99" i="3" s="1"/>
  <c r="N210" i="3"/>
  <c r="BE210" i="3" s="1"/>
  <c r="BI208" i="3"/>
  <c r="BH208" i="3"/>
  <c r="BG208" i="3"/>
  <c r="BF208" i="3"/>
  <c r="AA208" i="3"/>
  <c r="Y208" i="3"/>
  <c r="W208" i="3"/>
  <c r="BK208" i="3"/>
  <c r="N208" i="3"/>
  <c r="BE208" i="3" s="1"/>
  <c r="BI197" i="3"/>
  <c r="BH197" i="3"/>
  <c r="BG197" i="3"/>
  <c r="BF197" i="3"/>
  <c r="AA197" i="3"/>
  <c r="AA196" i="3"/>
  <c r="Y197" i="3"/>
  <c r="Y196" i="3"/>
  <c r="W197" i="3"/>
  <c r="W196" i="3"/>
  <c r="BK197" i="3"/>
  <c r="BK196" i="3" s="1"/>
  <c r="N196" i="3" s="1"/>
  <c r="N98" i="3" s="1"/>
  <c r="N197" i="3"/>
  <c r="BE197" i="3" s="1"/>
  <c r="BI195" i="3"/>
  <c r="BH195" i="3"/>
  <c r="BG195" i="3"/>
  <c r="BF195" i="3"/>
  <c r="AA195" i="3"/>
  <c r="Y195" i="3"/>
  <c r="W195" i="3"/>
  <c r="BK195" i="3"/>
  <c r="N195" i="3"/>
  <c r="BE195" i="3" s="1"/>
  <c r="BI194" i="3"/>
  <c r="BH194" i="3"/>
  <c r="BG194" i="3"/>
  <c r="BF194" i="3"/>
  <c r="AA194" i="3"/>
  <c r="AA193" i="3"/>
  <c r="Y194" i="3"/>
  <c r="Y193" i="3"/>
  <c r="W194" i="3"/>
  <c r="W193" i="3"/>
  <c r="BK194" i="3"/>
  <c r="BK193" i="3" s="1"/>
  <c r="N193" i="3" s="1"/>
  <c r="N97" i="3" s="1"/>
  <c r="N194" i="3"/>
  <c r="BE194" i="3" s="1"/>
  <c r="BI192" i="3"/>
  <c r="BH192" i="3"/>
  <c r="BG192" i="3"/>
  <c r="BF192" i="3"/>
  <c r="AA192" i="3"/>
  <c r="Y192" i="3"/>
  <c r="W192" i="3"/>
  <c r="BK192" i="3"/>
  <c r="N192" i="3"/>
  <c r="BE192" i="3" s="1"/>
  <c r="BI191" i="3"/>
  <c r="BH191" i="3"/>
  <c r="BG191" i="3"/>
  <c r="BF191" i="3"/>
  <c r="AA191" i="3"/>
  <c r="Y191" i="3"/>
  <c r="W191" i="3"/>
  <c r="BK191" i="3"/>
  <c r="N191" i="3"/>
  <c r="BE191" i="3" s="1"/>
  <c r="BI190" i="3"/>
  <c r="BH190" i="3"/>
  <c r="BG190" i="3"/>
  <c r="BF190" i="3"/>
  <c r="AA190" i="3"/>
  <c r="Y190" i="3"/>
  <c r="W190" i="3"/>
  <c r="BK190" i="3"/>
  <c r="N190" i="3"/>
  <c r="BE190" i="3" s="1"/>
  <c r="BI189" i="3"/>
  <c r="BH189" i="3"/>
  <c r="BG189" i="3"/>
  <c r="BF189" i="3"/>
  <c r="AA189" i="3"/>
  <c r="Y189" i="3"/>
  <c r="W189" i="3"/>
  <c r="BK189" i="3"/>
  <c r="N189" i="3"/>
  <c r="BE189" i="3" s="1"/>
  <c r="BI188" i="3"/>
  <c r="BH188" i="3"/>
  <c r="BG188" i="3"/>
  <c r="BF188" i="3"/>
  <c r="AA188" i="3"/>
  <c r="Y188" i="3"/>
  <c r="W188" i="3"/>
  <c r="BK188" i="3"/>
  <c r="N188" i="3"/>
  <c r="BE188" i="3" s="1"/>
  <c r="BI187" i="3"/>
  <c r="BH187" i="3"/>
  <c r="BG187" i="3"/>
  <c r="BF187" i="3"/>
  <c r="AA187" i="3"/>
  <c r="Y187" i="3"/>
  <c r="W187" i="3"/>
  <c r="BK187" i="3"/>
  <c r="N187" i="3"/>
  <c r="BE187" i="3" s="1"/>
  <c r="BI186" i="3"/>
  <c r="BH186" i="3"/>
  <c r="BG186" i="3"/>
  <c r="BF186" i="3"/>
  <c r="AA186" i="3"/>
  <c r="AA185" i="3"/>
  <c r="Y186" i="3"/>
  <c r="Y185" i="3"/>
  <c r="W186" i="3"/>
  <c r="W185" i="3"/>
  <c r="BK186" i="3"/>
  <c r="BK185" i="3" s="1"/>
  <c r="N185" i="3" s="1"/>
  <c r="N96" i="3" s="1"/>
  <c r="N186" i="3"/>
  <c r="BE186" i="3" s="1"/>
  <c r="BI184" i="3"/>
  <c r="BH184" i="3"/>
  <c r="BG184" i="3"/>
  <c r="BF184" i="3"/>
  <c r="AA184" i="3"/>
  <c r="Y184" i="3"/>
  <c r="W184" i="3"/>
  <c r="BK184" i="3"/>
  <c r="N184" i="3"/>
  <c r="BE184" i="3" s="1"/>
  <c r="BI183" i="3"/>
  <c r="BH183" i="3"/>
  <c r="BG183" i="3"/>
  <c r="BF183" i="3"/>
  <c r="AA183" i="3"/>
  <c r="Y183" i="3"/>
  <c r="W183" i="3"/>
  <c r="BK183" i="3"/>
  <c r="N183" i="3"/>
  <c r="BE183" i="3" s="1"/>
  <c r="BI182" i="3"/>
  <c r="BH182" i="3"/>
  <c r="BG182" i="3"/>
  <c r="BF182" i="3"/>
  <c r="AA182" i="3"/>
  <c r="AA181" i="3"/>
  <c r="AA180" i="3" s="1"/>
  <c r="Y182" i="3"/>
  <c r="W182" i="3"/>
  <c r="W181" i="3"/>
  <c r="W180" i="3" s="1"/>
  <c r="BK182" i="3"/>
  <c r="N182" i="3"/>
  <c r="BE182" i="3" s="1"/>
  <c r="BI179" i="3"/>
  <c r="BH179" i="3"/>
  <c r="BG179" i="3"/>
  <c r="BF179" i="3"/>
  <c r="AA179" i="3"/>
  <c r="AA178" i="3"/>
  <c r="Y179" i="3"/>
  <c r="Y178" i="3"/>
  <c r="W179" i="3"/>
  <c r="W178" i="3"/>
  <c r="BK179" i="3"/>
  <c r="BK178" i="3" s="1"/>
  <c r="N178" i="3" s="1"/>
  <c r="N93" i="3" s="1"/>
  <c r="N179" i="3"/>
  <c r="BE179" i="3" s="1"/>
  <c r="BI177" i="3"/>
  <c r="BH177" i="3"/>
  <c r="BG177" i="3"/>
  <c r="BF177" i="3"/>
  <c r="AA177" i="3"/>
  <c r="Y177" i="3"/>
  <c r="W177" i="3"/>
  <c r="BK177" i="3"/>
  <c r="N177" i="3"/>
  <c r="BE177" i="3" s="1"/>
  <c r="BI176" i="3"/>
  <c r="BH176" i="3"/>
  <c r="BG176" i="3"/>
  <c r="BF176" i="3"/>
  <c r="AA176" i="3"/>
  <c r="Y176" i="3"/>
  <c r="W176" i="3"/>
  <c r="BK176" i="3"/>
  <c r="N176" i="3"/>
  <c r="BE176" i="3" s="1"/>
  <c r="BI173" i="3"/>
  <c r="BH173" i="3"/>
  <c r="BG173" i="3"/>
  <c r="BF173" i="3"/>
  <c r="AA173" i="3"/>
  <c r="Y173" i="3"/>
  <c r="W173" i="3"/>
  <c r="BK173" i="3"/>
  <c r="N173" i="3"/>
  <c r="BE173" i="3" s="1"/>
  <c r="BI172" i="3"/>
  <c r="BH172" i="3"/>
  <c r="BG172" i="3"/>
  <c r="BF172" i="3"/>
  <c r="AA172" i="3"/>
  <c r="Y172" i="3"/>
  <c r="W172" i="3"/>
  <c r="BK172" i="3"/>
  <c r="N172" i="3"/>
  <c r="BE172" i="3" s="1"/>
  <c r="BI171" i="3"/>
  <c r="BH171" i="3"/>
  <c r="BG171" i="3"/>
  <c r="BF171" i="3"/>
  <c r="AA171" i="3"/>
  <c r="Y171" i="3"/>
  <c r="W171" i="3"/>
  <c r="BK171" i="3"/>
  <c r="N171" i="3"/>
  <c r="BE171" i="3" s="1"/>
  <c r="BI169" i="3"/>
  <c r="BH169" i="3"/>
  <c r="BG169" i="3"/>
  <c r="BF169" i="3"/>
  <c r="AA169" i="3"/>
  <c r="Y169" i="3"/>
  <c r="W169" i="3"/>
  <c r="BK169" i="3"/>
  <c r="N169" i="3"/>
  <c r="BE169" i="3" s="1"/>
  <c r="BI167" i="3"/>
  <c r="BH167" i="3"/>
  <c r="BG167" i="3"/>
  <c r="BF167" i="3"/>
  <c r="AA167" i="3"/>
  <c r="AA166" i="3"/>
  <c r="Y167" i="3"/>
  <c r="Y166" i="3"/>
  <c r="W167" i="3"/>
  <c r="W166" i="3"/>
  <c r="BK167" i="3"/>
  <c r="BK166" i="3" s="1"/>
  <c r="N166" i="3" s="1"/>
  <c r="N92" i="3" s="1"/>
  <c r="N167" i="3"/>
  <c r="BE167" i="3" s="1"/>
  <c r="BI164" i="3"/>
  <c r="BH164" i="3"/>
  <c r="BG164" i="3"/>
  <c r="BF164" i="3"/>
  <c r="AA164" i="3"/>
  <c r="Y164" i="3"/>
  <c r="W164" i="3"/>
  <c r="BK164" i="3"/>
  <c r="N164" i="3"/>
  <c r="BE164" i="3"/>
  <c r="BI148" i="3"/>
  <c r="BH148" i="3"/>
  <c r="BG148" i="3"/>
  <c r="BF148" i="3"/>
  <c r="AA148" i="3"/>
  <c r="Y148" i="3"/>
  <c r="W148" i="3"/>
  <c r="BK148" i="3"/>
  <c r="N148" i="3"/>
  <c r="BE148" i="3"/>
  <c r="BI138" i="3"/>
  <c r="BH138" i="3"/>
  <c r="BG138" i="3"/>
  <c r="BF138" i="3"/>
  <c r="AA138" i="3"/>
  <c r="Y138" i="3"/>
  <c r="W138" i="3"/>
  <c r="BK138" i="3"/>
  <c r="N138" i="3"/>
  <c r="BE138" i="3"/>
  <c r="BI137" i="3"/>
  <c r="BH137" i="3"/>
  <c r="BG137" i="3"/>
  <c r="BF137" i="3"/>
  <c r="AA137" i="3"/>
  <c r="Y137" i="3"/>
  <c r="W137" i="3"/>
  <c r="BK137" i="3"/>
  <c r="N137" i="3"/>
  <c r="BE137" i="3"/>
  <c r="BI136" i="3"/>
  <c r="BH136" i="3"/>
  <c r="BG136" i="3"/>
  <c r="BF136" i="3"/>
  <c r="AA136" i="3"/>
  <c r="Y136" i="3"/>
  <c r="W136" i="3"/>
  <c r="BK136" i="3"/>
  <c r="N136" i="3"/>
  <c r="BE136" i="3"/>
  <c r="BI135" i="3"/>
  <c r="BH135" i="3"/>
  <c r="BG135" i="3"/>
  <c r="BF135" i="3"/>
  <c r="AA135" i="3"/>
  <c r="Y135" i="3"/>
  <c r="W135" i="3"/>
  <c r="BK135" i="3"/>
  <c r="N135" i="3"/>
  <c r="BE135" i="3"/>
  <c r="BI133" i="3"/>
  <c r="BH133" i="3"/>
  <c r="BG133" i="3"/>
  <c r="BF133" i="3"/>
  <c r="AA133" i="3"/>
  <c r="Y133" i="3"/>
  <c r="W133" i="3"/>
  <c r="BK133" i="3"/>
  <c r="N133" i="3"/>
  <c r="BE133" i="3"/>
  <c r="BI132" i="3"/>
  <c r="BH132" i="3"/>
  <c r="BG132" i="3"/>
  <c r="BF132" i="3"/>
  <c r="AA132" i="3"/>
  <c r="Y132" i="3"/>
  <c r="W132" i="3"/>
  <c r="BK132" i="3"/>
  <c r="N132" i="3"/>
  <c r="BE132" i="3"/>
  <c r="BI131" i="3"/>
  <c r="BH131" i="3"/>
  <c r="BG131" i="3"/>
  <c r="BF131" i="3"/>
  <c r="AA131" i="3"/>
  <c r="Y131" i="3"/>
  <c r="W131" i="3"/>
  <c r="BK131" i="3"/>
  <c r="N131" i="3"/>
  <c r="BE131" i="3"/>
  <c r="BI130" i="3"/>
  <c r="BH130" i="3"/>
  <c r="BG130" i="3"/>
  <c r="BF130" i="3"/>
  <c r="AA130" i="3"/>
  <c r="Y130" i="3"/>
  <c r="W130" i="3"/>
  <c r="BK130" i="3"/>
  <c r="N130" i="3"/>
  <c r="BE130" i="3"/>
  <c r="BI129" i="3"/>
  <c r="BH129" i="3"/>
  <c r="BG129" i="3"/>
  <c r="BF129" i="3"/>
  <c r="AA129" i="3"/>
  <c r="AA128" i="3"/>
  <c r="Y129" i="3"/>
  <c r="Y128" i="3"/>
  <c r="W129" i="3"/>
  <c r="W128" i="3"/>
  <c r="BK129" i="3"/>
  <c r="BK128" i="3"/>
  <c r="N128" i="3" s="1"/>
  <c r="N91" i="3" s="1"/>
  <c r="N129" i="3"/>
  <c r="BE129" i="3" s="1"/>
  <c r="BI127" i="3"/>
  <c r="H36" i="3" s="1"/>
  <c r="BD89" i="1" s="1"/>
  <c r="BH127" i="3"/>
  <c r="BG127" i="3"/>
  <c r="H34" i="3"/>
  <c r="BB89" i="1" s="1"/>
  <c r="BF127" i="3"/>
  <c r="AA127" i="3"/>
  <c r="AA126" i="3"/>
  <c r="Y127" i="3"/>
  <c r="Y126" i="3"/>
  <c r="Y125" i="3" s="1"/>
  <c r="W127" i="3"/>
  <c r="W126" i="3"/>
  <c r="BK127" i="3"/>
  <c r="BK126" i="3" s="1"/>
  <c r="N126" i="3" s="1"/>
  <c r="N90" i="3" s="1"/>
  <c r="N127" i="3"/>
  <c r="BE127" i="3" s="1"/>
  <c r="F118" i="3"/>
  <c r="F116" i="3"/>
  <c r="M28" i="3"/>
  <c r="AS89" i="1"/>
  <c r="F81" i="3"/>
  <c r="F79" i="3"/>
  <c r="O21" i="3"/>
  <c r="E21" i="3"/>
  <c r="M121" i="3" s="1"/>
  <c r="M84" i="3"/>
  <c r="O20" i="3"/>
  <c r="O18" i="3"/>
  <c r="E18" i="3"/>
  <c r="M120" i="3"/>
  <c r="M83" i="3"/>
  <c r="O17" i="3"/>
  <c r="O15" i="3"/>
  <c r="E15" i="3"/>
  <c r="F121" i="3" s="1"/>
  <c r="O14" i="3"/>
  <c r="O12" i="3"/>
  <c r="E12" i="3"/>
  <c r="F120" i="3"/>
  <c r="F83" i="3"/>
  <c r="O11" i="3"/>
  <c r="O9" i="3"/>
  <c r="M118" i="3"/>
  <c r="M81" i="3"/>
  <c r="F6" i="3"/>
  <c r="F115" i="3" s="1"/>
  <c r="F78" i="3"/>
  <c r="N123" i="2"/>
  <c r="AY88" i="1"/>
  <c r="AX88" i="1"/>
  <c r="BI252" i="2"/>
  <c r="BH252" i="2"/>
  <c r="BG252" i="2"/>
  <c r="BF252" i="2"/>
  <c r="AA252" i="2"/>
  <c r="AA251" i="2" s="1"/>
  <c r="Y252" i="2"/>
  <c r="Y251" i="2" s="1"/>
  <c r="W252" i="2"/>
  <c r="W251" i="2" s="1"/>
  <c r="BK252" i="2"/>
  <c r="BK251" i="2" s="1"/>
  <c r="N251" i="2"/>
  <c r="N100" i="2" s="1"/>
  <c r="N252" i="2"/>
  <c r="BE252" i="2"/>
  <c r="BI250" i="2"/>
  <c r="BH250" i="2"/>
  <c r="BG250" i="2"/>
  <c r="BF250" i="2"/>
  <c r="AA250" i="2"/>
  <c r="Y250" i="2"/>
  <c r="W250" i="2"/>
  <c r="BK250" i="2"/>
  <c r="N250" i="2"/>
  <c r="BE250" i="2" s="1"/>
  <c r="BI249" i="2"/>
  <c r="BH249" i="2"/>
  <c r="BG249" i="2"/>
  <c r="BF249" i="2"/>
  <c r="AA249" i="2"/>
  <c r="Y249" i="2"/>
  <c r="W249" i="2"/>
  <c r="BK249" i="2"/>
  <c r="N249" i="2"/>
  <c r="BE249" i="2" s="1"/>
  <c r="BI244" i="2"/>
  <c r="BH244" i="2"/>
  <c r="BG244" i="2"/>
  <c r="BF244" i="2"/>
  <c r="AA244" i="2"/>
  <c r="Y244" i="2"/>
  <c r="W244" i="2"/>
  <c r="BK244" i="2"/>
  <c r="N244" i="2"/>
  <c r="BE244" i="2" s="1"/>
  <c r="BI241" i="2"/>
  <c r="BH241" i="2"/>
  <c r="BG241" i="2"/>
  <c r="BF241" i="2"/>
  <c r="AA241" i="2"/>
  <c r="AA240" i="2" s="1"/>
  <c r="Y241" i="2"/>
  <c r="Y240" i="2" s="1"/>
  <c r="W241" i="2"/>
  <c r="W240" i="2" s="1"/>
  <c r="BK241" i="2"/>
  <c r="BK240" i="2"/>
  <c r="N240" i="2" s="1"/>
  <c r="N99" i="2" s="1"/>
  <c r="N241" i="2"/>
  <c r="BE241" i="2" s="1"/>
  <c r="BI237" i="2"/>
  <c r="BH237" i="2"/>
  <c r="BG237" i="2"/>
  <c r="BF237" i="2"/>
  <c r="AA237" i="2"/>
  <c r="Y237" i="2"/>
  <c r="W237" i="2"/>
  <c r="BK237" i="2"/>
  <c r="N237" i="2"/>
  <c r="BE237" i="2" s="1"/>
  <c r="BI235" i="2"/>
  <c r="BH235" i="2"/>
  <c r="BG235" i="2"/>
  <c r="BF235" i="2"/>
  <c r="AA235" i="2"/>
  <c r="AA234" i="2"/>
  <c r="Y235" i="2"/>
  <c r="Y234" i="2"/>
  <c r="W235" i="2"/>
  <c r="W234" i="2"/>
  <c r="BK235" i="2"/>
  <c r="BK234" i="2" s="1"/>
  <c r="N234" i="2" s="1"/>
  <c r="N98" i="2" s="1"/>
  <c r="N235" i="2"/>
  <c r="BE235" i="2" s="1"/>
  <c r="BI232" i="2"/>
  <c r="BH232" i="2"/>
  <c r="BG232" i="2"/>
  <c r="BF232" i="2"/>
  <c r="AA232" i="2"/>
  <c r="Y232" i="2"/>
  <c r="W232" i="2"/>
  <c r="BK232" i="2"/>
  <c r="N232" i="2"/>
  <c r="BE232" i="2"/>
  <c r="BI231" i="2"/>
  <c r="BH231" i="2"/>
  <c r="BG231" i="2"/>
  <c r="BF231" i="2"/>
  <c r="AA231" i="2"/>
  <c r="Y231" i="2"/>
  <c r="W231" i="2"/>
  <c r="BK231" i="2"/>
  <c r="N231" i="2"/>
  <c r="BE231" i="2"/>
  <c r="BI230" i="2"/>
  <c r="BH230" i="2"/>
  <c r="BG230" i="2"/>
  <c r="BF230" i="2"/>
  <c r="AA230" i="2"/>
  <c r="Y230" i="2"/>
  <c r="W230" i="2"/>
  <c r="BK230" i="2"/>
  <c r="N230" i="2"/>
  <c r="BE230" i="2"/>
  <c r="BI219" i="2"/>
  <c r="BH219" i="2"/>
  <c r="BG219" i="2"/>
  <c r="BF219" i="2"/>
  <c r="AA219" i="2"/>
  <c r="AA218" i="2"/>
  <c r="Y219" i="2"/>
  <c r="Y218" i="2"/>
  <c r="W219" i="2"/>
  <c r="W218" i="2"/>
  <c r="BK219" i="2"/>
  <c r="BK218" i="2"/>
  <c r="N218" i="2" s="1"/>
  <c r="N97" i="2" s="1"/>
  <c r="N219" i="2"/>
  <c r="BE219" i="2" s="1"/>
  <c r="BI215" i="2"/>
  <c r="BH215" i="2"/>
  <c r="BG215" i="2"/>
  <c r="BF215" i="2"/>
  <c r="AA215" i="2"/>
  <c r="AA214" i="2"/>
  <c r="Y215" i="2"/>
  <c r="Y214" i="2"/>
  <c r="W215" i="2"/>
  <c r="W214" i="2"/>
  <c r="BK215" i="2"/>
  <c r="BK214" i="2" s="1"/>
  <c r="N214" i="2" s="1"/>
  <c r="N96" i="2" s="1"/>
  <c r="N215" i="2"/>
  <c r="BE215" i="2" s="1"/>
  <c r="BI213" i="2"/>
  <c r="BH213" i="2"/>
  <c r="BG213" i="2"/>
  <c r="BF213" i="2"/>
  <c r="AA213" i="2"/>
  <c r="Y213" i="2"/>
  <c r="W213" i="2"/>
  <c r="BK213" i="2"/>
  <c r="N213" i="2"/>
  <c r="BE213" i="2"/>
  <c r="BI212" i="2"/>
  <c r="BH212" i="2"/>
  <c r="BG212" i="2"/>
  <c r="BF212" i="2"/>
  <c r="AA212" i="2"/>
  <c r="Y212" i="2"/>
  <c r="W212" i="2"/>
  <c r="BK212" i="2"/>
  <c r="N212" i="2"/>
  <c r="BE212" i="2"/>
  <c r="BI211" i="2"/>
  <c r="BH211" i="2"/>
  <c r="BG211" i="2"/>
  <c r="BF211" i="2"/>
  <c r="AA211" i="2"/>
  <c r="Y211" i="2"/>
  <c r="W211" i="2"/>
  <c r="BK211" i="2"/>
  <c r="N211" i="2"/>
  <c r="BE211" i="2"/>
  <c r="BI206" i="2"/>
  <c r="BH206" i="2"/>
  <c r="BG206" i="2"/>
  <c r="BF206" i="2"/>
  <c r="AA206" i="2"/>
  <c r="Y206" i="2"/>
  <c r="W206" i="2"/>
  <c r="BK206" i="2"/>
  <c r="N206" i="2"/>
  <c r="BE206" i="2"/>
  <c r="BI205" i="2"/>
  <c r="BH205" i="2"/>
  <c r="BG205" i="2"/>
  <c r="BF205" i="2"/>
  <c r="AA205" i="2"/>
  <c r="Y205" i="2"/>
  <c r="W205" i="2"/>
  <c r="BK205" i="2"/>
  <c r="N205" i="2"/>
  <c r="BE205" i="2"/>
  <c r="BI204" i="2"/>
  <c r="BH204" i="2"/>
  <c r="BG204" i="2"/>
  <c r="BF204" i="2"/>
  <c r="AA204" i="2"/>
  <c r="AA203" i="2"/>
  <c r="Y204" i="2"/>
  <c r="Y203" i="2"/>
  <c r="W204" i="2"/>
  <c r="W203" i="2"/>
  <c r="BK204" i="2"/>
  <c r="BK203" i="2"/>
  <c r="N203" i="2" s="1"/>
  <c r="N95" i="2" s="1"/>
  <c r="N204" i="2"/>
  <c r="BE204" i="2" s="1"/>
  <c r="BI202" i="2"/>
  <c r="BH202" i="2"/>
  <c r="BG202" i="2"/>
  <c r="BF202" i="2"/>
  <c r="AA202" i="2"/>
  <c r="Y202" i="2"/>
  <c r="W202" i="2"/>
  <c r="BK202" i="2"/>
  <c r="N202" i="2"/>
  <c r="BE202" i="2" s="1"/>
  <c r="BI201" i="2"/>
  <c r="BH201" i="2"/>
  <c r="BG201" i="2"/>
  <c r="BF201" i="2"/>
  <c r="AA201" i="2"/>
  <c r="Y201" i="2"/>
  <c r="W201" i="2"/>
  <c r="BK201" i="2"/>
  <c r="N201" i="2"/>
  <c r="BE201" i="2" s="1"/>
  <c r="BI197" i="2"/>
  <c r="BH197" i="2"/>
  <c r="BG197" i="2"/>
  <c r="BF197" i="2"/>
  <c r="AA197" i="2"/>
  <c r="AA196" i="2"/>
  <c r="AA195" i="2" s="1"/>
  <c r="Y197" i="2"/>
  <c r="Y196" i="2" s="1"/>
  <c r="Y195" i="2" s="1"/>
  <c r="W197" i="2"/>
  <c r="W196" i="2"/>
  <c r="W195" i="2" s="1"/>
  <c r="BK197" i="2"/>
  <c r="BK196" i="2" s="1"/>
  <c r="N197" i="2"/>
  <c r="BE197" i="2" s="1"/>
  <c r="BI194" i="2"/>
  <c r="BH194" i="2"/>
  <c r="BG194" i="2"/>
  <c r="BF194" i="2"/>
  <c r="AA194" i="2"/>
  <c r="Y194" i="2"/>
  <c r="W194" i="2"/>
  <c r="BK194" i="2"/>
  <c r="N194" i="2"/>
  <c r="BE194" i="2" s="1"/>
  <c r="BI193" i="2"/>
  <c r="BH193" i="2"/>
  <c r="BG193" i="2"/>
  <c r="BF193" i="2"/>
  <c r="AA193" i="2"/>
  <c r="Y193" i="2"/>
  <c r="W193" i="2"/>
  <c r="BK193" i="2"/>
  <c r="N193" i="2"/>
  <c r="BE193" i="2" s="1"/>
  <c r="BI192" i="2"/>
  <c r="BH192" i="2"/>
  <c r="BG192" i="2"/>
  <c r="BF192" i="2"/>
  <c r="AA192" i="2"/>
  <c r="Y192" i="2"/>
  <c r="W192" i="2"/>
  <c r="BK192" i="2"/>
  <c r="N192" i="2"/>
  <c r="BE192" i="2" s="1"/>
  <c r="BI191" i="2"/>
  <c r="BH191" i="2"/>
  <c r="BG191" i="2"/>
  <c r="BF191" i="2"/>
  <c r="AA191" i="2"/>
  <c r="AA190" i="2"/>
  <c r="Y191" i="2"/>
  <c r="Y190" i="2"/>
  <c r="W191" i="2"/>
  <c r="W190" i="2"/>
  <c r="BK191" i="2"/>
  <c r="BK190" i="2" s="1"/>
  <c r="N190" i="2" s="1"/>
  <c r="N92" i="2" s="1"/>
  <c r="N191" i="2"/>
  <c r="BE191" i="2" s="1"/>
  <c r="BI184" i="2"/>
  <c r="BH184" i="2"/>
  <c r="BG184" i="2"/>
  <c r="BF184" i="2"/>
  <c r="AA184" i="2"/>
  <c r="Y184" i="2"/>
  <c r="W184" i="2"/>
  <c r="BK184" i="2"/>
  <c r="N184" i="2"/>
  <c r="BE184" i="2"/>
  <c r="BI174" i="2"/>
  <c r="BH174" i="2"/>
  <c r="BG174" i="2"/>
  <c r="BF174" i="2"/>
  <c r="AA174" i="2"/>
  <c r="Y174" i="2"/>
  <c r="W174" i="2"/>
  <c r="BK174" i="2"/>
  <c r="N174" i="2"/>
  <c r="BE174" i="2"/>
  <c r="BI172" i="2"/>
  <c r="BH172" i="2"/>
  <c r="BG172" i="2"/>
  <c r="BF172" i="2"/>
  <c r="AA172" i="2"/>
  <c r="Y172" i="2"/>
  <c r="W172" i="2"/>
  <c r="BK172" i="2"/>
  <c r="N172" i="2"/>
  <c r="BE172" i="2"/>
  <c r="BI162" i="2"/>
  <c r="BH162" i="2"/>
  <c r="BG162" i="2"/>
  <c r="BF162" i="2"/>
  <c r="AA162" i="2"/>
  <c r="Y162" i="2"/>
  <c r="W162" i="2"/>
  <c r="BK162" i="2"/>
  <c r="N162" i="2"/>
  <c r="BE162" i="2"/>
  <c r="BI154" i="2"/>
  <c r="BH154" i="2"/>
  <c r="BG154" i="2"/>
  <c r="BF154" i="2"/>
  <c r="AA154" i="2"/>
  <c r="Y154" i="2"/>
  <c r="W154" i="2"/>
  <c r="BK154" i="2"/>
  <c r="N154" i="2"/>
  <c r="BE154" i="2"/>
  <c r="BI140" i="2"/>
  <c r="BH140" i="2"/>
  <c r="BG140" i="2"/>
  <c r="BF140" i="2"/>
  <c r="AA140" i="2"/>
  <c r="Y140" i="2"/>
  <c r="W140" i="2"/>
  <c r="BK140" i="2"/>
  <c r="N140" i="2"/>
  <c r="BE140" i="2"/>
  <c r="BI131" i="2"/>
  <c r="BH131" i="2"/>
  <c r="BG131" i="2"/>
  <c r="BF131" i="2"/>
  <c r="AA131" i="2"/>
  <c r="Y131" i="2"/>
  <c r="W131" i="2"/>
  <c r="BK131" i="2"/>
  <c r="N131" i="2"/>
  <c r="BE131" i="2"/>
  <c r="BI127" i="2"/>
  <c r="BH127" i="2"/>
  <c r="BG127" i="2"/>
  <c r="BF127" i="2"/>
  <c r="AA127" i="2"/>
  <c r="Y127" i="2"/>
  <c r="W127" i="2"/>
  <c r="BK127" i="2"/>
  <c r="N127" i="2"/>
  <c r="BE127" i="2"/>
  <c r="BI126" i="2"/>
  <c r="BH126" i="2"/>
  <c r="BG126" i="2"/>
  <c r="BF126" i="2"/>
  <c r="AA126" i="2"/>
  <c r="Y126" i="2"/>
  <c r="W126" i="2"/>
  <c r="BK126" i="2"/>
  <c r="N126" i="2"/>
  <c r="BE126" i="2"/>
  <c r="BI125" i="2"/>
  <c r="H36" i="2"/>
  <c r="BD88" i="1" s="1"/>
  <c r="BH125" i="2"/>
  <c r="BG125" i="2"/>
  <c r="H34" i="2" s="1"/>
  <c r="BB88" i="1" s="1"/>
  <c r="BF125" i="2"/>
  <c r="M33" i="2" s="1"/>
  <c r="AW88" i="1" s="1"/>
  <c r="AA125" i="2"/>
  <c r="AA124" i="2"/>
  <c r="AA122" i="2" s="1"/>
  <c r="AA121" i="2" s="1"/>
  <c r="Y125" i="2"/>
  <c r="Y124" i="2"/>
  <c r="Y122" i="2" s="1"/>
  <c r="Y121" i="2" s="1"/>
  <c r="W125" i="2"/>
  <c r="W124" i="2"/>
  <c r="W122" i="2" s="1"/>
  <c r="W121" i="2" s="1"/>
  <c r="AU88" i="1" s="1"/>
  <c r="BK125" i="2"/>
  <c r="N125" i="2"/>
  <c r="BE125" i="2" s="1"/>
  <c r="N90" i="2"/>
  <c r="F115" i="2"/>
  <c r="F113" i="2"/>
  <c r="M28" i="2"/>
  <c r="AS88" i="1" s="1"/>
  <c r="AS87" i="1" s="1"/>
  <c r="F81" i="2"/>
  <c r="F79" i="2"/>
  <c r="O21" i="2"/>
  <c r="E21" i="2"/>
  <c r="M118" i="2"/>
  <c r="M84" i="2"/>
  <c r="O20" i="2"/>
  <c r="O18" i="2"/>
  <c r="E18" i="2"/>
  <c r="M117" i="2" s="1"/>
  <c r="O17" i="2"/>
  <c r="O15" i="2"/>
  <c r="E15" i="2"/>
  <c r="F118" i="2"/>
  <c r="F84" i="2"/>
  <c r="O14" i="2"/>
  <c r="O12" i="2"/>
  <c r="E12" i="2"/>
  <c r="F117" i="2" s="1"/>
  <c r="O11" i="2"/>
  <c r="O9" i="2"/>
  <c r="M115" i="2" s="1"/>
  <c r="F6" i="2"/>
  <c r="F112" i="2"/>
  <c r="F78" i="2"/>
  <c r="AK27" i="1"/>
  <c r="AM83" i="1"/>
  <c r="L83" i="1"/>
  <c r="AM82" i="1"/>
  <c r="L82" i="1"/>
  <c r="AM80" i="1"/>
  <c r="L80" i="1"/>
  <c r="L78" i="1"/>
  <c r="L77" i="1"/>
  <c r="BB87" i="1" l="1"/>
  <c r="M32" i="3"/>
  <c r="AV89" i="1" s="1"/>
  <c r="BD87" i="1"/>
  <c r="W35" i="1" s="1"/>
  <c r="H32" i="3"/>
  <c r="AZ89" i="1" s="1"/>
  <c r="BK124" i="2"/>
  <c r="H35" i="2"/>
  <c r="BC88" i="1" s="1"/>
  <c r="H32" i="2"/>
  <c r="AZ88" i="1" s="1"/>
  <c r="M32" i="2"/>
  <c r="AV88" i="1" s="1"/>
  <c r="AT88" i="1" s="1"/>
  <c r="BK122" i="2"/>
  <c r="N124" i="2"/>
  <c r="N91" i="2" s="1"/>
  <c r="W33" i="1"/>
  <c r="AX87" i="1"/>
  <c r="BK195" i="2"/>
  <c r="N195" i="2" s="1"/>
  <c r="N93" i="2" s="1"/>
  <c r="N196" i="2"/>
  <c r="N94" i="2" s="1"/>
  <c r="M81" i="2"/>
  <c r="F83" i="2"/>
  <c r="M83" i="2"/>
  <c r="H33" i="2"/>
  <c r="BA88" i="1" s="1"/>
  <c r="F84" i="3"/>
  <c r="BK125" i="3"/>
  <c r="W125" i="3"/>
  <c r="W124" i="3" s="1"/>
  <c r="AU89" i="1" s="1"/>
  <c r="AU87" i="1" s="1"/>
  <c r="AA125" i="3"/>
  <c r="AA124" i="3" s="1"/>
  <c r="M33" i="3"/>
  <c r="AW89" i="1" s="1"/>
  <c r="H33" i="3"/>
  <c r="BA89" i="1" s="1"/>
  <c r="H35" i="3"/>
  <c r="BC89" i="1" s="1"/>
  <c r="BK181" i="3"/>
  <c r="Y181" i="3"/>
  <c r="Y180" i="3" s="1"/>
  <c r="Y124" i="3" s="1"/>
  <c r="F84" i="4"/>
  <c r="BK113" i="4"/>
  <c r="W113" i="4"/>
  <c r="W112" i="4" s="1"/>
  <c r="AU90" i="1" s="1"/>
  <c r="AA113" i="4"/>
  <c r="AA112" i="4" s="1"/>
  <c r="M33" i="4"/>
  <c r="AW90" i="1" s="1"/>
  <c r="AT90" i="1" s="1"/>
  <c r="H33" i="4"/>
  <c r="BA90" i="1" s="1"/>
  <c r="H35" i="4"/>
  <c r="BC90" i="1" s="1"/>
  <c r="AT89" i="1" l="1"/>
  <c r="AZ87" i="1"/>
  <c r="W31" i="1" s="1"/>
  <c r="BC87" i="1"/>
  <c r="AY87" i="1" s="1"/>
  <c r="W34" i="1"/>
  <c r="BK180" i="3"/>
  <c r="N180" i="3" s="1"/>
  <c r="N94" i="3" s="1"/>
  <c r="N181" i="3"/>
  <c r="N95" i="3" s="1"/>
  <c r="BK124" i="3"/>
  <c r="N124" i="3" s="1"/>
  <c r="N88" i="3" s="1"/>
  <c r="N125" i="3"/>
  <c r="N89" i="3" s="1"/>
  <c r="BA87" i="1"/>
  <c r="BK121" i="2"/>
  <c r="N121" i="2" s="1"/>
  <c r="N88" i="2" s="1"/>
  <c r="N122" i="2"/>
  <c r="N89" i="2" s="1"/>
  <c r="BK112" i="4"/>
  <c r="N112" i="4" s="1"/>
  <c r="N88" i="4" s="1"/>
  <c r="N113" i="4"/>
  <c r="N89" i="4" s="1"/>
  <c r="AV87" i="1"/>
  <c r="AW87" i="1" l="1"/>
  <c r="AK32" i="1" s="1"/>
  <c r="W32" i="1"/>
  <c r="AK31" i="1"/>
  <c r="AT87" i="1"/>
  <c r="M27" i="4"/>
  <c r="M30" i="4" s="1"/>
  <c r="L95" i="4"/>
  <c r="L104" i="2"/>
  <c r="M27" i="2"/>
  <c r="M30" i="2" s="1"/>
  <c r="M27" i="3"/>
  <c r="M30" i="3" s="1"/>
  <c r="L107" i="3"/>
  <c r="L38" i="2" l="1"/>
  <c r="AG88" i="1"/>
  <c r="AG89" i="1"/>
  <c r="AN89" i="1" s="1"/>
  <c r="L38" i="3"/>
  <c r="AG90" i="1"/>
  <c r="AN90" i="1" s="1"/>
  <c r="L38" i="4"/>
  <c r="AG87" i="1" l="1"/>
  <c r="AN88" i="1"/>
  <c r="AK26" i="1" l="1"/>
  <c r="AK29" i="1" s="1"/>
  <c r="AK37" i="1" s="1"/>
  <c r="AN87" i="1"/>
  <c r="AN94" i="1" s="1"/>
  <c r="AG94" i="1"/>
</calcChain>
</file>

<file path=xl/sharedStrings.xml><?xml version="1.0" encoding="utf-8"?>
<sst xmlns="http://schemas.openxmlformats.org/spreadsheetml/2006/main" count="3571" uniqueCount="623">
  <si>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</si>
  <si>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</si>
  <si>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</si>
  <si>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</si>
  <si>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</si>
  <si>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</si>
  <si>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</si>
  <si>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</si>
  <si>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</si>
  <si>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</si>
  <si>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</si>
  <si>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</si>
  <si>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</si>
  <si>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</si>
  <si>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</si>
  <si>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</si>
  <si>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20002b</t>
  </si>
  <si>
    <t>Stavba:</t>
  </si>
  <si>
    <t>Fr.Formana</t>
  </si>
  <si>
    <t>JKSO:</t>
  </si>
  <si>
    <t>CC-CZ:</t>
  </si>
  <si>
    <t>Místo:</t>
  </si>
  <si>
    <t>Františka Formana 251/13, 700 30 OSTRAVA-DUBINA</t>
  </si>
  <si>
    <t>Datum:</t>
  </si>
  <si>
    <t>8. 4. 2020</t>
  </si>
  <si>
    <t>Objednatel:</t>
  </si>
  <si>
    <t>IČ:</t>
  </si>
  <si>
    <t xml:space="preserve"> </t>
  </si>
  <si>
    <t>DIČ:</t>
  </si>
  <si>
    <t>Zhotovitel:</t>
  </si>
  <si>
    <t>Projektant:</t>
  </si>
  <si>
    <t>278 48 183</t>
  </si>
  <si>
    <t>BYVAST pro s.r.o.</t>
  </si>
  <si>
    <t>True</t>
  </si>
  <si>
    <t>Zpracovatel:</t>
  </si>
  <si>
    <t>Jakub Hajný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</si>
  <si>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</si>
  <si>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</si>
  <si>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</si>
  <si>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</si>
  <si>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</si>
  <si>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</si>
  <si>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</si>
  <si>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</si>
  <si>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</si>
  <si>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</si>
  <si>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</si>
  <si>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</si>
  <si>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</si>
  <si>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</si>
  <si>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</si>
  <si>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</si>
  <si>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</si>
  <si>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</si>
  <si>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</si>
  <si>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</si>
  <si>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</si>
  <si>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</si>
  <si>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</si>
  <si>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</si>
  <si>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</si>
  <si>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</si>
  <si>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</si>
  <si>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</si>
  <si>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</si>
  <si>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</si>
  <si>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</si>
  <si>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</si>
  <si>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</si>
  <si>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</si>
  <si>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</si>
  <si>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</si>
  <si>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</si>
  <si>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</si>
  <si>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</si>
  <si>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</si>
  <si>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</si>
  <si>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</si>
  <si>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</si>
  <si>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{7ef31120-2828-4c77-8cd2-f24c1f485e6c}</t>
  </si>
  <si>
    <t>{00000000-0000-0000-0000-000000000000}</t>
  </si>
  <si>
    <t>/</t>
  </si>
  <si>
    <t>SO.00</t>
  </si>
  <si>
    <t>Bourací práce</t>
  </si>
  <si>
    <t>1</t>
  </si>
  <si>
    <t>{c9866f7b-a8bc-4d1d-9a4b-7847dac224f1}</t>
  </si>
  <si>
    <t>SO.01</t>
  </si>
  <si>
    <t>Nový stav</t>
  </si>
  <si>
    <t>{36e4eeb8-204e-49d4-b865-de72de0df139}</t>
  </si>
  <si>
    <t>SO.99</t>
  </si>
  <si>
    <t>VRN</t>
  </si>
  <si>
    <t>{77101c69-a3e1-4f2c-b355-72fc3f9269e5}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</si>
  <si>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</si>
  <si>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</si>
  <si>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</si>
  <si>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</si>
  <si>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</si>
  <si>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</si>
  <si>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</si>
  <si>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</si>
  <si>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</si>
  <si>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</si>
  <si>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</si>
  <si>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</si>
  <si>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SO.00 - Bourací práce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</si>
  <si>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</si>
  <si>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</si>
  <si>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</si>
  <si>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</si>
  <si>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</si>
  <si>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</si>
  <si>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</si>
  <si>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</si>
  <si>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</si>
  <si>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</si>
  <si>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</si>
  <si>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PSV - Práce a dodávky PSV</t>
  </si>
  <si>
    <t xml:space="preserve">    735 - Ústřední vytápění - otopná tělesa</t>
  </si>
  <si>
    <t xml:space="preserve">    741 - Elektroinstalace - silnoproud</t>
  </si>
  <si>
    <t xml:space="preserve">    751 - Vzduchotechnika</t>
  </si>
  <si>
    <t xml:space="preserve">    766 - Konstrukce truhlářské</t>
  </si>
  <si>
    <t xml:space="preserve">    767 - Konstrukce zámečnické</t>
  </si>
  <si>
    <t xml:space="preserve">    776 - Podlahy povlakové</t>
  </si>
  <si>
    <t xml:space="preserve">    783 - Dokončovací práce - nátěry</t>
  </si>
  <si>
    <t>2) Ostatní náklady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</si>
  <si>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</si>
  <si>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</si>
  <si>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</si>
  <si>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</si>
  <si>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</si>
  <si>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</si>
  <si>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</si>
  <si>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</si>
  <si>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</si>
  <si>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</si>
  <si>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</si>
  <si>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</si>
  <si>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</si>
  <si>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</si>
  <si>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</si>
  <si>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10</t>
  </si>
  <si>
    <t>K</t>
  </si>
  <si>
    <t>960ag1</t>
  </si>
  <si>
    <t>Repas revizních dvířek - oškrabání ocel. kartáčem + nový nátěr</t>
  </si>
  <si>
    <t>kus</t>
  </si>
  <si>
    <t>4</t>
  </si>
  <si>
    <t>-2135549661</t>
  </si>
  <si>
    <t>960ag2</t>
  </si>
  <si>
    <t>Demontáž, odvoz a likvidace ochranných rohů zdiva</t>
  </si>
  <si>
    <t>kompl</t>
  </si>
  <si>
    <t>-1316077739</t>
  </si>
  <si>
    <t>9</t>
  </si>
  <si>
    <t>962081131</t>
  </si>
  <si>
    <t>Bourání příček ze skleněných tvárnic tl do 100 mm</t>
  </si>
  <si>
    <t>m2</t>
  </si>
  <si>
    <t>1621083064</t>
  </si>
  <si>
    <t>0,19*0,19*5*3</t>
  </si>
  <si>
    <t>VV</t>
  </si>
  <si>
    <t>0,19*0,19*8*3</t>
  </si>
  <si>
    <t>Součet</t>
  </si>
  <si>
    <t>30</t>
  </si>
  <si>
    <t>965081223</t>
  </si>
  <si>
    <t>Bourání podlah z dlaždic keramických nebo xylolitových tl přes 10 mm plochy přes 1 m2</t>
  </si>
  <si>
    <t>-1246389710</t>
  </si>
  <si>
    <t>1.NP</t>
  </si>
  <si>
    <t>3,63+13,05+(2,75*2,7)</t>
  </si>
  <si>
    <t>3,5*0,2</t>
  </si>
  <si>
    <t>2.NP</t>
  </si>
  <si>
    <t>(5,05*2,675)-(0,5*0,9+0,45*0,7+0,4*0,7)+18,62</t>
  </si>
  <si>
    <t>3.NP</t>
  </si>
  <si>
    <t>(5,05*1,175)+(2,75*0,815)-(0,7*0,2+0,7*0,4)+18,62</t>
  </si>
  <si>
    <t>22</t>
  </si>
  <si>
    <t>965081611</t>
  </si>
  <si>
    <t>Odsekání soklíků rovných</t>
  </si>
  <si>
    <t>m</t>
  </si>
  <si>
    <t>870159048</t>
  </si>
  <si>
    <t>0,65+2,7+0,4+0,2*2+3,5</t>
  </si>
  <si>
    <t>2+1,85+2,1+1,3+5,9+1,55+0,1+7,8+0,85+2,1</t>
  </si>
  <si>
    <t>-0,9-1*2-0,8*2-1,2*2</t>
  </si>
  <si>
    <t>0,45+0,7+4,2+0,7+0,4+1,9+0,8+0,5+0,9+1,225+0,2*2+0,45+2</t>
  </si>
  <si>
    <t>-1*2</t>
  </si>
  <si>
    <t>0,25+0,7+4,4+0,7+0,4+1,9+0,8+2,3+1,1</t>
  </si>
  <si>
    <t>-1*2-0,8</t>
  </si>
  <si>
    <t>13</t>
  </si>
  <si>
    <t>968072455</t>
  </si>
  <si>
    <t>Vybourání kovových dveřních zárubní pl do 2 m2</t>
  </si>
  <si>
    <t>1733458344</t>
  </si>
  <si>
    <t>0,9*2,05*2</t>
  </si>
  <si>
    <t>0,8*2,05*2</t>
  </si>
  <si>
    <t>0,8*2,05*3</t>
  </si>
  <si>
    <t>14</t>
  </si>
  <si>
    <t>968072456</t>
  </si>
  <si>
    <t>Vybourání kovových dveřních zárubní pl přes 2 m2</t>
  </si>
  <si>
    <t>1153849061</t>
  </si>
  <si>
    <t>1,1*3,025</t>
  </si>
  <si>
    <t>1,3*3,025</t>
  </si>
  <si>
    <t>1,55*2,05</t>
  </si>
  <si>
    <t>1*2,05</t>
  </si>
  <si>
    <t>2.NP+3.NP</t>
  </si>
  <si>
    <t>(1*2,05*3)*2</t>
  </si>
  <si>
    <t>(1,2*2,05*2)*2</t>
  </si>
  <si>
    <t>23</t>
  </si>
  <si>
    <t>978011191</t>
  </si>
  <si>
    <t>Otlučení (osekání) vnitřní vápenné nebo vápenocementové omítky stropů v rozsahu do 100 %</t>
  </si>
  <si>
    <t>-232054223</t>
  </si>
  <si>
    <t>46,05+48,48+46,98-3,66*3</t>
  </si>
  <si>
    <t>24</t>
  </si>
  <si>
    <t>978013191</t>
  </si>
  <si>
    <t>Otlučení (osekání) vnitřní vápenné nebo vápenocementové omítky stěn v rozsahu do 100 %</t>
  </si>
  <si>
    <t>-631606665</t>
  </si>
  <si>
    <t>"101" (2*2+1,5*2)*2,975-1,2*2,2-1,2*2,975-0,9*2,05</t>
  </si>
  <si>
    <t>"103" (5,65*2+2,275*2)*2,975-1,3*2,975-1,2*2,975*2-1*2,05</t>
  </si>
  <si>
    <t>"104" (2,75*2+7,8*2+1,3+3*2+0,2*2)*2,975-1,3*2,975-0,9*2,05*2</t>
  </si>
  <si>
    <t>"201" (3*2+2,75+5,14*2+1,775+0,4+4,2+0,7+0,45+0,5+0,9+1,225+0,6+0,25*2+2)*2,975-1*2,05*2-2,4*2,1</t>
  </si>
  <si>
    <t>"202" (1,75*2+2+2,1+1,3+5,9+1,55+5,9+2,1+0,85+0,1)*2,975-1,2*2,05*2-0,8*2,05*2-1*2,05*2-0,9*2,05</t>
  </si>
  <si>
    <t>"301" 86,893-(0,9*2)*2,975</t>
  </si>
  <si>
    <t>"302" 61,123</t>
  </si>
  <si>
    <t>"odpočet odsekaných obkladů" -48,112</t>
  </si>
  <si>
    <t>17</t>
  </si>
  <si>
    <t>978059511</t>
  </si>
  <si>
    <t>Odsekání a odebrání obkladů stěn z vnitřních obkládaček plochy do 1 m2</t>
  </si>
  <si>
    <t>-1813236746</t>
  </si>
  <si>
    <t>"101" (1,5*2+2*2-0,9-1,2*2)*1,3</t>
  </si>
  <si>
    <t>"103" (5,65*2+2,275*2-1,2*2-1-1,3)*1,1</t>
  </si>
  <si>
    <t>"104-201" (0,4+0,7+0,4+6,85+0,4+0,25+2,35+4,9)*1,1</t>
  </si>
  <si>
    <t>"201-301" (5,14+2,75+1,195+2,88)*1,1</t>
  </si>
  <si>
    <t>25</t>
  </si>
  <si>
    <t>997013213</t>
  </si>
  <si>
    <t>Vnitrostaveništní doprava suti a vybouraných hmot pro budovy v do 12 m ručně</t>
  </si>
  <si>
    <t>t</t>
  </si>
  <si>
    <t>-1217982318</t>
  </si>
  <si>
    <t>26</t>
  </si>
  <si>
    <t>997013501</t>
  </si>
  <si>
    <t>Odvoz suti a vybouraných hmot na skládku nebo meziskládku do 1 km se složením</t>
  </si>
  <si>
    <t>518131865</t>
  </si>
  <si>
    <t>27</t>
  </si>
  <si>
    <t>997013509</t>
  </si>
  <si>
    <t>Příplatek k odvozu suti a vybouraných hmot na skládku ZKD 1 km přes 1 km</t>
  </si>
  <si>
    <t>1903832440</t>
  </si>
  <si>
    <t>28</t>
  </si>
  <si>
    <t>997013831</t>
  </si>
  <si>
    <t>Poplatek za uložení na skládce (skládkovné) stavebního odpadu směsného</t>
  </si>
  <si>
    <t>371669966</t>
  </si>
  <si>
    <t>735111810</t>
  </si>
  <si>
    <t>Demontáž otopného tělesa litinového článkového</t>
  </si>
  <si>
    <t>16</t>
  </si>
  <si>
    <t>1317168148</t>
  </si>
  <si>
    <t>"1.NP" 1,2*1*2</t>
  </si>
  <si>
    <t>"2+3.NP"((1,2*2+1)*1)*2</t>
  </si>
  <si>
    <t>6</t>
  </si>
  <si>
    <t>735494811</t>
  </si>
  <si>
    <t>Vypuštění vody z otopných těles</t>
  </si>
  <si>
    <t>842846970</t>
  </si>
  <si>
    <t>5</t>
  </si>
  <si>
    <t>735890802</t>
  </si>
  <si>
    <t>Přemístění demontovaného otopného tělesa vodorovně 100 m v objektech výšky přes 6 do 12 m</t>
  </si>
  <si>
    <t>-119320952</t>
  </si>
  <si>
    <t>31</t>
  </si>
  <si>
    <t>741311805</t>
  </si>
  <si>
    <t>Demontáž spínačů nástěnných normálních do 10 A bezšroubových bez zachování funkčnosti do 4 svorek</t>
  </si>
  <si>
    <t>-1381623850</t>
  </si>
  <si>
    <t>32</t>
  </si>
  <si>
    <t>741315825</t>
  </si>
  <si>
    <t>Demontáž zásuvek dom do 16A zapuštěných šroub bezzachování funkčnosti 2P+PE pro průběžnou montáž</t>
  </si>
  <si>
    <t>418643934</t>
  </si>
  <si>
    <t>741371823</t>
  </si>
  <si>
    <t>Demontáž osvětlovacího modulového systému zářivkového délky přes 1100 mm bez zachováním funkčnosti</t>
  </si>
  <si>
    <t>-1028835283</t>
  </si>
  <si>
    <t>"1.NP" 5</t>
  </si>
  <si>
    <t>"2.NP" 5</t>
  </si>
  <si>
    <t>"3.NP" 5</t>
  </si>
  <si>
    <t>741371831</t>
  </si>
  <si>
    <t>Demontáž osvětlovacího modulového systému - transformátoru bez zachováním funkčnosti</t>
  </si>
  <si>
    <t>-492159664</t>
  </si>
  <si>
    <t>3</t>
  </si>
  <si>
    <t>741371833</t>
  </si>
  <si>
    <t>Demontáž osvětlovacího modulového systému - předřadníku bez zachováním funkčnosti</t>
  </si>
  <si>
    <t>1798771971</t>
  </si>
  <si>
    <t>19</t>
  </si>
  <si>
    <t>741ag2</t>
  </si>
  <si>
    <t>Úprava kabeláže v rámci výměny svítidel, zásuvek a vypínačů</t>
  </si>
  <si>
    <t>1581380591</t>
  </si>
  <si>
    <t>20</t>
  </si>
  <si>
    <t>751398824</t>
  </si>
  <si>
    <t>Demontáž větrací mřížky stěnové do průřezu 0,200 m2</t>
  </si>
  <si>
    <t>-1175800637</t>
  </si>
  <si>
    <t>2.-3.NP</t>
  </si>
  <si>
    <t>3+4</t>
  </si>
  <si>
    <t>37</t>
  </si>
  <si>
    <t>766421811</t>
  </si>
  <si>
    <t>Demontáž truhlářského obložení podhledů z panelů plochy do 1,5 m2</t>
  </si>
  <si>
    <t>834605695</t>
  </si>
  <si>
    <t>Krycí kastlíky</t>
  </si>
  <si>
    <t>0,5*2,275+0,4*2,275*2</t>
  </si>
  <si>
    <t>0,5*2,7+0,4*2,7*2</t>
  </si>
  <si>
    <t>0,3*1,55+0,4*1,55*2</t>
  </si>
  <si>
    <t>0,5*1,775+0,4*1,775*2</t>
  </si>
  <si>
    <t>38</t>
  </si>
  <si>
    <t>766421822</t>
  </si>
  <si>
    <t>Demontáž truhlářského obložení podhledů podkladových roštů</t>
  </si>
  <si>
    <t>1124256024</t>
  </si>
  <si>
    <t>12</t>
  </si>
  <si>
    <t>766441822</t>
  </si>
  <si>
    <t>Demontáž parapetních desek dřevěných nebo plastových šířky přes 30 cm délky přes 1,0 m</t>
  </si>
  <si>
    <t>906687881</t>
  </si>
  <si>
    <t>41</t>
  </si>
  <si>
    <t>766ag1</t>
  </si>
  <si>
    <t>Demontáž dřevěné dilatace stěn</t>
  </si>
  <si>
    <t>-1759646695</t>
  </si>
  <si>
    <t>(2*2+2,975*2)*0,1</t>
  </si>
  <si>
    <t>39</t>
  </si>
  <si>
    <t>767161851</t>
  </si>
  <si>
    <t>Demontáž madel schodišťových</t>
  </si>
  <si>
    <t>129875257</t>
  </si>
  <si>
    <t>7*2*2+1,5</t>
  </si>
  <si>
    <t>7</t>
  </si>
  <si>
    <t>767996801</t>
  </si>
  <si>
    <t>Demontáž atypických zámečnických konstrukcí rozebráním hmotnosti jednotlivých dílů do 50 kg</t>
  </si>
  <si>
    <t>kg</t>
  </si>
  <si>
    <t>924538192</t>
  </si>
  <si>
    <t>"čistící rohože"</t>
  </si>
  <si>
    <t>0,55*0,95*22*2</t>
  </si>
  <si>
    <t>33</t>
  </si>
  <si>
    <t>776201811</t>
  </si>
  <si>
    <t>Demontáž lepených povlakových podlah bez podložky ručně</t>
  </si>
  <si>
    <t>980720151</t>
  </si>
  <si>
    <t>podesty schodiště</t>
  </si>
  <si>
    <t>(2,1*2,75-0,4*0,25)*3</t>
  </si>
  <si>
    <t>34</t>
  </si>
  <si>
    <t>776301811</t>
  </si>
  <si>
    <t>Odstranění lepených podlahovin bez podložky ze schodišťových stupňů</t>
  </si>
  <si>
    <t>-1954764965</t>
  </si>
  <si>
    <t>1,15*11</t>
  </si>
  <si>
    <t>1,2*11</t>
  </si>
  <si>
    <t>(1,25*12*2)*2</t>
  </si>
  <si>
    <t>35</t>
  </si>
  <si>
    <t>776991821</t>
  </si>
  <si>
    <t>Odstranění lepidla ručně z podlah</t>
  </si>
  <si>
    <t>-1201510579</t>
  </si>
  <si>
    <t>36</t>
  </si>
  <si>
    <t>776991822</t>
  </si>
  <si>
    <t>Odstranění lepidla ručně ze schodišťových stupňů</t>
  </si>
  <si>
    <t>-274257040</t>
  </si>
  <si>
    <t>40</t>
  </si>
  <si>
    <t>783306811</t>
  </si>
  <si>
    <t>Odstranění nátěru ze zámečnických konstrukcí oškrábáním</t>
  </si>
  <si>
    <t>591361407</t>
  </si>
  <si>
    <t>Zábradlí schodiště</t>
  </si>
  <si>
    <t>(7*2+1,5)*1,5*2</t>
  </si>
  <si>
    <t>Revizní dvířka</t>
  </si>
  <si>
    <t>0,6*0,75*2</t>
  </si>
  <si>
    <t>0,5*1,5*2</t>
  </si>
  <si>
    <t>Kce parapetu</t>
  </si>
  <si>
    <t>"odhad" 2</t>
  </si>
  <si>
    <t>SO.01 - Nový stav</t>
  </si>
  <si>
    <t xml:space="preserve">    3 - Svislé a kompletní konstrukce</t>
  </si>
  <si>
    <t xml:space="preserve">    998 - Přesun hmot</t>
  </si>
  <si>
    <t xml:space="preserve">    763 - Konstrukce suché výstavby</t>
  </si>
  <si>
    <t xml:space="preserve">    771 - Podlahy z dlaždic</t>
  </si>
  <si>
    <t xml:space="preserve">    784 - Dokončovací práce - malby a tapety</t>
  </si>
  <si>
    <t>340271041</t>
  </si>
  <si>
    <t>Zazdívka otvorů v příčkách nebo stěnách plochy do 1 m2  tvárnicemi pórobetonovými tl 150 mm</t>
  </si>
  <si>
    <t>-19008720</t>
  </si>
  <si>
    <t>611131121</t>
  </si>
  <si>
    <t>Penetrační disperzní nátěr vnitřních stropů nanášený ručně</t>
  </si>
  <si>
    <t>-225283769</t>
  </si>
  <si>
    <t>611142001</t>
  </si>
  <si>
    <t>Potažení vnitřních stropů sklovláknitým pletivem vtlačeným do tenkovrstvé hmoty</t>
  </si>
  <si>
    <t>-881330494</t>
  </si>
  <si>
    <t>611311131</t>
  </si>
  <si>
    <t>Potažení vnitřních rovných stropů vápenným štukem tloušťky do 3 mm</t>
  </si>
  <si>
    <t>1075426543</t>
  </si>
  <si>
    <t>611325402</t>
  </si>
  <si>
    <t>Oprava vnitřní vápenocementové hrubé omítky stropů v rozsahu plochy do 30%</t>
  </si>
  <si>
    <t>856155587</t>
  </si>
  <si>
    <t>612131121</t>
  </si>
  <si>
    <t>Penetrační disperzní nátěr vnitřních stěn nanášený ručně</t>
  </si>
  <si>
    <t>1779385800</t>
  </si>
  <si>
    <t>415,666+1,408</t>
  </si>
  <si>
    <t>8</t>
  </si>
  <si>
    <t>612142001</t>
  </si>
  <si>
    <t>Potažení vnitřních stěn sklovláknitým pletivem vtlačeným do tenkovrstvé hmoty</t>
  </si>
  <si>
    <t>-1930132380</t>
  </si>
  <si>
    <t>612311131</t>
  </si>
  <si>
    <t>Potažení vnitřních stěn vápenným štukem tloušťky do 3 mm</t>
  </si>
  <si>
    <t>1118288652</t>
  </si>
  <si>
    <t>612325402</t>
  </si>
  <si>
    <t>Oprava vnitřní vápenocementové hrubé omítky stěn v rozsahu plochy do 30%</t>
  </si>
  <si>
    <t>-1067926106</t>
  </si>
  <si>
    <t>632451103</t>
  </si>
  <si>
    <t>Cementový samonivelační potěr ze suchých směsí tloušťky 10 mm</t>
  </si>
  <si>
    <t>783291566</t>
  </si>
  <si>
    <t>2*1,5+5,65*2,275+2,75*2,7-0,4*0,7-0,2*0,9</t>
  </si>
  <si>
    <t>5,9*1,55+2,85*1,85+2*2,1</t>
  </si>
  <si>
    <t>5,05*2,7-0,9*0,5-0,7*0,4-0,7*0,45</t>
  </si>
  <si>
    <t>5,05*1,775-0,7*0,4-0,7+2,75*0,8</t>
  </si>
  <si>
    <t>634112115</t>
  </si>
  <si>
    <t>Obvodová dilatace podlahovým páskem v 150 mm mezi stěnou a samonivelačním potěrem</t>
  </si>
  <si>
    <t>-2048954848</t>
  </si>
  <si>
    <t>2*2+1,5*2-1,2*2-0,9</t>
  </si>
  <si>
    <t>5,65*2+2,275*2-1,2*2-1,3-1</t>
  </si>
  <si>
    <t>2,75*2+2,7*2+0,2*2-1,3-0,9*2</t>
  </si>
  <si>
    <t>60</t>
  </si>
  <si>
    <t>699ag1</t>
  </si>
  <si>
    <t>Systémová dilatace objektu profily stěnový, stropní a podlahový dle výpisu prvků PSV</t>
  </si>
  <si>
    <t>-932277930</t>
  </si>
  <si>
    <t>2*2+2,975*2</t>
  </si>
  <si>
    <t>62</t>
  </si>
  <si>
    <t>949101111</t>
  </si>
  <si>
    <t>Lešení pomocné pro objekty pozemních staveb s lešeňovou podlahou v do 1,9 m zatížení do 150 kg/m2</t>
  </si>
  <si>
    <t>51821539</t>
  </si>
  <si>
    <t>46,05+48,48+48,98</t>
  </si>
  <si>
    <t>63</t>
  </si>
  <si>
    <t>952901111</t>
  </si>
  <si>
    <t>Vyčištění budov bytové a občanské výstavby při výšce podlaží do 4 m</t>
  </si>
  <si>
    <t>-1368930523</t>
  </si>
  <si>
    <t>82,829+26,814</t>
  </si>
  <si>
    <t>952902121</t>
  </si>
  <si>
    <t>Čištění budov zametení drsných podlah</t>
  </si>
  <si>
    <t>-236191747</t>
  </si>
  <si>
    <t>952902131</t>
  </si>
  <si>
    <t>Čištění budov omytí drsných podlah</t>
  </si>
  <si>
    <t>1245568530</t>
  </si>
  <si>
    <t>952902221</t>
  </si>
  <si>
    <t>Čištění budov zametení schodišť</t>
  </si>
  <si>
    <t>281249782</t>
  </si>
  <si>
    <t>před pokládkou dlažby</t>
  </si>
  <si>
    <t>2,75*(2,88+2,1)*2-0,2*2,88</t>
  </si>
  <si>
    <t>999ag1</t>
  </si>
  <si>
    <t>Bezpečnostní a varovné označení revizních dvířek nálepkami</t>
  </si>
  <si>
    <t>1453488793</t>
  </si>
  <si>
    <t>57</t>
  </si>
  <si>
    <t>999ag2</t>
  </si>
  <si>
    <t>Označení schodiště fotoluminescenčními prvky dle TZ (šipky, pásky na stupních, apod)</t>
  </si>
  <si>
    <t>-921164383</t>
  </si>
  <si>
    <t>59</t>
  </si>
  <si>
    <t>998011002</t>
  </si>
  <si>
    <t>Přesun hmot pro budovy zděné v do 12 m</t>
  </si>
  <si>
    <t>-2023919528</t>
  </si>
  <si>
    <t>44</t>
  </si>
  <si>
    <t>735159120</t>
  </si>
  <si>
    <t>Montáž otopných těles panelových jednořadých délky do 2340 mm</t>
  </si>
  <si>
    <t>-891191160</t>
  </si>
  <si>
    <t>45</t>
  </si>
  <si>
    <t>M</t>
  </si>
  <si>
    <t>48457227.KRD</t>
  </si>
  <si>
    <t>těleso otopné deskové V600L1600 mm</t>
  </si>
  <si>
    <t>-340961344</t>
  </si>
  <si>
    <t>46</t>
  </si>
  <si>
    <t>998735102</t>
  </si>
  <si>
    <t>Přesun hmot tonážní pro otopná tělesa v objektech v do 12 m</t>
  </si>
  <si>
    <t>1034950472</t>
  </si>
  <si>
    <t>741372013</t>
  </si>
  <si>
    <t>Montáž svítidlo LED bytové přisazené nástěnné reflektorové s čidlem</t>
  </si>
  <si>
    <t>-1318397931</t>
  </si>
  <si>
    <t>42</t>
  </si>
  <si>
    <t>741372052</t>
  </si>
  <si>
    <t>Montáž svítidlo LED bytové přisazené stropní reflektorové s čidlem</t>
  </si>
  <si>
    <t>1280846756</t>
  </si>
  <si>
    <t>43</t>
  </si>
  <si>
    <t>741ag1</t>
  </si>
  <si>
    <t>Svítidlo LED dle výpisu prvků PSV</t>
  </si>
  <si>
    <t>-1358328480</t>
  </si>
  <si>
    <t>47</t>
  </si>
  <si>
    <t>Pohybové čidlo</t>
  </si>
  <si>
    <t>-1211154826</t>
  </si>
  <si>
    <t>61</t>
  </si>
  <si>
    <t>741810001</t>
  </si>
  <si>
    <t>Celková prohlídka elektrického rozvodu a zařízení do 100 000,- Kč</t>
  </si>
  <si>
    <t>-1210547904</t>
  </si>
  <si>
    <t>49</t>
  </si>
  <si>
    <t>741ag3</t>
  </si>
  <si>
    <t>D+M nových zásuvek dle výpisu PSV</t>
  </si>
  <si>
    <t>-777640452</t>
  </si>
  <si>
    <t>50</t>
  </si>
  <si>
    <t>741ag4</t>
  </si>
  <si>
    <t>D+M nových vypínačů dle výpisu PSV</t>
  </si>
  <si>
    <t>330475705</t>
  </si>
  <si>
    <t>751398023</t>
  </si>
  <si>
    <t>Mtž větrací mřížky stěnové do 0,150 m2</t>
  </si>
  <si>
    <t>-842333171</t>
  </si>
  <si>
    <t>751ag1</t>
  </si>
  <si>
    <t>Větrací mřížky 500x300 mm</t>
  </si>
  <si>
    <t>-9881897</t>
  </si>
  <si>
    <t>51</t>
  </si>
  <si>
    <t>763131511</t>
  </si>
  <si>
    <t>SDK podhled deska 1xA 12,5 bez TI jednovrstvá spodní kce profil CD+UD</t>
  </si>
  <si>
    <t>124423406</t>
  </si>
  <si>
    <t>52</t>
  </si>
  <si>
    <t>998763302</t>
  </si>
  <si>
    <t>Přesun hmot tonážní pro sádrokartonové konstrukce v objektech v do 12 m</t>
  </si>
  <si>
    <t>-368860938</t>
  </si>
  <si>
    <t>53</t>
  </si>
  <si>
    <t>766211200</t>
  </si>
  <si>
    <t>Montáž madel schodišťových dřevených nebo verzalitových průběžných</t>
  </si>
  <si>
    <t>652547292</t>
  </si>
  <si>
    <t>54</t>
  </si>
  <si>
    <t>Dřevěné madlo SMRK</t>
  </si>
  <si>
    <t>-2092615063</t>
  </si>
  <si>
    <t>55</t>
  </si>
  <si>
    <t>766694123</t>
  </si>
  <si>
    <t>Montáž parapetních dřevěných nebo plastových šířky přes 30 cm délky do 2,6 m</t>
  </si>
  <si>
    <t>-9939988</t>
  </si>
  <si>
    <t>56</t>
  </si>
  <si>
    <t>766ag2</t>
  </si>
  <si>
    <t>Vnitřní plastový parapet bílý s mřížkami dle výpisu PSV</t>
  </si>
  <si>
    <t>-1886622696</t>
  </si>
  <si>
    <t>767ag1</t>
  </si>
  <si>
    <t>D+M prvku oznč. D01 - AL dveře 1100x2975 vč. všech prvků dle výpisu prvků PSV</t>
  </si>
  <si>
    <t>ks</t>
  </si>
  <si>
    <t>-738852927</t>
  </si>
  <si>
    <t>767ag2</t>
  </si>
  <si>
    <t>D+M prvku oznč. D02 - Dveře z desek MDF 900x1970, 2xEW, EI 30DP3 vč. ocel zárubně všech prvků dle výpisu prvků PSV</t>
  </si>
  <si>
    <t>1388944762</t>
  </si>
  <si>
    <t>767ag3</t>
  </si>
  <si>
    <t>D+M prvku oznč. D03 - AL dveře 1200x2975 vč. všech prvků dle výpisu prvků PSV</t>
  </si>
  <si>
    <t>592642778</t>
  </si>
  <si>
    <t>767ag4</t>
  </si>
  <si>
    <t>D+M prvku oznč. D04 - Dveře z desek MDF 800x1970 vč. ocel zárubně všech prvků dle výpisu prvků PSV</t>
  </si>
  <si>
    <t>-1768295293</t>
  </si>
  <si>
    <t>767ag5</t>
  </si>
  <si>
    <t>D+M prvku oznč. D05 - Dveře z desek MDF 1100x1970 vč. ocel zárubně všech prvků dle výpisu prvků PSV</t>
  </si>
  <si>
    <t>75837997</t>
  </si>
  <si>
    <t>767ag6</t>
  </si>
  <si>
    <t>D+M prvku oznč. D06 - Dveře z desek MDF 700x1970 vč. ocel zárubně všech prvků dle výpisu prvků PSV</t>
  </si>
  <si>
    <t>977741999</t>
  </si>
  <si>
    <t>767ag7</t>
  </si>
  <si>
    <t>D+M prvku oznč. D07 - AL dveře 1450x1970 vč. všech prvků dle výpisu prvků PSV</t>
  </si>
  <si>
    <t>130683852</t>
  </si>
  <si>
    <t>771273123</t>
  </si>
  <si>
    <t>Montáž obkladů stupnic z dlaždic protiskluzných keramických lepených š do 300 mm</t>
  </si>
  <si>
    <t>-155261983</t>
  </si>
  <si>
    <t>1,275*12*2*2</t>
  </si>
  <si>
    <t>771273241</t>
  </si>
  <si>
    <t>Montáž obkladů podstupnic z dlaždic protiskluzných keramických lepených v do 150 mm</t>
  </si>
  <si>
    <t>637661579</t>
  </si>
  <si>
    <t>771473113</t>
  </si>
  <si>
    <t>Montáž soklíků z dlaždic keramických lepených rovných v do 120 mm</t>
  </si>
  <si>
    <t>2146604311</t>
  </si>
  <si>
    <t>podlahy</t>
  </si>
  <si>
    <t>82,725</t>
  </si>
  <si>
    <t>podesty</t>
  </si>
  <si>
    <t>2,1*2+2,75</t>
  </si>
  <si>
    <t>2,75*2+2,1*2</t>
  </si>
  <si>
    <t>771573113</t>
  </si>
  <si>
    <t>Montáž podlah keramických režných hladkých lepených do 12 ks/m2</t>
  </si>
  <si>
    <t>-1968856758</t>
  </si>
  <si>
    <t>82,829</t>
  </si>
  <si>
    <t>(2,75*2,1-0,4*0,25)*2</t>
  </si>
  <si>
    <t>771ag1</t>
  </si>
  <si>
    <t>Dlažba keramická R10 (bude dopřesněno dle výběru investora, stanovena minimální cena 300 kč/m2)</t>
  </si>
  <si>
    <t>-797979266</t>
  </si>
  <si>
    <t>82,829*1,1</t>
  </si>
  <si>
    <t>soklíky</t>
  </si>
  <si>
    <t>99,375*0,1*1,1</t>
  </si>
  <si>
    <t>stupnice</t>
  </si>
  <si>
    <t>(1,275*12*2*2)*0,26*1,2</t>
  </si>
  <si>
    <t>podstupnice</t>
  </si>
  <si>
    <t>(1,275*12*2*2)*0,13*1,2</t>
  </si>
  <si>
    <t>(2,75*2,1-0,4*0,25)*2*1,1</t>
  </si>
  <si>
    <t>18</t>
  </si>
  <si>
    <t>771591111</t>
  </si>
  <si>
    <t>Podlahy penetrace podkladu</t>
  </si>
  <si>
    <t>-1173753477</t>
  </si>
  <si>
    <t>((2,75*2,1-0,4*0,25)*2)</t>
  </si>
  <si>
    <t>((1,275*12*2*2)*0,26)</t>
  </si>
  <si>
    <t>((1,275*12*2*2)*0,13)</t>
  </si>
  <si>
    <t>99,375*0,1</t>
  </si>
  <si>
    <t>998771102</t>
  </si>
  <si>
    <t>Přesun hmot tonážní pro podlahy z dlaždic v objektech v do 12 m</t>
  </si>
  <si>
    <t>-1196933816</t>
  </si>
  <si>
    <t>783301311</t>
  </si>
  <si>
    <t>Odmaštění zámečnických konstrukcí vodou ředitelným odmašťovačem</t>
  </si>
  <si>
    <t>-458173738</t>
  </si>
  <si>
    <t>783314101</t>
  </si>
  <si>
    <t>Základní jednonásobný syntetický nátěr zámečnických konstrukcí</t>
  </si>
  <si>
    <t>102302687</t>
  </si>
  <si>
    <t>783317101</t>
  </si>
  <si>
    <t>Krycí jednonásobný syntetický standardní nátěr zámečnických konstrukcí</t>
  </si>
  <si>
    <t>1907724534</t>
  </si>
  <si>
    <t>11</t>
  </si>
  <si>
    <t>783827445</t>
  </si>
  <si>
    <t>Krycí dvojnásobný silikonový nátěr omítek stupně členitosti 3</t>
  </si>
  <si>
    <t>-102005061</t>
  </si>
  <si>
    <t>415,666+130,53</t>
  </si>
  <si>
    <t>58</t>
  </si>
  <si>
    <t>783ag1</t>
  </si>
  <si>
    <t>Dvojnásobný nátěr viditelného potrubí - výměra předpoklad, bude dopřesněno při realizaci dle skutečnosti</t>
  </si>
  <si>
    <t>527138570</t>
  </si>
  <si>
    <t>64</t>
  </si>
  <si>
    <t>784171101</t>
  </si>
  <si>
    <t>Zakrytí vnitřních podlah včetně pozdějšího odkrytí</t>
  </si>
  <si>
    <t>1101982189</t>
  </si>
  <si>
    <t>65</t>
  </si>
  <si>
    <t>784171111</t>
  </si>
  <si>
    <t>Zakrytí vnitřních ploch stěn v místnostech výšky do 3,80 m</t>
  </si>
  <si>
    <t>70749895</t>
  </si>
  <si>
    <t>1,2*2,15+1,2*2,975*2+1,3*2,975*2+1*2,05+0,9*2,05*2</t>
  </si>
  <si>
    <t>1*2,05*4+0,8*2,05*2+1,2*2,05*2</t>
  </si>
  <si>
    <t>1*2,05*4+0,8*2,05*3+1,2*2,05*2</t>
  </si>
  <si>
    <t>66</t>
  </si>
  <si>
    <t>58124842</t>
  </si>
  <si>
    <t>fólie pro malířské potřeby zakrývací, 7µ, 4 x 5 m</t>
  </si>
  <si>
    <t>-923115510</t>
  </si>
  <si>
    <t>(109,643+57,635)*1,1</t>
  </si>
  <si>
    <t>784211101</t>
  </si>
  <si>
    <t>Dvojnásobné bílé malby ze směsí za mokra výborně otěruvzdorných v místnostech výšky do 3,80 m</t>
  </si>
  <si>
    <t>-2101809901</t>
  </si>
  <si>
    <t>SO.99 - VRN</t>
  </si>
  <si>
    <t>VRN - Vedlejší rozpočtové náklady</t>
  </si>
  <si>
    <t xml:space="preserve">    VRN3 - Zařízení staveniště</t>
  </si>
  <si>
    <t xml:space="preserve">    VRN4 - Inženýrská činnost</t>
  </si>
  <si>
    <t>030001000</t>
  </si>
  <si>
    <t>Zařízení staveniště</t>
  </si>
  <si>
    <t>…</t>
  </si>
  <si>
    <t>1024</t>
  </si>
  <si>
    <t>2121902030</t>
  </si>
  <si>
    <t>043002000</t>
  </si>
  <si>
    <t>Zkoušky a ostatní měření</t>
  </si>
  <si>
    <t>-148086840</t>
  </si>
  <si>
    <t>044002000</t>
  </si>
  <si>
    <t>Revize</t>
  </si>
  <si>
    <t>-658822265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</si>
</sst>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7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7" fillId="0" borderId="0" xfId="0" applyFont="1" applyBorder="1" applyAlignment="1">
      <alignment horizontal="left" vertical="center"/>
    </xf>
    <xf numFmtId="0" fontId="0" fillId="0" borderId="6" xfId="0" applyBorder="1"/>
    <xf numFmtId="0" fontId="18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9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21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2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2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7" fillId="0" borderId="22" xfId="0" applyFont="1" applyBorder="1" applyAlignment="1">
      <alignment horizontal="center" vertical="center" wrapText="1"/>
    </xf>
    <xf numFmtId="0" fontId="17" fillId="0" borderId="23" xfId="0" applyFont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5" fillId="0" borderId="0" xfId="0" applyFont="1" applyBorder="1" applyAlignment="1">
      <alignment horizontal="left" vertical="center"/>
    </xf>
    <xf numFmtId="0" fontId="25" fillId="0" borderId="0" xfId="0" applyFont="1" applyBorder="1" applyAlignment="1">
      <alignment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30" fillId="0" borderId="16" xfId="0" applyNumberFormat="1" applyFont="1" applyBorder="1" applyAlignment="1">
      <alignment vertical="center"/>
    </xf>
    <xf numFmtId="4" fontId="30" fillId="0" borderId="17" xfId="0" applyNumberFormat="1" applyFont="1" applyBorder="1" applyAlignment="1">
      <alignment vertical="center"/>
    </xf>
    <xf numFmtId="166" fontId="30" fillId="0" borderId="17" xfId="0" applyNumberFormat="1" applyFont="1" applyBorder="1" applyAlignment="1">
      <alignment vertical="center"/>
    </xf>
    <xf numFmtId="4" fontId="30" fillId="0" borderId="18" xfId="0" applyNumberFormat="1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5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0" fillId="2" borderId="0" xfId="0" applyFill="1" applyProtection="1"/>
    <xf numFmtId="0" fontId="12" fillId="0" borderId="0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0" fontId="31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7" fillId="0" borderId="25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167" fontId="8" fillId="0" borderId="0" xfId="0" applyNumberFormat="1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167" fontId="9" fillId="0" borderId="0" xfId="0" applyNumberFormat="1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5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35" fillId="0" borderId="25" xfId="0" applyFont="1" applyBorder="1" applyAlignment="1" applyProtection="1">
      <alignment horizontal="center" vertical="center"/>
      <protection locked="0"/>
    </xf>
    <xf numFmtId="49" fontId="35" fillId="0" borderId="25" xfId="0" applyNumberFormat="1" applyFont="1" applyBorder="1" applyAlignment="1" applyProtection="1">
      <alignment horizontal="left" vertical="center" wrapText="1"/>
      <protection locked="0"/>
    </xf>
    <xf numFmtId="0" fontId="35" fillId="0" borderId="25" xfId="0" applyFont="1" applyBorder="1" applyAlignment="1" applyProtection="1">
      <alignment horizontal="center" vertical="center" wrapText="1"/>
      <protection locked="0"/>
    </xf>
    <xf numFmtId="167" fontId="35" fillId="0" borderId="25" xfId="0" applyNumberFormat="1" applyFont="1" applyBorder="1" applyAlignment="1" applyProtection="1">
      <alignment vertical="center"/>
      <protection locked="0"/>
    </xf>
    <xf numFmtId="0" fontId="1" fillId="0" borderId="17" xfId="0" applyFont="1" applyBorder="1" applyAlignment="1">
      <alignment horizontal="center" vertical="center"/>
    </xf>
    <xf numFmtId="166" fontId="1" fillId="0" borderId="17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4" fontId="12" fillId="0" borderId="0" xfId="0" applyNumberFormat="1" applyFont="1" applyBorder="1" applyAlignment="1">
      <alignment vertical="center"/>
    </xf>
    <xf numFmtId="4" fontId="19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4" fillId="0" borderId="11" xfId="0" applyFont="1" applyBorder="1" applyAlignment="1">
      <alignment horizontal="center" vertical="center"/>
    </xf>
    <xf numFmtId="0" fontId="24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left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left" vertical="center"/>
    </xf>
    <xf numFmtId="4" fontId="29" fillId="0" borderId="0" xfId="0" applyNumberFormat="1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28" fillId="0" borderId="0" xfId="0" applyFont="1" applyBorder="1" applyAlignment="1">
      <alignment horizontal="left" vertical="center" wrapText="1"/>
    </xf>
    <xf numFmtId="4" fontId="25" fillId="0" borderId="0" xfId="0" applyNumberFormat="1" applyFont="1" applyBorder="1" applyAlignment="1">
      <alignment horizontal="right" vertical="center"/>
    </xf>
    <xf numFmtId="4" fontId="25" fillId="0" borderId="0" xfId="0" applyNumberFormat="1" applyFont="1" applyBorder="1" applyAlignment="1">
      <alignment vertical="center"/>
    </xf>
    <xf numFmtId="4" fontId="25" fillId="5" borderId="0" xfId="0" applyNumberFormat="1" applyFont="1" applyFill="1" applyBorder="1" applyAlignment="1">
      <alignment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0" fontId="17" fillId="0" borderId="0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4" fontId="19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2" fillId="5" borderId="0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vertical="center"/>
    </xf>
    <xf numFmtId="4" fontId="31" fillId="0" borderId="0" xfId="0" applyNumberFormat="1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32" fillId="0" borderId="0" xfId="0" applyNumberFormat="1" applyFont="1" applyBorder="1" applyAlignment="1">
      <alignment vertical="center"/>
    </xf>
    <xf numFmtId="0" fontId="2" fillId="5" borderId="23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vertical="center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0" fontId="10" fillId="0" borderId="12" xfId="0" applyFont="1" applyBorder="1" applyAlignment="1">
      <alignment horizontal="left" vertical="center" wrapText="1"/>
    </xf>
    <xf numFmtId="0" fontId="10" fillId="0" borderId="12" xfId="0" applyFont="1" applyBorder="1" applyAlignment="1">
      <alignment vertical="center"/>
    </xf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vertical="center"/>
    </xf>
    <xf numFmtId="4" fontId="25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0" xfId="0" applyNumberFormat="1" applyFont="1" applyBorder="1" applyAlignment="1"/>
    <xf numFmtId="4" fontId="6" fillId="0" borderId="0" xfId="0" applyNumberFormat="1" applyFont="1" applyBorder="1" applyAlignment="1"/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4" fontId="5" fillId="0" borderId="12" xfId="0" applyNumberFormat="1" applyFont="1" applyBorder="1" applyAlignment="1"/>
    <xf numFmtId="4" fontId="5" fillId="0" borderId="12" xfId="0" applyNumberFormat="1" applyFont="1" applyBorder="1" applyAlignment="1">
      <alignment vertical="center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0" fontId="14" fillId="2" borderId="0" xfId="1" applyFont="1" applyFill="1" applyAlignment="1" applyProtection="1">
      <alignment horizontal="center" vertical="center"/>
    </xf>
    <xf numFmtId="0" fontId="35" fillId="0" borderId="25" xfId="0" applyFont="1" applyBorder="1" applyAlignment="1" applyProtection="1">
      <alignment horizontal="left" vertical="center" wrapText="1"/>
      <protection locked="0"/>
    </xf>
    <xf numFmtId="4" fontId="35" fillId="0" borderId="25" xfId="0" applyNumberFormat="1" applyFont="1" applyBorder="1" applyAlignment="1" applyProtection="1">
      <alignment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5"/>
  <sheetViews>
    <sheetView showGridLines="0" tabSelected="1" workbookViewId="0">
      <pane ySplit="1" topLeftCell="A3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4"/>
      <c r="AH1" s="14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</row>
    <row r="2" spans="1:73" ht="36.950000000000003" customHeight="1">
      <c r="C2" s="183" t="s">
        <v>7</v>
      </c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  <c r="AC2" s="184"/>
      <c r="AD2" s="184"/>
      <c r="AE2" s="184"/>
      <c r="AF2" s="184"/>
      <c r="AG2" s="184"/>
      <c r="AH2" s="184"/>
      <c r="AI2" s="184"/>
      <c r="AJ2" s="184"/>
      <c r="AK2" s="184"/>
      <c r="AL2" s="184"/>
      <c r="AM2" s="184"/>
      <c r="AN2" s="184"/>
      <c r="AO2" s="184"/>
      <c r="AP2" s="184"/>
      <c r="AR2" s="218" t="s">
        <v>8</v>
      </c>
      <c r="AS2" s="219"/>
      <c r="AT2" s="219"/>
      <c r="AU2" s="219"/>
      <c r="AV2" s="219"/>
      <c r="AW2" s="219"/>
      <c r="AX2" s="219"/>
      <c r="AY2" s="219"/>
      <c r="AZ2" s="219"/>
      <c r="BA2" s="219"/>
      <c r="BB2" s="219"/>
      <c r="BC2" s="219"/>
      <c r="BD2" s="219"/>
      <c r="BE2" s="219"/>
      <c r="BS2" s="21" t="s">
        <v>9</v>
      </c>
      <c r="BT2" s="21" t="s">
        <v>10</v>
      </c>
    </row>
    <row r="3" spans="1:73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9</v>
      </c>
      <c r="BT3" s="21" t="s">
        <v>11</v>
      </c>
    </row>
    <row r="4" spans="1:73" ht="36.950000000000003" customHeight="1">
      <c r="B4" s="25"/>
      <c r="C4" s="185" t="s">
        <v>12</v>
      </c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  <c r="P4" s="186"/>
      <c r="Q4" s="186"/>
      <c r="R4" s="186"/>
      <c r="S4" s="186"/>
      <c r="T4" s="186"/>
      <c r="U4" s="186"/>
      <c r="V4" s="186"/>
      <c r="W4" s="186"/>
      <c r="X4" s="186"/>
      <c r="Y4" s="186"/>
      <c r="Z4" s="186"/>
      <c r="AA4" s="186"/>
      <c r="AB4" s="186"/>
      <c r="AC4" s="186"/>
      <c r="AD4" s="186"/>
      <c r="AE4" s="186"/>
      <c r="AF4" s="186"/>
      <c r="AG4" s="186"/>
      <c r="AH4" s="186"/>
      <c r="AI4" s="186"/>
      <c r="AJ4" s="186"/>
      <c r="AK4" s="186"/>
      <c r="AL4" s="186"/>
      <c r="AM4" s="186"/>
      <c r="AN4" s="186"/>
      <c r="AO4" s="186"/>
      <c r="AP4" s="186"/>
      <c r="AQ4" s="26"/>
      <c r="AS4" s="20" t="s">
        <v>13</v>
      </c>
      <c r="BS4" s="21" t="s">
        <v>14</v>
      </c>
    </row>
    <row r="5" spans="1:73" ht="14.45" customHeight="1">
      <c r="B5" s="25"/>
      <c r="C5" s="27"/>
      <c r="D5" s="28" t="s">
        <v>15</v>
      </c>
      <c r="E5" s="27"/>
      <c r="F5" s="27"/>
      <c r="G5" s="27"/>
      <c r="H5" s="27"/>
      <c r="I5" s="27"/>
      <c r="J5" s="27"/>
      <c r="K5" s="187" t="s">
        <v>16</v>
      </c>
      <c r="L5" s="188"/>
      <c r="M5" s="188"/>
      <c r="N5" s="188"/>
      <c r="O5" s="188"/>
      <c r="P5" s="188"/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  <c r="AB5" s="188"/>
      <c r="AC5" s="188"/>
      <c r="AD5" s="188"/>
      <c r="AE5" s="188"/>
      <c r="AF5" s="188"/>
      <c r="AG5" s="188"/>
      <c r="AH5" s="188"/>
      <c r="AI5" s="188"/>
      <c r="AJ5" s="188"/>
      <c r="AK5" s="188"/>
      <c r="AL5" s="188"/>
      <c r="AM5" s="188"/>
      <c r="AN5" s="188"/>
      <c r="AO5" s="188"/>
      <c r="AP5" s="27"/>
      <c r="AQ5" s="26"/>
      <c r="BS5" s="21" t="s">
        <v>9</v>
      </c>
    </row>
    <row r="6" spans="1:73" ht="36.950000000000003" customHeight="1">
      <c r="B6" s="25"/>
      <c r="C6" s="27"/>
      <c r="D6" s="30" t="s">
        <v>17</v>
      </c>
      <c r="E6" s="27"/>
      <c r="F6" s="27"/>
      <c r="G6" s="27"/>
      <c r="H6" s="27"/>
      <c r="I6" s="27"/>
      <c r="J6" s="27"/>
      <c r="K6" s="189" t="s">
        <v>18</v>
      </c>
      <c r="L6" s="188"/>
      <c r="M6" s="188"/>
      <c r="N6" s="188"/>
      <c r="O6" s="188"/>
      <c r="P6" s="188"/>
      <c r="Q6" s="188"/>
      <c r="R6" s="188"/>
      <c r="S6" s="188"/>
      <c r="T6" s="188"/>
      <c r="U6" s="188"/>
      <c r="V6" s="188"/>
      <c r="W6" s="188"/>
      <c r="X6" s="188"/>
      <c r="Y6" s="188"/>
      <c r="Z6" s="188"/>
      <c r="AA6" s="188"/>
      <c r="AB6" s="188"/>
      <c r="AC6" s="188"/>
      <c r="AD6" s="188"/>
      <c r="AE6" s="188"/>
      <c r="AF6" s="188"/>
      <c r="AG6" s="188"/>
      <c r="AH6" s="188"/>
      <c r="AI6" s="188"/>
      <c r="AJ6" s="188"/>
      <c r="AK6" s="188"/>
      <c r="AL6" s="188"/>
      <c r="AM6" s="188"/>
      <c r="AN6" s="188"/>
      <c r="AO6" s="188"/>
      <c r="AP6" s="27"/>
      <c r="AQ6" s="26"/>
      <c r="BS6" s="21" t="s">
        <v>9</v>
      </c>
    </row>
    <row r="7" spans="1:73" ht="14.45" customHeight="1">
      <c r="B7" s="25"/>
      <c r="C7" s="27"/>
      <c r="D7" s="31" t="s">
        <v>19</v>
      </c>
      <c r="E7" s="27"/>
      <c r="F7" s="27"/>
      <c r="G7" s="27"/>
      <c r="H7" s="27"/>
      <c r="I7" s="27"/>
      <c r="J7" s="27"/>
      <c r="K7" s="29" t="s">
        <v>5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1" t="s">
        <v>20</v>
      </c>
      <c r="AL7" s="27"/>
      <c r="AM7" s="27"/>
      <c r="AN7" s="29" t="s">
        <v>5</v>
      </c>
      <c r="AO7" s="27"/>
      <c r="AP7" s="27"/>
      <c r="AQ7" s="26"/>
      <c r="BS7" s="21" t="s">
        <v>9</v>
      </c>
    </row>
    <row r="8" spans="1:73" ht="14.45" customHeight="1">
      <c r="B8" s="25"/>
      <c r="C8" s="27"/>
      <c r="D8" s="31" t="s">
        <v>21</v>
      </c>
      <c r="E8" s="27"/>
      <c r="F8" s="27"/>
      <c r="G8" s="27"/>
      <c r="H8" s="27"/>
      <c r="I8" s="27"/>
      <c r="J8" s="27"/>
      <c r="K8" s="29" t="s">
        <v>22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1" t="s">
        <v>23</v>
      </c>
      <c r="AL8" s="27"/>
      <c r="AM8" s="27"/>
      <c r="AN8" s="29" t="s">
        <v>24</v>
      </c>
      <c r="AO8" s="27"/>
      <c r="AP8" s="27"/>
      <c r="AQ8" s="26"/>
      <c r="BS8" s="21" t="s">
        <v>9</v>
      </c>
    </row>
    <row r="9" spans="1:73" ht="14.45" customHeight="1">
      <c r="B9" s="25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6"/>
      <c r="BS9" s="21" t="s">
        <v>9</v>
      </c>
    </row>
    <row r="10" spans="1:73" ht="14.45" customHeight="1">
      <c r="B10" s="25"/>
      <c r="C10" s="27"/>
      <c r="D10" s="31" t="s">
        <v>25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1" t="s">
        <v>26</v>
      </c>
      <c r="AL10" s="27"/>
      <c r="AM10" s="27"/>
      <c r="AN10" s="29" t="s">
        <v>5</v>
      </c>
      <c r="AO10" s="27"/>
      <c r="AP10" s="27"/>
      <c r="AQ10" s="26"/>
      <c r="BS10" s="21" t="s">
        <v>9</v>
      </c>
    </row>
    <row r="11" spans="1:73" ht="18.399999999999999" customHeight="1">
      <c r="B11" s="25"/>
      <c r="C11" s="27"/>
      <c r="D11" s="27"/>
      <c r="E11" s="29" t="s">
        <v>27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1" t="s">
        <v>28</v>
      </c>
      <c r="AL11" s="27"/>
      <c r="AM11" s="27"/>
      <c r="AN11" s="29" t="s">
        <v>5</v>
      </c>
      <c r="AO11" s="27"/>
      <c r="AP11" s="27"/>
      <c r="AQ11" s="26"/>
      <c r="BS11" s="21" t="s">
        <v>9</v>
      </c>
    </row>
    <row r="12" spans="1:73" ht="6.95" customHeight="1">
      <c r="B12" s="25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6"/>
      <c r="BS12" s="21" t="s">
        <v>9</v>
      </c>
    </row>
    <row r="13" spans="1:73" ht="14.45" customHeight="1">
      <c r="B13" s="25"/>
      <c r="C13" s="27"/>
      <c r="D13" s="31" t="s">
        <v>29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1" t="s">
        <v>26</v>
      </c>
      <c r="AL13" s="27"/>
      <c r="AM13" s="27"/>
      <c r="AN13" s="29" t="s">
        <v>5</v>
      </c>
      <c r="AO13" s="27"/>
      <c r="AP13" s="27"/>
      <c r="AQ13" s="26"/>
      <c r="BS13" s="21" t="s">
        <v>9</v>
      </c>
    </row>
    <row r="14" spans="1:73">
      <c r="B14" s="25"/>
      <c r="C14" s="27"/>
      <c r="D14" s="27"/>
      <c r="E14" s="29" t="s">
        <v>27</v>
      </c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31" t="s">
        <v>28</v>
      </c>
      <c r="AL14" s="27"/>
      <c r="AM14" s="27"/>
      <c r="AN14" s="29" t="s">
        <v>5</v>
      </c>
      <c r="AO14" s="27"/>
      <c r="AP14" s="27"/>
      <c r="AQ14" s="26"/>
      <c r="BS14" s="21" t="s">
        <v>9</v>
      </c>
    </row>
    <row r="15" spans="1:73" ht="6.95" customHeight="1">
      <c r="B15" s="25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6"/>
      <c r="BS15" s="21" t="s">
        <v>6</v>
      </c>
    </row>
    <row r="16" spans="1:73" ht="14.45" customHeight="1">
      <c r="B16" s="25"/>
      <c r="C16" s="27"/>
      <c r="D16" s="31" t="s">
        <v>30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1" t="s">
        <v>26</v>
      </c>
      <c r="AL16" s="27"/>
      <c r="AM16" s="27"/>
      <c r="AN16" s="29" t="s">
        <v>31</v>
      </c>
      <c r="AO16" s="27"/>
      <c r="AP16" s="27"/>
      <c r="AQ16" s="26"/>
      <c r="BS16" s="21" t="s">
        <v>6</v>
      </c>
    </row>
    <row r="17" spans="2:71" ht="18.399999999999999" customHeight="1">
      <c r="B17" s="25"/>
      <c r="C17" s="27"/>
      <c r="D17" s="27"/>
      <c r="E17" s="29" t="s">
        <v>32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1" t="s">
        <v>28</v>
      </c>
      <c r="AL17" s="27"/>
      <c r="AM17" s="27"/>
      <c r="AN17" s="29" t="s">
        <v>5</v>
      </c>
      <c r="AO17" s="27"/>
      <c r="AP17" s="27"/>
      <c r="AQ17" s="26"/>
      <c r="BS17" s="21" t="s">
        <v>33</v>
      </c>
    </row>
    <row r="18" spans="2:71" ht="6.95" customHeight="1">
      <c r="B18" s="25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6"/>
      <c r="BS18" s="21" t="s">
        <v>9</v>
      </c>
    </row>
    <row r="19" spans="2:71" ht="14.45" customHeight="1">
      <c r="B19" s="25"/>
      <c r="C19" s="27"/>
      <c r="D19" s="31" t="s">
        <v>34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31" t="s">
        <v>26</v>
      </c>
      <c r="AL19" s="27"/>
      <c r="AM19" s="27"/>
      <c r="AN19" s="29" t="s">
        <v>5</v>
      </c>
      <c r="AO19" s="27"/>
      <c r="AP19" s="27"/>
      <c r="AQ19" s="26"/>
      <c r="BS19" s="21" t="s">
        <v>9</v>
      </c>
    </row>
    <row r="20" spans="2:71" ht="18.399999999999999" customHeight="1">
      <c r="B20" s="25"/>
      <c r="C20" s="27"/>
      <c r="D20" s="27"/>
      <c r="E20" s="29" t="s">
        <v>35</v>
      </c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31" t="s">
        <v>28</v>
      </c>
      <c r="AL20" s="27"/>
      <c r="AM20" s="27"/>
      <c r="AN20" s="29" t="s">
        <v>5</v>
      </c>
      <c r="AO20" s="27"/>
      <c r="AP20" s="27"/>
      <c r="AQ20" s="26"/>
    </row>
    <row r="21" spans="2:71" ht="6.95" customHeight="1">
      <c r="B21" s="25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6"/>
    </row>
    <row r="22" spans="2:71">
      <c r="B22" s="25"/>
      <c r="C22" s="27"/>
      <c r="D22" s="31" t="s">
        <v>36</v>
      </c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6"/>
    </row>
    <row r="23" spans="2:71" ht="16.5" customHeight="1">
      <c r="B23" s="25"/>
      <c r="C23" s="27"/>
      <c r="D23" s="27"/>
      <c r="E23" s="190" t="s">
        <v>5</v>
      </c>
      <c r="F23" s="190"/>
      <c r="G23" s="190"/>
      <c r="H23" s="190"/>
      <c r="I23" s="190"/>
      <c r="J23" s="190"/>
      <c r="K23" s="190"/>
      <c r="L23" s="190"/>
      <c r="M23" s="190"/>
      <c r="N23" s="190"/>
      <c r="O23" s="190"/>
      <c r="P23" s="190"/>
      <c r="Q23" s="190"/>
      <c r="R23" s="190"/>
      <c r="S23" s="190"/>
      <c r="T23" s="190"/>
      <c r="U23" s="190"/>
      <c r="V23" s="190"/>
      <c r="W23" s="190"/>
      <c r="X23" s="190"/>
      <c r="Y23" s="190"/>
      <c r="Z23" s="190"/>
      <c r="AA23" s="190"/>
      <c r="AB23" s="190"/>
      <c r="AC23" s="190"/>
      <c r="AD23" s="190"/>
      <c r="AE23" s="190"/>
      <c r="AF23" s="190"/>
      <c r="AG23" s="190"/>
      <c r="AH23" s="190"/>
      <c r="AI23" s="190"/>
      <c r="AJ23" s="190"/>
      <c r="AK23" s="190"/>
      <c r="AL23" s="190"/>
      <c r="AM23" s="190"/>
      <c r="AN23" s="190"/>
      <c r="AO23" s="27"/>
      <c r="AP23" s="27"/>
      <c r="AQ23" s="26"/>
    </row>
    <row r="24" spans="2:71" ht="6.95" customHeight="1">
      <c r="B24" s="25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6"/>
    </row>
    <row r="25" spans="2:71" ht="6.95" customHeight="1">
      <c r="B25" s="25"/>
      <c r="C25" s="27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7"/>
      <c r="AQ25" s="26"/>
    </row>
    <row r="26" spans="2:71" ht="14.45" customHeight="1">
      <c r="B26" s="25"/>
      <c r="C26" s="27"/>
      <c r="D26" s="33" t="s">
        <v>37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191">
        <f>ROUND(AG87,2)</f>
        <v>0</v>
      </c>
      <c r="AL26" s="188"/>
      <c r="AM26" s="188"/>
      <c r="AN26" s="188"/>
      <c r="AO26" s="188"/>
      <c r="AP26" s="27"/>
      <c r="AQ26" s="26"/>
    </row>
    <row r="27" spans="2:71" ht="14.45" customHeight="1">
      <c r="B27" s="25"/>
      <c r="C27" s="27"/>
      <c r="D27" s="33" t="s">
        <v>38</v>
      </c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191">
        <f>ROUND(AG92,2)</f>
        <v>0</v>
      </c>
      <c r="AL27" s="191"/>
      <c r="AM27" s="191"/>
      <c r="AN27" s="191"/>
      <c r="AO27" s="191"/>
      <c r="AP27" s="27"/>
      <c r="AQ27" s="26"/>
    </row>
    <row r="28" spans="2:71" s="1" customFormat="1" ht="6.95" customHeigh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6"/>
    </row>
    <row r="29" spans="2:71" s="1" customFormat="1" ht="25.9" customHeight="1">
      <c r="B29" s="34"/>
      <c r="C29" s="35"/>
      <c r="D29" s="37" t="s">
        <v>39</v>
      </c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192">
        <f>ROUND(AK26+AK27,2)</f>
        <v>0</v>
      </c>
      <c r="AL29" s="193"/>
      <c r="AM29" s="193"/>
      <c r="AN29" s="193"/>
      <c r="AO29" s="193"/>
      <c r="AP29" s="35"/>
      <c r="AQ29" s="36"/>
    </row>
    <row r="30" spans="2:71" s="1" customFormat="1" ht="6.95" customHeight="1">
      <c r="B30" s="34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6"/>
    </row>
    <row r="31" spans="2:71" s="2" customFormat="1" ht="14.45" customHeight="1">
      <c r="B31" s="39"/>
      <c r="C31" s="40"/>
      <c r="D31" s="41" t="s">
        <v>40</v>
      </c>
      <c r="E31" s="40"/>
      <c r="F31" s="41" t="s">
        <v>41</v>
      </c>
      <c r="G31" s="40"/>
      <c r="H31" s="40"/>
      <c r="I31" s="40"/>
      <c r="J31" s="40"/>
      <c r="K31" s="40"/>
      <c r="L31" s="194">
        <v>0.21</v>
      </c>
      <c r="M31" s="195"/>
      <c r="N31" s="195"/>
      <c r="O31" s="195"/>
      <c r="P31" s="40"/>
      <c r="Q31" s="40"/>
      <c r="R31" s="40"/>
      <c r="S31" s="40"/>
      <c r="T31" s="43" t="s">
        <v>42</v>
      </c>
      <c r="U31" s="40"/>
      <c r="V31" s="40"/>
      <c r="W31" s="196">
        <f>ROUND(AZ87+SUM(CD93),2)</f>
        <v>0</v>
      </c>
      <c r="X31" s="195"/>
      <c r="Y31" s="195"/>
      <c r="Z31" s="195"/>
      <c r="AA31" s="195"/>
      <c r="AB31" s="195"/>
      <c r="AC31" s="195"/>
      <c r="AD31" s="195"/>
      <c r="AE31" s="195"/>
      <c r="AF31" s="40"/>
      <c r="AG31" s="40"/>
      <c r="AH31" s="40"/>
      <c r="AI31" s="40"/>
      <c r="AJ31" s="40"/>
      <c r="AK31" s="196">
        <f>ROUND(AV87+SUM(BY93),2)</f>
        <v>0</v>
      </c>
      <c r="AL31" s="195"/>
      <c r="AM31" s="195"/>
      <c r="AN31" s="195"/>
      <c r="AO31" s="195"/>
      <c r="AP31" s="40"/>
      <c r="AQ31" s="44"/>
    </row>
    <row r="32" spans="2:71" s="2" customFormat="1" ht="14.45" customHeight="1">
      <c r="B32" s="39"/>
      <c r="C32" s="40"/>
      <c r="D32" s="40"/>
      <c r="E32" s="40"/>
      <c r="F32" s="41" t="s">
        <v>43</v>
      </c>
      <c r="G32" s="40"/>
      <c r="H32" s="40"/>
      <c r="I32" s="40"/>
      <c r="J32" s="40"/>
      <c r="K32" s="40"/>
      <c r="L32" s="194">
        <v>0.15</v>
      </c>
      <c r="M32" s="195"/>
      <c r="N32" s="195"/>
      <c r="O32" s="195"/>
      <c r="P32" s="40"/>
      <c r="Q32" s="40"/>
      <c r="R32" s="40"/>
      <c r="S32" s="40"/>
      <c r="T32" s="43" t="s">
        <v>42</v>
      </c>
      <c r="U32" s="40"/>
      <c r="V32" s="40"/>
      <c r="W32" s="196">
        <f>ROUND(BA87+SUM(CE93),2)</f>
        <v>0</v>
      </c>
      <c r="X32" s="195"/>
      <c r="Y32" s="195"/>
      <c r="Z32" s="195"/>
      <c r="AA32" s="195"/>
      <c r="AB32" s="195"/>
      <c r="AC32" s="195"/>
      <c r="AD32" s="195"/>
      <c r="AE32" s="195"/>
      <c r="AF32" s="40"/>
      <c r="AG32" s="40"/>
      <c r="AH32" s="40"/>
      <c r="AI32" s="40"/>
      <c r="AJ32" s="40"/>
      <c r="AK32" s="196">
        <f>ROUND(AW87+SUM(BZ93),2)</f>
        <v>0</v>
      </c>
      <c r="AL32" s="195"/>
      <c r="AM32" s="195"/>
      <c r="AN32" s="195"/>
      <c r="AO32" s="195"/>
      <c r="AP32" s="40"/>
      <c r="AQ32" s="44"/>
    </row>
    <row r="33" spans="2:43" s="2" customFormat="1" ht="14.45" hidden="1" customHeight="1">
      <c r="B33" s="39"/>
      <c r="C33" s="40"/>
      <c r="D33" s="40"/>
      <c r="E33" s="40"/>
      <c r="F33" s="41" t="s">
        <v>44</v>
      </c>
      <c r="G33" s="40"/>
      <c r="H33" s="40"/>
      <c r="I33" s="40"/>
      <c r="J33" s="40"/>
      <c r="K33" s="40"/>
      <c r="L33" s="194">
        <v>0.21</v>
      </c>
      <c r="M33" s="195"/>
      <c r="N33" s="195"/>
      <c r="O33" s="195"/>
      <c r="P33" s="40"/>
      <c r="Q33" s="40"/>
      <c r="R33" s="40"/>
      <c r="S33" s="40"/>
      <c r="T33" s="43" t="s">
        <v>42</v>
      </c>
      <c r="U33" s="40"/>
      <c r="V33" s="40"/>
      <c r="W33" s="196">
        <f>ROUND(BB87+SUM(CF93),2)</f>
        <v>0</v>
      </c>
      <c r="X33" s="195"/>
      <c r="Y33" s="195"/>
      <c r="Z33" s="195"/>
      <c r="AA33" s="195"/>
      <c r="AB33" s="195"/>
      <c r="AC33" s="195"/>
      <c r="AD33" s="195"/>
      <c r="AE33" s="195"/>
      <c r="AF33" s="40"/>
      <c r="AG33" s="40"/>
      <c r="AH33" s="40"/>
      <c r="AI33" s="40"/>
      <c r="AJ33" s="40"/>
      <c r="AK33" s="196">
        <v>0</v>
      </c>
      <c r="AL33" s="195"/>
      <c r="AM33" s="195"/>
      <c r="AN33" s="195"/>
      <c r="AO33" s="195"/>
      <c r="AP33" s="40"/>
      <c r="AQ33" s="44"/>
    </row>
    <row r="34" spans="2:43" s="2" customFormat="1" ht="14.45" hidden="1" customHeight="1">
      <c r="B34" s="39"/>
      <c r="C34" s="40"/>
      <c r="D34" s="40"/>
      <c r="E34" s="40"/>
      <c r="F34" s="41" t="s">
        <v>45</v>
      </c>
      <c r="G34" s="40"/>
      <c r="H34" s="40"/>
      <c r="I34" s="40"/>
      <c r="J34" s="40"/>
      <c r="K34" s="40"/>
      <c r="L34" s="194">
        <v>0.15</v>
      </c>
      <c r="M34" s="195"/>
      <c r="N34" s="195"/>
      <c r="O34" s="195"/>
      <c r="P34" s="40"/>
      <c r="Q34" s="40"/>
      <c r="R34" s="40"/>
      <c r="S34" s="40"/>
      <c r="T34" s="43" t="s">
        <v>42</v>
      </c>
      <c r="U34" s="40"/>
      <c r="V34" s="40"/>
      <c r="W34" s="196">
        <f>ROUND(BC87+SUM(CG93),2)</f>
        <v>0</v>
      </c>
      <c r="X34" s="195"/>
      <c r="Y34" s="195"/>
      <c r="Z34" s="195"/>
      <c r="AA34" s="195"/>
      <c r="AB34" s="195"/>
      <c r="AC34" s="195"/>
      <c r="AD34" s="195"/>
      <c r="AE34" s="195"/>
      <c r="AF34" s="40"/>
      <c r="AG34" s="40"/>
      <c r="AH34" s="40"/>
      <c r="AI34" s="40"/>
      <c r="AJ34" s="40"/>
      <c r="AK34" s="196">
        <v>0</v>
      </c>
      <c r="AL34" s="195"/>
      <c r="AM34" s="195"/>
      <c r="AN34" s="195"/>
      <c r="AO34" s="195"/>
      <c r="AP34" s="40"/>
      <c r="AQ34" s="44"/>
    </row>
    <row r="35" spans="2:43" s="2" customFormat="1" ht="14.45" hidden="1" customHeight="1">
      <c r="B35" s="39"/>
      <c r="C35" s="40"/>
      <c r="D35" s="40"/>
      <c r="E35" s="40"/>
      <c r="F35" s="41" t="s">
        <v>46</v>
      </c>
      <c r="G35" s="40"/>
      <c r="H35" s="40"/>
      <c r="I35" s="40"/>
      <c r="J35" s="40"/>
      <c r="K35" s="40"/>
      <c r="L35" s="194">
        <v>0</v>
      </c>
      <c r="M35" s="195"/>
      <c r="N35" s="195"/>
      <c r="O35" s="195"/>
      <c r="P35" s="40"/>
      <c r="Q35" s="40"/>
      <c r="R35" s="40"/>
      <c r="S35" s="40"/>
      <c r="T35" s="43" t="s">
        <v>42</v>
      </c>
      <c r="U35" s="40"/>
      <c r="V35" s="40"/>
      <c r="W35" s="196">
        <f>ROUND(BD87+SUM(CH93),2)</f>
        <v>0</v>
      </c>
      <c r="X35" s="195"/>
      <c r="Y35" s="195"/>
      <c r="Z35" s="195"/>
      <c r="AA35" s="195"/>
      <c r="AB35" s="195"/>
      <c r="AC35" s="195"/>
      <c r="AD35" s="195"/>
      <c r="AE35" s="195"/>
      <c r="AF35" s="40"/>
      <c r="AG35" s="40"/>
      <c r="AH35" s="40"/>
      <c r="AI35" s="40"/>
      <c r="AJ35" s="40"/>
      <c r="AK35" s="196">
        <v>0</v>
      </c>
      <c r="AL35" s="195"/>
      <c r="AM35" s="195"/>
      <c r="AN35" s="195"/>
      <c r="AO35" s="195"/>
      <c r="AP35" s="40"/>
      <c r="AQ35" s="44"/>
    </row>
    <row r="36" spans="2:43" s="1" customFormat="1" ht="6.95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6"/>
    </row>
    <row r="37" spans="2:43" s="1" customFormat="1" ht="25.9" customHeight="1">
      <c r="B37" s="34"/>
      <c r="C37" s="45"/>
      <c r="D37" s="46" t="s">
        <v>47</v>
      </c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8" t="s">
        <v>48</v>
      </c>
      <c r="U37" s="47"/>
      <c r="V37" s="47"/>
      <c r="W37" s="47"/>
      <c r="X37" s="197" t="s">
        <v>49</v>
      </c>
      <c r="Y37" s="198"/>
      <c r="Z37" s="198"/>
      <c r="AA37" s="198"/>
      <c r="AB37" s="198"/>
      <c r="AC37" s="47"/>
      <c r="AD37" s="47"/>
      <c r="AE37" s="47"/>
      <c r="AF37" s="47"/>
      <c r="AG37" s="47"/>
      <c r="AH37" s="47"/>
      <c r="AI37" s="47"/>
      <c r="AJ37" s="47"/>
      <c r="AK37" s="199">
        <f>SUM(AK29:AK35)</f>
        <v>0</v>
      </c>
      <c r="AL37" s="198"/>
      <c r="AM37" s="198"/>
      <c r="AN37" s="198"/>
      <c r="AO37" s="200"/>
      <c r="AP37" s="45"/>
      <c r="AQ37" s="36"/>
    </row>
    <row r="38" spans="2:43" s="1" customFormat="1" ht="14.45" customHeight="1">
      <c r="B38" s="34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6"/>
    </row>
    <row r="39" spans="2:43" ht="13.5">
      <c r="B39" s="25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6"/>
    </row>
    <row r="40" spans="2:43" ht="13.5">
      <c r="B40" s="25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27"/>
      <c r="AP40" s="27"/>
      <c r="AQ40" s="26"/>
    </row>
    <row r="41" spans="2:43" ht="13.5">
      <c r="B41" s="25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6"/>
    </row>
    <row r="42" spans="2:43" ht="13.5">
      <c r="B42" s="25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6"/>
    </row>
    <row r="43" spans="2:43" ht="13.5">
      <c r="B43" s="25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7"/>
      <c r="AQ43" s="26"/>
    </row>
    <row r="44" spans="2:43" ht="13.5">
      <c r="B44" s="25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6"/>
    </row>
    <row r="45" spans="2:43" ht="13.5">
      <c r="B45" s="25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7"/>
      <c r="AK45" s="27"/>
      <c r="AL45" s="27"/>
      <c r="AM45" s="27"/>
      <c r="AN45" s="27"/>
      <c r="AO45" s="27"/>
      <c r="AP45" s="27"/>
      <c r="AQ45" s="26"/>
    </row>
    <row r="46" spans="2:43" ht="13.5">
      <c r="B46" s="25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6"/>
    </row>
    <row r="47" spans="2:43" ht="13.5">
      <c r="B47" s="25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  <c r="AJ47" s="27"/>
      <c r="AK47" s="27"/>
      <c r="AL47" s="27"/>
      <c r="AM47" s="27"/>
      <c r="AN47" s="27"/>
      <c r="AO47" s="27"/>
      <c r="AP47" s="27"/>
      <c r="AQ47" s="26"/>
    </row>
    <row r="48" spans="2:43" ht="13.5">
      <c r="B48" s="25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7"/>
      <c r="AK48" s="27"/>
      <c r="AL48" s="27"/>
      <c r="AM48" s="27"/>
      <c r="AN48" s="27"/>
      <c r="AO48" s="27"/>
      <c r="AP48" s="27"/>
      <c r="AQ48" s="26"/>
    </row>
    <row r="49" spans="2:43" s="1" customFormat="1">
      <c r="B49" s="34"/>
      <c r="C49" s="35"/>
      <c r="D49" s="49" t="s">
        <v>50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1"/>
      <c r="AA49" s="35"/>
      <c r="AB49" s="35"/>
      <c r="AC49" s="49" t="s">
        <v>51</v>
      </c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1"/>
      <c r="AP49" s="35"/>
      <c r="AQ49" s="36"/>
    </row>
    <row r="50" spans="2:43" ht="13.5">
      <c r="B50" s="25"/>
      <c r="C50" s="27"/>
      <c r="D50" s="52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53"/>
      <c r="AA50" s="27"/>
      <c r="AB50" s="27"/>
      <c r="AC50" s="52"/>
      <c r="AD50" s="27"/>
      <c r="AE50" s="27"/>
      <c r="AF50" s="27"/>
      <c r="AG50" s="27"/>
      <c r="AH50" s="27"/>
      <c r="AI50" s="27"/>
      <c r="AJ50" s="27"/>
      <c r="AK50" s="27"/>
      <c r="AL50" s="27"/>
      <c r="AM50" s="27"/>
      <c r="AN50" s="27"/>
      <c r="AO50" s="53"/>
      <c r="AP50" s="27"/>
      <c r="AQ50" s="26"/>
    </row>
    <row r="51" spans="2:43" ht="13.5">
      <c r="B51" s="25"/>
      <c r="C51" s="27"/>
      <c r="D51" s="52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53"/>
      <c r="AA51" s="27"/>
      <c r="AB51" s="27"/>
      <c r="AC51" s="52"/>
      <c r="AD51" s="27"/>
      <c r="AE51" s="27"/>
      <c r="AF51" s="27"/>
      <c r="AG51" s="27"/>
      <c r="AH51" s="27"/>
      <c r="AI51" s="27"/>
      <c r="AJ51" s="27"/>
      <c r="AK51" s="27"/>
      <c r="AL51" s="27"/>
      <c r="AM51" s="27"/>
      <c r="AN51" s="27"/>
      <c r="AO51" s="53"/>
      <c r="AP51" s="27"/>
      <c r="AQ51" s="26"/>
    </row>
    <row r="52" spans="2:43" ht="13.5">
      <c r="B52" s="25"/>
      <c r="C52" s="27"/>
      <c r="D52" s="52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53"/>
      <c r="AA52" s="27"/>
      <c r="AB52" s="27"/>
      <c r="AC52" s="52"/>
      <c r="AD52" s="27"/>
      <c r="AE52" s="27"/>
      <c r="AF52" s="27"/>
      <c r="AG52" s="27"/>
      <c r="AH52" s="27"/>
      <c r="AI52" s="27"/>
      <c r="AJ52" s="27"/>
      <c r="AK52" s="27"/>
      <c r="AL52" s="27"/>
      <c r="AM52" s="27"/>
      <c r="AN52" s="27"/>
      <c r="AO52" s="53"/>
      <c r="AP52" s="27"/>
      <c r="AQ52" s="26"/>
    </row>
    <row r="53" spans="2:43" ht="13.5">
      <c r="B53" s="25"/>
      <c r="C53" s="27"/>
      <c r="D53" s="52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53"/>
      <c r="AA53" s="27"/>
      <c r="AB53" s="27"/>
      <c r="AC53" s="52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53"/>
      <c r="AP53" s="27"/>
      <c r="AQ53" s="26"/>
    </row>
    <row r="54" spans="2:43" ht="13.5">
      <c r="B54" s="25"/>
      <c r="C54" s="27"/>
      <c r="D54" s="52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53"/>
      <c r="AA54" s="27"/>
      <c r="AB54" s="27"/>
      <c r="AC54" s="52"/>
      <c r="AD54" s="27"/>
      <c r="AE54" s="27"/>
      <c r="AF54" s="27"/>
      <c r="AG54" s="27"/>
      <c r="AH54" s="27"/>
      <c r="AI54" s="27"/>
      <c r="AJ54" s="27"/>
      <c r="AK54" s="27"/>
      <c r="AL54" s="27"/>
      <c r="AM54" s="27"/>
      <c r="AN54" s="27"/>
      <c r="AO54" s="53"/>
      <c r="AP54" s="27"/>
      <c r="AQ54" s="26"/>
    </row>
    <row r="55" spans="2:43" ht="13.5">
      <c r="B55" s="25"/>
      <c r="C55" s="27"/>
      <c r="D55" s="52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53"/>
      <c r="AA55" s="27"/>
      <c r="AB55" s="27"/>
      <c r="AC55" s="52"/>
      <c r="AD55" s="27"/>
      <c r="AE55" s="27"/>
      <c r="AF55" s="27"/>
      <c r="AG55" s="27"/>
      <c r="AH55" s="27"/>
      <c r="AI55" s="27"/>
      <c r="AJ55" s="27"/>
      <c r="AK55" s="27"/>
      <c r="AL55" s="27"/>
      <c r="AM55" s="27"/>
      <c r="AN55" s="27"/>
      <c r="AO55" s="53"/>
      <c r="AP55" s="27"/>
      <c r="AQ55" s="26"/>
    </row>
    <row r="56" spans="2:43" ht="13.5">
      <c r="B56" s="25"/>
      <c r="C56" s="27"/>
      <c r="D56" s="52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53"/>
      <c r="AA56" s="27"/>
      <c r="AB56" s="27"/>
      <c r="AC56" s="52"/>
      <c r="AD56" s="27"/>
      <c r="AE56" s="27"/>
      <c r="AF56" s="27"/>
      <c r="AG56" s="27"/>
      <c r="AH56" s="27"/>
      <c r="AI56" s="27"/>
      <c r="AJ56" s="27"/>
      <c r="AK56" s="27"/>
      <c r="AL56" s="27"/>
      <c r="AM56" s="27"/>
      <c r="AN56" s="27"/>
      <c r="AO56" s="53"/>
      <c r="AP56" s="27"/>
      <c r="AQ56" s="26"/>
    </row>
    <row r="57" spans="2:43" ht="13.5">
      <c r="B57" s="25"/>
      <c r="C57" s="27"/>
      <c r="D57" s="52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53"/>
      <c r="AA57" s="27"/>
      <c r="AB57" s="27"/>
      <c r="AC57" s="52"/>
      <c r="AD57" s="27"/>
      <c r="AE57" s="27"/>
      <c r="AF57" s="27"/>
      <c r="AG57" s="27"/>
      <c r="AH57" s="27"/>
      <c r="AI57" s="27"/>
      <c r="AJ57" s="27"/>
      <c r="AK57" s="27"/>
      <c r="AL57" s="27"/>
      <c r="AM57" s="27"/>
      <c r="AN57" s="27"/>
      <c r="AO57" s="53"/>
      <c r="AP57" s="27"/>
      <c r="AQ57" s="26"/>
    </row>
    <row r="58" spans="2:43" s="1" customFormat="1">
      <c r="B58" s="34"/>
      <c r="C58" s="35"/>
      <c r="D58" s="54" t="s">
        <v>52</v>
      </c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6" t="s">
        <v>53</v>
      </c>
      <c r="S58" s="55"/>
      <c r="T58" s="55"/>
      <c r="U58" s="55"/>
      <c r="V58" s="55"/>
      <c r="W58" s="55"/>
      <c r="X58" s="55"/>
      <c r="Y58" s="55"/>
      <c r="Z58" s="57"/>
      <c r="AA58" s="35"/>
      <c r="AB58" s="35"/>
      <c r="AC58" s="54" t="s">
        <v>52</v>
      </c>
      <c r="AD58" s="55"/>
      <c r="AE58" s="55"/>
      <c r="AF58" s="55"/>
      <c r="AG58" s="55"/>
      <c r="AH58" s="55"/>
      <c r="AI58" s="55"/>
      <c r="AJ58" s="55"/>
      <c r="AK58" s="55"/>
      <c r="AL58" s="55"/>
      <c r="AM58" s="56" t="s">
        <v>53</v>
      </c>
      <c r="AN58" s="55"/>
      <c r="AO58" s="57"/>
      <c r="AP58" s="35"/>
      <c r="AQ58" s="36"/>
    </row>
    <row r="59" spans="2:43" ht="13.5">
      <c r="B59" s="25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7"/>
      <c r="AI59" s="27"/>
      <c r="AJ59" s="27"/>
      <c r="AK59" s="27"/>
      <c r="AL59" s="27"/>
      <c r="AM59" s="27"/>
      <c r="AN59" s="27"/>
      <c r="AO59" s="27"/>
      <c r="AP59" s="27"/>
      <c r="AQ59" s="26"/>
    </row>
    <row r="60" spans="2:43" s="1" customFormat="1">
      <c r="B60" s="34"/>
      <c r="C60" s="35"/>
      <c r="D60" s="49" t="s">
        <v>54</v>
      </c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1"/>
      <c r="AA60" s="35"/>
      <c r="AB60" s="35"/>
      <c r="AC60" s="49" t="s">
        <v>55</v>
      </c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1"/>
      <c r="AP60" s="35"/>
      <c r="AQ60" s="36"/>
    </row>
    <row r="61" spans="2:43" ht="13.5">
      <c r="B61" s="25"/>
      <c r="C61" s="27"/>
      <c r="D61" s="52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53"/>
      <c r="AA61" s="27"/>
      <c r="AB61" s="27"/>
      <c r="AC61" s="52"/>
      <c r="AD61" s="27"/>
      <c r="AE61" s="27"/>
      <c r="AF61" s="27"/>
      <c r="AG61" s="27"/>
      <c r="AH61" s="27"/>
      <c r="AI61" s="27"/>
      <c r="AJ61" s="27"/>
      <c r="AK61" s="27"/>
      <c r="AL61" s="27"/>
      <c r="AM61" s="27"/>
      <c r="AN61" s="27"/>
      <c r="AO61" s="53"/>
      <c r="AP61" s="27"/>
      <c r="AQ61" s="26"/>
    </row>
    <row r="62" spans="2:43" ht="13.5">
      <c r="B62" s="25"/>
      <c r="C62" s="27"/>
      <c r="D62" s="52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53"/>
      <c r="AA62" s="27"/>
      <c r="AB62" s="27"/>
      <c r="AC62" s="52"/>
      <c r="AD62" s="27"/>
      <c r="AE62" s="27"/>
      <c r="AF62" s="27"/>
      <c r="AG62" s="27"/>
      <c r="AH62" s="27"/>
      <c r="AI62" s="27"/>
      <c r="AJ62" s="27"/>
      <c r="AK62" s="27"/>
      <c r="AL62" s="27"/>
      <c r="AM62" s="27"/>
      <c r="AN62" s="27"/>
      <c r="AO62" s="53"/>
      <c r="AP62" s="27"/>
      <c r="AQ62" s="26"/>
    </row>
    <row r="63" spans="2:43" ht="13.5">
      <c r="B63" s="25"/>
      <c r="C63" s="27"/>
      <c r="D63" s="52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53"/>
      <c r="AA63" s="27"/>
      <c r="AB63" s="27"/>
      <c r="AC63" s="52"/>
      <c r="AD63" s="27"/>
      <c r="AE63" s="27"/>
      <c r="AF63" s="27"/>
      <c r="AG63" s="27"/>
      <c r="AH63" s="27"/>
      <c r="AI63" s="27"/>
      <c r="AJ63" s="27"/>
      <c r="AK63" s="27"/>
      <c r="AL63" s="27"/>
      <c r="AM63" s="27"/>
      <c r="AN63" s="27"/>
      <c r="AO63" s="53"/>
      <c r="AP63" s="27"/>
      <c r="AQ63" s="26"/>
    </row>
    <row r="64" spans="2:43" ht="13.5">
      <c r="B64" s="25"/>
      <c r="C64" s="27"/>
      <c r="D64" s="52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53"/>
      <c r="AA64" s="27"/>
      <c r="AB64" s="27"/>
      <c r="AC64" s="52"/>
      <c r="AD64" s="27"/>
      <c r="AE64" s="27"/>
      <c r="AF64" s="27"/>
      <c r="AG64" s="27"/>
      <c r="AH64" s="27"/>
      <c r="AI64" s="27"/>
      <c r="AJ64" s="27"/>
      <c r="AK64" s="27"/>
      <c r="AL64" s="27"/>
      <c r="AM64" s="27"/>
      <c r="AN64" s="27"/>
      <c r="AO64" s="53"/>
      <c r="AP64" s="27"/>
      <c r="AQ64" s="26"/>
    </row>
    <row r="65" spans="2:43" ht="13.5">
      <c r="B65" s="25"/>
      <c r="C65" s="27"/>
      <c r="D65" s="52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53"/>
      <c r="AA65" s="27"/>
      <c r="AB65" s="27"/>
      <c r="AC65" s="52"/>
      <c r="AD65" s="27"/>
      <c r="AE65" s="27"/>
      <c r="AF65" s="27"/>
      <c r="AG65" s="27"/>
      <c r="AH65" s="27"/>
      <c r="AI65" s="27"/>
      <c r="AJ65" s="27"/>
      <c r="AK65" s="27"/>
      <c r="AL65" s="27"/>
      <c r="AM65" s="27"/>
      <c r="AN65" s="27"/>
      <c r="AO65" s="53"/>
      <c r="AP65" s="27"/>
      <c r="AQ65" s="26"/>
    </row>
    <row r="66" spans="2:43" ht="13.5">
      <c r="B66" s="25"/>
      <c r="C66" s="27"/>
      <c r="D66" s="52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53"/>
      <c r="AA66" s="27"/>
      <c r="AB66" s="27"/>
      <c r="AC66" s="52"/>
      <c r="AD66" s="27"/>
      <c r="AE66" s="27"/>
      <c r="AF66" s="27"/>
      <c r="AG66" s="27"/>
      <c r="AH66" s="27"/>
      <c r="AI66" s="27"/>
      <c r="AJ66" s="27"/>
      <c r="AK66" s="27"/>
      <c r="AL66" s="27"/>
      <c r="AM66" s="27"/>
      <c r="AN66" s="27"/>
      <c r="AO66" s="53"/>
      <c r="AP66" s="27"/>
      <c r="AQ66" s="26"/>
    </row>
    <row r="67" spans="2:43" ht="13.5">
      <c r="B67" s="25"/>
      <c r="C67" s="27"/>
      <c r="D67" s="52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53"/>
      <c r="AA67" s="27"/>
      <c r="AB67" s="27"/>
      <c r="AC67" s="52"/>
      <c r="AD67" s="27"/>
      <c r="AE67" s="27"/>
      <c r="AF67" s="27"/>
      <c r="AG67" s="27"/>
      <c r="AH67" s="27"/>
      <c r="AI67" s="27"/>
      <c r="AJ67" s="27"/>
      <c r="AK67" s="27"/>
      <c r="AL67" s="27"/>
      <c r="AM67" s="27"/>
      <c r="AN67" s="27"/>
      <c r="AO67" s="53"/>
      <c r="AP67" s="27"/>
      <c r="AQ67" s="26"/>
    </row>
    <row r="68" spans="2:43" ht="13.5">
      <c r="B68" s="25"/>
      <c r="C68" s="27"/>
      <c r="D68" s="52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53"/>
      <c r="AA68" s="27"/>
      <c r="AB68" s="27"/>
      <c r="AC68" s="52"/>
      <c r="AD68" s="27"/>
      <c r="AE68" s="27"/>
      <c r="AF68" s="27"/>
      <c r="AG68" s="27"/>
      <c r="AH68" s="27"/>
      <c r="AI68" s="27"/>
      <c r="AJ68" s="27"/>
      <c r="AK68" s="27"/>
      <c r="AL68" s="27"/>
      <c r="AM68" s="27"/>
      <c r="AN68" s="27"/>
      <c r="AO68" s="53"/>
      <c r="AP68" s="27"/>
      <c r="AQ68" s="26"/>
    </row>
    <row r="69" spans="2:43" s="1" customFormat="1">
      <c r="B69" s="34"/>
      <c r="C69" s="35"/>
      <c r="D69" s="54" t="s">
        <v>52</v>
      </c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6" t="s">
        <v>53</v>
      </c>
      <c r="S69" s="55"/>
      <c r="T69" s="55"/>
      <c r="U69" s="55"/>
      <c r="V69" s="55"/>
      <c r="W69" s="55"/>
      <c r="X69" s="55"/>
      <c r="Y69" s="55"/>
      <c r="Z69" s="57"/>
      <c r="AA69" s="35"/>
      <c r="AB69" s="35"/>
      <c r="AC69" s="54" t="s">
        <v>52</v>
      </c>
      <c r="AD69" s="55"/>
      <c r="AE69" s="55"/>
      <c r="AF69" s="55"/>
      <c r="AG69" s="55"/>
      <c r="AH69" s="55"/>
      <c r="AI69" s="55"/>
      <c r="AJ69" s="55"/>
      <c r="AK69" s="55"/>
      <c r="AL69" s="55"/>
      <c r="AM69" s="56" t="s">
        <v>53</v>
      </c>
      <c r="AN69" s="55"/>
      <c r="AO69" s="57"/>
      <c r="AP69" s="35"/>
      <c r="AQ69" s="36"/>
    </row>
    <row r="70" spans="2:43" s="1" customFormat="1" ht="6.95" customHeight="1"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6"/>
    </row>
    <row r="71" spans="2:43" s="1" customFormat="1" ht="6.9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60"/>
    </row>
    <row r="75" spans="2:43" s="1" customFormat="1" ht="6.95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  <c r="AN75" s="62"/>
      <c r="AO75" s="62"/>
      <c r="AP75" s="62"/>
      <c r="AQ75" s="63"/>
    </row>
    <row r="76" spans="2:43" s="1" customFormat="1" ht="36.950000000000003" customHeight="1">
      <c r="B76" s="34"/>
      <c r="C76" s="185" t="s">
        <v>56</v>
      </c>
      <c r="D76" s="186"/>
      <c r="E76" s="186"/>
      <c r="F76" s="186"/>
      <c r="G76" s="186"/>
      <c r="H76" s="186"/>
      <c r="I76" s="186"/>
      <c r="J76" s="186"/>
      <c r="K76" s="186"/>
      <c r="L76" s="186"/>
      <c r="M76" s="186"/>
      <c r="N76" s="186"/>
      <c r="O76" s="186"/>
      <c r="P76" s="186"/>
      <c r="Q76" s="186"/>
      <c r="R76" s="186"/>
      <c r="S76" s="186"/>
      <c r="T76" s="186"/>
      <c r="U76" s="186"/>
      <c r="V76" s="186"/>
      <c r="W76" s="186"/>
      <c r="X76" s="186"/>
      <c r="Y76" s="186"/>
      <c r="Z76" s="186"/>
      <c r="AA76" s="186"/>
      <c r="AB76" s="186"/>
      <c r="AC76" s="186"/>
      <c r="AD76" s="186"/>
      <c r="AE76" s="186"/>
      <c r="AF76" s="186"/>
      <c r="AG76" s="186"/>
      <c r="AH76" s="186"/>
      <c r="AI76" s="186"/>
      <c r="AJ76" s="186"/>
      <c r="AK76" s="186"/>
      <c r="AL76" s="186"/>
      <c r="AM76" s="186"/>
      <c r="AN76" s="186"/>
      <c r="AO76" s="186"/>
      <c r="AP76" s="186"/>
      <c r="AQ76" s="36"/>
    </row>
    <row r="77" spans="2:43" s="3" customFormat="1" ht="14.45" customHeight="1">
      <c r="B77" s="64"/>
      <c r="C77" s="31" t="s">
        <v>15</v>
      </c>
      <c r="D77" s="65"/>
      <c r="E77" s="65"/>
      <c r="F77" s="65"/>
      <c r="G77" s="65"/>
      <c r="H77" s="65"/>
      <c r="I77" s="65"/>
      <c r="J77" s="65"/>
      <c r="K77" s="65"/>
      <c r="L77" s="65" t="str">
        <f>K5</f>
        <v>20002b</v>
      </c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6"/>
    </row>
    <row r="78" spans="2:43" s="4" customFormat="1" ht="36.950000000000003" customHeight="1">
      <c r="B78" s="67"/>
      <c r="C78" s="68" t="s">
        <v>17</v>
      </c>
      <c r="D78" s="69"/>
      <c r="E78" s="69"/>
      <c r="F78" s="69"/>
      <c r="G78" s="69"/>
      <c r="H78" s="69"/>
      <c r="I78" s="69"/>
      <c r="J78" s="69"/>
      <c r="K78" s="69"/>
      <c r="L78" s="201" t="str">
        <f>K6</f>
        <v>Fr.Formana</v>
      </c>
      <c r="M78" s="202"/>
      <c r="N78" s="202"/>
      <c r="O78" s="202"/>
      <c r="P78" s="202"/>
      <c r="Q78" s="202"/>
      <c r="R78" s="202"/>
      <c r="S78" s="202"/>
      <c r="T78" s="202"/>
      <c r="U78" s="202"/>
      <c r="V78" s="202"/>
      <c r="W78" s="202"/>
      <c r="X78" s="202"/>
      <c r="Y78" s="202"/>
      <c r="Z78" s="202"/>
      <c r="AA78" s="202"/>
      <c r="AB78" s="202"/>
      <c r="AC78" s="202"/>
      <c r="AD78" s="202"/>
      <c r="AE78" s="202"/>
      <c r="AF78" s="202"/>
      <c r="AG78" s="202"/>
      <c r="AH78" s="202"/>
      <c r="AI78" s="202"/>
      <c r="AJ78" s="202"/>
      <c r="AK78" s="202"/>
      <c r="AL78" s="202"/>
      <c r="AM78" s="202"/>
      <c r="AN78" s="202"/>
      <c r="AO78" s="202"/>
      <c r="AP78" s="69"/>
      <c r="AQ78" s="70"/>
    </row>
    <row r="79" spans="2:43" s="1" customFormat="1" ht="6.95" customHeight="1"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6"/>
    </row>
    <row r="80" spans="2:43" s="1" customFormat="1">
      <c r="B80" s="34"/>
      <c r="C80" s="31" t="s">
        <v>21</v>
      </c>
      <c r="D80" s="35"/>
      <c r="E80" s="35"/>
      <c r="F80" s="35"/>
      <c r="G80" s="35"/>
      <c r="H80" s="35"/>
      <c r="I80" s="35"/>
      <c r="J80" s="35"/>
      <c r="K80" s="35"/>
      <c r="L80" s="71" t="str">
        <f>IF(K8="","",K8)</f>
        <v>Františka Formana 251/13, 700 30 OSTRAVA-DUBINA</v>
      </c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31" t="s">
        <v>23</v>
      </c>
      <c r="AJ80" s="35"/>
      <c r="AK80" s="35"/>
      <c r="AL80" s="35"/>
      <c r="AM80" s="72" t="str">
        <f>IF(AN8= "","",AN8)</f>
        <v>8. 4. 2020</v>
      </c>
      <c r="AN80" s="35"/>
      <c r="AO80" s="35"/>
      <c r="AP80" s="35"/>
      <c r="AQ80" s="36"/>
    </row>
    <row r="81" spans="1:76" s="1" customFormat="1" ht="6.95" customHeight="1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6"/>
    </row>
    <row r="82" spans="1:76" s="1" customFormat="1">
      <c r="B82" s="34"/>
      <c r="C82" s="31" t="s">
        <v>25</v>
      </c>
      <c r="D82" s="35"/>
      <c r="E82" s="35"/>
      <c r="F82" s="35"/>
      <c r="G82" s="35"/>
      <c r="H82" s="35"/>
      <c r="I82" s="35"/>
      <c r="J82" s="35"/>
      <c r="K82" s="35"/>
      <c r="L82" s="65" t="str">
        <f>IF(E11= "","",E11)</f>
        <v xml:space="preserve"> </v>
      </c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1" t="s">
        <v>30</v>
      </c>
      <c r="AJ82" s="35"/>
      <c r="AK82" s="35"/>
      <c r="AL82" s="35"/>
      <c r="AM82" s="203" t="str">
        <f>IF(E17="","",E17)</f>
        <v>BYVAST pro s.r.o.</v>
      </c>
      <c r="AN82" s="203"/>
      <c r="AO82" s="203"/>
      <c r="AP82" s="203"/>
      <c r="AQ82" s="36"/>
      <c r="AS82" s="204" t="s">
        <v>57</v>
      </c>
      <c r="AT82" s="205"/>
      <c r="AU82" s="50"/>
      <c r="AV82" s="50"/>
      <c r="AW82" s="50"/>
      <c r="AX82" s="50"/>
      <c r="AY82" s="50"/>
      <c r="AZ82" s="50"/>
      <c r="BA82" s="50"/>
      <c r="BB82" s="50"/>
      <c r="BC82" s="50"/>
      <c r="BD82" s="51"/>
    </row>
    <row r="83" spans="1:76" s="1" customFormat="1">
      <c r="B83" s="34"/>
      <c r="C83" s="31" t="s">
        <v>29</v>
      </c>
      <c r="D83" s="35"/>
      <c r="E83" s="35"/>
      <c r="F83" s="35"/>
      <c r="G83" s="35"/>
      <c r="H83" s="35"/>
      <c r="I83" s="35"/>
      <c r="J83" s="35"/>
      <c r="K83" s="35"/>
      <c r="L83" s="65" t="str">
        <f>IF(E14="","",E14)</f>
        <v xml:space="preserve"> </v>
      </c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1" t="s">
        <v>34</v>
      </c>
      <c r="AJ83" s="35"/>
      <c r="AK83" s="35"/>
      <c r="AL83" s="35"/>
      <c r="AM83" s="203" t="str">
        <f>IF(E20="","",E20)</f>
        <v>Jakub Hajný</v>
      </c>
      <c r="AN83" s="203"/>
      <c r="AO83" s="203"/>
      <c r="AP83" s="203"/>
      <c r="AQ83" s="36"/>
      <c r="AS83" s="206"/>
      <c r="AT83" s="207"/>
      <c r="AU83" s="35"/>
      <c r="AV83" s="35"/>
      <c r="AW83" s="35"/>
      <c r="AX83" s="35"/>
      <c r="AY83" s="35"/>
      <c r="AZ83" s="35"/>
      <c r="BA83" s="35"/>
      <c r="BB83" s="35"/>
      <c r="BC83" s="35"/>
      <c r="BD83" s="73"/>
    </row>
    <row r="84" spans="1:76" s="1" customFormat="1" ht="10.9" customHeight="1"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6"/>
      <c r="AS84" s="206"/>
      <c r="AT84" s="207"/>
      <c r="AU84" s="35"/>
      <c r="AV84" s="35"/>
      <c r="AW84" s="35"/>
      <c r="AX84" s="35"/>
      <c r="AY84" s="35"/>
      <c r="AZ84" s="35"/>
      <c r="BA84" s="35"/>
      <c r="BB84" s="35"/>
      <c r="BC84" s="35"/>
      <c r="BD84" s="73"/>
    </row>
    <row r="85" spans="1:76" s="1" customFormat="1" ht="29.25" customHeight="1">
      <c r="B85" s="34"/>
      <c r="C85" s="208" t="s">
        <v>58</v>
      </c>
      <c r="D85" s="209"/>
      <c r="E85" s="209"/>
      <c r="F85" s="209"/>
      <c r="G85" s="209"/>
      <c r="H85" s="74"/>
      <c r="I85" s="210" t="s">
        <v>59</v>
      </c>
      <c r="J85" s="209"/>
      <c r="K85" s="209"/>
      <c r="L85" s="209"/>
      <c r="M85" s="209"/>
      <c r="N85" s="209"/>
      <c r="O85" s="209"/>
      <c r="P85" s="209"/>
      <c r="Q85" s="209"/>
      <c r="R85" s="209"/>
      <c r="S85" s="209"/>
      <c r="T85" s="209"/>
      <c r="U85" s="209"/>
      <c r="V85" s="209"/>
      <c r="W85" s="209"/>
      <c r="X85" s="209"/>
      <c r="Y85" s="209"/>
      <c r="Z85" s="209"/>
      <c r="AA85" s="209"/>
      <c r="AB85" s="209"/>
      <c r="AC85" s="209"/>
      <c r="AD85" s="209"/>
      <c r="AE85" s="209"/>
      <c r="AF85" s="209"/>
      <c r="AG85" s="210" t="s">
        <v>60</v>
      </c>
      <c r="AH85" s="209"/>
      <c r="AI85" s="209"/>
      <c r="AJ85" s="209"/>
      <c r="AK85" s="209"/>
      <c r="AL85" s="209"/>
      <c r="AM85" s="209"/>
      <c r="AN85" s="210" t="s">
        <v>61</v>
      </c>
      <c r="AO85" s="209"/>
      <c r="AP85" s="211"/>
      <c r="AQ85" s="36"/>
      <c r="AS85" s="75" t="s">
        <v>62</v>
      </c>
      <c r="AT85" s="76" t="s">
        <v>63</v>
      </c>
      <c r="AU85" s="76" t="s">
        <v>64</v>
      </c>
      <c r="AV85" s="76" t="s">
        <v>65</v>
      </c>
      <c r="AW85" s="76" t="s">
        <v>66</v>
      </c>
      <c r="AX85" s="76" t="s">
        <v>67</v>
      </c>
      <c r="AY85" s="76" t="s">
        <v>68</v>
      </c>
      <c r="AZ85" s="76" t="s">
        <v>69</v>
      </c>
      <c r="BA85" s="76" t="s">
        <v>70</v>
      </c>
      <c r="BB85" s="76" t="s">
        <v>71</v>
      </c>
      <c r="BC85" s="76" t="s">
        <v>72</v>
      </c>
      <c r="BD85" s="77" t="s">
        <v>73</v>
      </c>
    </row>
    <row r="86" spans="1:76" s="1" customFormat="1" ht="10.9" customHeight="1"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6"/>
      <c r="AS86" s="78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1"/>
    </row>
    <row r="87" spans="1:76" s="4" customFormat="1" ht="32.450000000000003" customHeight="1">
      <c r="B87" s="67"/>
      <c r="C87" s="79" t="s">
        <v>74</v>
      </c>
      <c r="D87" s="80"/>
      <c r="E87" s="80"/>
      <c r="F87" s="80"/>
      <c r="G87" s="80"/>
      <c r="H87" s="80"/>
      <c r="I87" s="80"/>
      <c r="J87" s="80"/>
      <c r="K87" s="80"/>
      <c r="L87" s="80"/>
      <c r="M87" s="80"/>
      <c r="N87" s="80"/>
      <c r="O87" s="80"/>
      <c r="P87" s="80"/>
      <c r="Q87" s="80"/>
      <c r="R87" s="80"/>
      <c r="S87" s="80"/>
      <c r="T87" s="80"/>
      <c r="U87" s="80"/>
      <c r="V87" s="80"/>
      <c r="W87" s="80"/>
      <c r="X87" s="80"/>
      <c r="Y87" s="80"/>
      <c r="Z87" s="80"/>
      <c r="AA87" s="80"/>
      <c r="AB87" s="80"/>
      <c r="AC87" s="80"/>
      <c r="AD87" s="80"/>
      <c r="AE87" s="80"/>
      <c r="AF87" s="80"/>
      <c r="AG87" s="215">
        <f>ROUND(SUM(AG88:AG90),2)</f>
        <v>0</v>
      </c>
      <c r="AH87" s="215"/>
      <c r="AI87" s="215"/>
      <c r="AJ87" s="215"/>
      <c r="AK87" s="215"/>
      <c r="AL87" s="215"/>
      <c r="AM87" s="215"/>
      <c r="AN87" s="216">
        <f>SUM(AG87,AT87)</f>
        <v>0</v>
      </c>
      <c r="AO87" s="216"/>
      <c r="AP87" s="216"/>
      <c r="AQ87" s="70"/>
      <c r="AS87" s="81">
        <f>ROUND(SUM(AS88:AS90),2)</f>
        <v>0</v>
      </c>
      <c r="AT87" s="82">
        <f>ROUND(SUM(AV87:AW87),2)</f>
        <v>0</v>
      </c>
      <c r="AU87" s="83">
        <f>ROUND(SUM(AU88:AU90),5)</f>
        <v>1588.85979</v>
      </c>
      <c r="AV87" s="82">
        <f>ROUND(AZ87*L31,2)</f>
        <v>0</v>
      </c>
      <c r="AW87" s="82">
        <f>ROUND(BA87*L32,2)</f>
        <v>0</v>
      </c>
      <c r="AX87" s="82">
        <f>ROUND(BB87*L31,2)</f>
        <v>0</v>
      </c>
      <c r="AY87" s="82">
        <f>ROUND(BC87*L32,2)</f>
        <v>0</v>
      </c>
      <c r="AZ87" s="82">
        <f>ROUND(SUM(AZ88:AZ90),2)</f>
        <v>0</v>
      </c>
      <c r="BA87" s="82">
        <f>ROUND(SUM(BA88:BA90),2)</f>
        <v>0</v>
      </c>
      <c r="BB87" s="82">
        <f>ROUND(SUM(BB88:BB90),2)</f>
        <v>0</v>
      </c>
      <c r="BC87" s="82">
        <f>ROUND(SUM(BC88:BC90),2)</f>
        <v>0</v>
      </c>
      <c r="BD87" s="84">
        <f>ROUND(SUM(BD88:BD90),2)</f>
        <v>0</v>
      </c>
      <c r="BS87" s="85" t="s">
        <v>75</v>
      </c>
      <c r="BT87" s="85" t="s">
        <v>76</v>
      </c>
      <c r="BU87" s="86" t="s">
        <v>77</v>
      </c>
      <c r="BV87" s="85" t="s">
        <v>78</v>
      </c>
      <c r="BW87" s="85" t="s">
        <v>79</v>
      </c>
      <c r="BX87" s="85" t="s">
        <v>80</v>
      </c>
    </row>
    <row r="88" spans="1:76" s="5" customFormat="1" ht="16.5" customHeight="1">
      <c r="A88" s="87" t="s">
        <v>81</v>
      </c>
      <c r="B88" s="88"/>
      <c r="C88" s="89"/>
      <c r="D88" s="214" t="s">
        <v>82</v>
      </c>
      <c r="E88" s="214"/>
      <c r="F88" s="214"/>
      <c r="G88" s="214"/>
      <c r="H88" s="214"/>
      <c r="I88" s="90"/>
      <c r="J88" s="214" t="s">
        <v>83</v>
      </c>
      <c r="K88" s="214"/>
      <c r="L88" s="214"/>
      <c r="M88" s="214"/>
      <c r="N88" s="214"/>
      <c r="O88" s="214"/>
      <c r="P88" s="214"/>
      <c r="Q88" s="214"/>
      <c r="R88" s="214"/>
      <c r="S88" s="214"/>
      <c r="T88" s="214"/>
      <c r="U88" s="214"/>
      <c r="V88" s="214"/>
      <c r="W88" s="214"/>
      <c r="X88" s="214"/>
      <c r="Y88" s="214"/>
      <c r="Z88" s="214"/>
      <c r="AA88" s="214"/>
      <c r="AB88" s="214"/>
      <c r="AC88" s="214"/>
      <c r="AD88" s="214"/>
      <c r="AE88" s="214"/>
      <c r="AF88" s="214"/>
      <c r="AG88" s="212">
        <f>'SO.00 - Bourací práce'!M30</f>
        <v>0</v>
      </c>
      <c r="AH88" s="213"/>
      <c r="AI88" s="213"/>
      <c r="AJ88" s="213"/>
      <c r="AK88" s="213"/>
      <c r="AL88" s="213"/>
      <c r="AM88" s="213"/>
      <c r="AN88" s="212">
        <f>SUM(AG88,AT88)</f>
        <v>0</v>
      </c>
      <c r="AO88" s="213"/>
      <c r="AP88" s="213"/>
      <c r="AQ88" s="91"/>
      <c r="AS88" s="92">
        <f>'SO.00 - Bourací práce'!M28</f>
        <v>0</v>
      </c>
      <c r="AT88" s="93">
        <f>ROUND(SUM(AV88:AW88),2)</f>
        <v>0</v>
      </c>
      <c r="AU88" s="94">
        <f>'SO.00 - Bourací práce'!W121</f>
        <v>514.17694699999993</v>
      </c>
      <c r="AV88" s="93">
        <f>'SO.00 - Bourací práce'!M32</f>
        <v>0</v>
      </c>
      <c r="AW88" s="93">
        <f>'SO.00 - Bourací práce'!M33</f>
        <v>0</v>
      </c>
      <c r="AX88" s="93">
        <f>'SO.00 - Bourací práce'!M34</f>
        <v>0</v>
      </c>
      <c r="AY88" s="93">
        <f>'SO.00 - Bourací práce'!M35</f>
        <v>0</v>
      </c>
      <c r="AZ88" s="93">
        <f>'SO.00 - Bourací práce'!H32</f>
        <v>0</v>
      </c>
      <c r="BA88" s="93">
        <f>'SO.00 - Bourací práce'!H33</f>
        <v>0</v>
      </c>
      <c r="BB88" s="93">
        <f>'SO.00 - Bourací práce'!H34</f>
        <v>0</v>
      </c>
      <c r="BC88" s="93">
        <f>'SO.00 - Bourací práce'!H35</f>
        <v>0</v>
      </c>
      <c r="BD88" s="95">
        <f>'SO.00 - Bourací práce'!H36</f>
        <v>0</v>
      </c>
      <c r="BT88" s="96" t="s">
        <v>84</v>
      </c>
      <c r="BV88" s="96" t="s">
        <v>78</v>
      </c>
      <c r="BW88" s="96" t="s">
        <v>85</v>
      </c>
      <c r="BX88" s="96" t="s">
        <v>79</v>
      </c>
    </row>
    <row r="89" spans="1:76" s="5" customFormat="1" ht="16.5" customHeight="1">
      <c r="A89" s="87" t="s">
        <v>81</v>
      </c>
      <c r="B89" s="88"/>
      <c r="C89" s="89"/>
      <c r="D89" s="214" t="s">
        <v>86</v>
      </c>
      <c r="E89" s="214"/>
      <c r="F89" s="214"/>
      <c r="G89" s="214"/>
      <c r="H89" s="214"/>
      <c r="I89" s="90"/>
      <c r="J89" s="214" t="s">
        <v>87</v>
      </c>
      <c r="K89" s="214"/>
      <c r="L89" s="214"/>
      <c r="M89" s="214"/>
      <c r="N89" s="214"/>
      <c r="O89" s="214"/>
      <c r="P89" s="214"/>
      <c r="Q89" s="214"/>
      <c r="R89" s="214"/>
      <c r="S89" s="214"/>
      <c r="T89" s="214"/>
      <c r="U89" s="214"/>
      <c r="V89" s="214"/>
      <c r="W89" s="214"/>
      <c r="X89" s="214"/>
      <c r="Y89" s="214"/>
      <c r="Z89" s="214"/>
      <c r="AA89" s="214"/>
      <c r="AB89" s="214"/>
      <c r="AC89" s="214"/>
      <c r="AD89" s="214"/>
      <c r="AE89" s="214"/>
      <c r="AF89" s="214"/>
      <c r="AG89" s="212">
        <f>'SO.01 - Nový stav'!M30</f>
        <v>0</v>
      </c>
      <c r="AH89" s="213"/>
      <c r="AI89" s="213"/>
      <c r="AJ89" s="213"/>
      <c r="AK89" s="213"/>
      <c r="AL89" s="213"/>
      <c r="AM89" s="213"/>
      <c r="AN89" s="212">
        <f>SUM(AG89,AT89)</f>
        <v>0</v>
      </c>
      <c r="AO89" s="213"/>
      <c r="AP89" s="213"/>
      <c r="AQ89" s="91"/>
      <c r="AS89" s="92">
        <f>'SO.01 - Nový stav'!M28</f>
        <v>0</v>
      </c>
      <c r="AT89" s="93">
        <f>ROUND(SUM(AV89:AW89),2)</f>
        <v>0</v>
      </c>
      <c r="AU89" s="94">
        <f>'SO.01 - Nový stav'!W124</f>
        <v>1074.6828379999999</v>
      </c>
      <c r="AV89" s="93">
        <f>'SO.01 - Nový stav'!M32</f>
        <v>0</v>
      </c>
      <c r="AW89" s="93">
        <f>'SO.01 - Nový stav'!M33</f>
        <v>0</v>
      </c>
      <c r="AX89" s="93">
        <f>'SO.01 - Nový stav'!M34</f>
        <v>0</v>
      </c>
      <c r="AY89" s="93">
        <f>'SO.01 - Nový stav'!M35</f>
        <v>0</v>
      </c>
      <c r="AZ89" s="93">
        <f>'SO.01 - Nový stav'!H32</f>
        <v>0</v>
      </c>
      <c r="BA89" s="93">
        <f>'SO.01 - Nový stav'!H33</f>
        <v>0</v>
      </c>
      <c r="BB89" s="93">
        <f>'SO.01 - Nový stav'!H34</f>
        <v>0</v>
      </c>
      <c r="BC89" s="93">
        <f>'SO.01 - Nový stav'!H35</f>
        <v>0</v>
      </c>
      <c r="BD89" s="95">
        <f>'SO.01 - Nový stav'!H36</f>
        <v>0</v>
      </c>
      <c r="BT89" s="96" t="s">
        <v>84</v>
      </c>
      <c r="BV89" s="96" t="s">
        <v>78</v>
      </c>
      <c r="BW89" s="96" t="s">
        <v>88</v>
      </c>
      <c r="BX89" s="96" t="s">
        <v>79</v>
      </c>
    </row>
    <row r="90" spans="1:76" s="5" customFormat="1" ht="16.5" customHeight="1">
      <c r="A90" s="87" t="s">
        <v>81</v>
      </c>
      <c r="B90" s="88"/>
      <c r="C90" s="89"/>
      <c r="D90" s="214" t="s">
        <v>89</v>
      </c>
      <c r="E90" s="214"/>
      <c r="F90" s="214"/>
      <c r="G90" s="214"/>
      <c r="H90" s="214"/>
      <c r="I90" s="90"/>
      <c r="J90" s="214" t="s">
        <v>90</v>
      </c>
      <c r="K90" s="214"/>
      <c r="L90" s="214"/>
      <c r="M90" s="214"/>
      <c r="N90" s="214"/>
      <c r="O90" s="214"/>
      <c r="P90" s="214"/>
      <c r="Q90" s="214"/>
      <c r="R90" s="214"/>
      <c r="S90" s="214"/>
      <c r="T90" s="214"/>
      <c r="U90" s="214"/>
      <c r="V90" s="214"/>
      <c r="W90" s="214"/>
      <c r="X90" s="214"/>
      <c r="Y90" s="214"/>
      <c r="Z90" s="214"/>
      <c r="AA90" s="214"/>
      <c r="AB90" s="214"/>
      <c r="AC90" s="214"/>
      <c r="AD90" s="214"/>
      <c r="AE90" s="214"/>
      <c r="AF90" s="214"/>
      <c r="AG90" s="212">
        <f>'SO.99 - VRN'!M30</f>
        <v>0</v>
      </c>
      <c r="AH90" s="213"/>
      <c r="AI90" s="213"/>
      <c r="AJ90" s="213"/>
      <c r="AK90" s="213"/>
      <c r="AL90" s="213"/>
      <c r="AM90" s="213"/>
      <c r="AN90" s="212">
        <f>SUM(AG90,AT90)</f>
        <v>0</v>
      </c>
      <c r="AO90" s="213"/>
      <c r="AP90" s="213"/>
      <c r="AQ90" s="91"/>
      <c r="AS90" s="97">
        <f>'SO.99 - VRN'!M28</f>
        <v>0</v>
      </c>
      <c r="AT90" s="98">
        <f>ROUND(SUM(AV90:AW90),2)</f>
        <v>0</v>
      </c>
      <c r="AU90" s="99">
        <f>'SO.99 - VRN'!W112</f>
        <v>0</v>
      </c>
      <c r="AV90" s="98">
        <f>'SO.99 - VRN'!M32</f>
        <v>0</v>
      </c>
      <c r="AW90" s="98">
        <f>'SO.99 - VRN'!M33</f>
        <v>0</v>
      </c>
      <c r="AX90" s="98">
        <f>'SO.99 - VRN'!M34</f>
        <v>0</v>
      </c>
      <c r="AY90" s="98">
        <f>'SO.99 - VRN'!M35</f>
        <v>0</v>
      </c>
      <c r="AZ90" s="98">
        <f>'SO.99 - VRN'!H32</f>
        <v>0</v>
      </c>
      <c r="BA90" s="98">
        <f>'SO.99 - VRN'!H33</f>
        <v>0</v>
      </c>
      <c r="BB90" s="98">
        <f>'SO.99 - VRN'!H34</f>
        <v>0</v>
      </c>
      <c r="BC90" s="98">
        <f>'SO.99 - VRN'!H35</f>
        <v>0</v>
      </c>
      <c r="BD90" s="100">
        <f>'SO.99 - VRN'!H36</f>
        <v>0</v>
      </c>
      <c r="BT90" s="96" t="s">
        <v>84</v>
      </c>
      <c r="BV90" s="96" t="s">
        <v>78</v>
      </c>
      <c r="BW90" s="96" t="s">
        <v>91</v>
      </c>
      <c r="BX90" s="96" t="s">
        <v>79</v>
      </c>
    </row>
    <row r="91" spans="1:76" ht="13.5">
      <c r="B91" s="25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  <c r="AF91" s="27"/>
      <c r="AG91" s="27"/>
      <c r="AH91" s="27"/>
      <c r="AI91" s="27"/>
      <c r="AJ91" s="27"/>
      <c r="AK91" s="27"/>
      <c r="AL91" s="27"/>
      <c r="AM91" s="27"/>
      <c r="AN91" s="27"/>
      <c r="AO91" s="27"/>
      <c r="AP91" s="27"/>
      <c r="AQ91" s="26"/>
    </row>
    <row r="92" spans="1:76" s="1" customFormat="1" ht="30" customHeight="1">
      <c r="B92" s="34"/>
      <c r="C92" s="79" t="s">
        <v>92</v>
      </c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F92" s="35"/>
      <c r="AG92" s="216">
        <v>0</v>
      </c>
      <c r="AH92" s="216"/>
      <c r="AI92" s="216"/>
      <c r="AJ92" s="216"/>
      <c r="AK92" s="216"/>
      <c r="AL92" s="216"/>
      <c r="AM92" s="216"/>
      <c r="AN92" s="216">
        <v>0</v>
      </c>
      <c r="AO92" s="216"/>
      <c r="AP92" s="216"/>
      <c r="AQ92" s="36"/>
      <c r="AS92" s="75" t="s">
        <v>93</v>
      </c>
      <c r="AT92" s="76" t="s">
        <v>94</v>
      </c>
      <c r="AU92" s="76" t="s">
        <v>40</v>
      </c>
      <c r="AV92" s="77" t="s">
        <v>63</v>
      </c>
    </row>
    <row r="93" spans="1:76" s="1" customFormat="1" ht="10.9" customHeight="1"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6"/>
      <c r="AS93" s="101"/>
      <c r="AT93" s="55"/>
      <c r="AU93" s="55"/>
      <c r="AV93" s="57"/>
    </row>
    <row r="94" spans="1:76" s="1" customFormat="1" ht="30" customHeight="1">
      <c r="B94" s="34"/>
      <c r="C94" s="102" t="s">
        <v>95</v>
      </c>
      <c r="D94" s="103"/>
      <c r="E94" s="103"/>
      <c r="F94" s="103"/>
      <c r="G94" s="103"/>
      <c r="H94" s="103"/>
      <c r="I94" s="103"/>
      <c r="J94" s="103"/>
      <c r="K94" s="103"/>
      <c r="L94" s="103"/>
      <c r="M94" s="103"/>
      <c r="N94" s="103"/>
      <c r="O94" s="103"/>
      <c r="P94" s="103"/>
      <c r="Q94" s="103"/>
      <c r="R94" s="103"/>
      <c r="S94" s="103"/>
      <c r="T94" s="103"/>
      <c r="U94" s="103"/>
      <c r="V94" s="103"/>
      <c r="W94" s="103"/>
      <c r="X94" s="103"/>
      <c r="Y94" s="103"/>
      <c r="Z94" s="103"/>
      <c r="AA94" s="103"/>
      <c r="AB94" s="103"/>
      <c r="AC94" s="103"/>
      <c r="AD94" s="103"/>
      <c r="AE94" s="103"/>
      <c r="AF94" s="103"/>
      <c r="AG94" s="217">
        <f>ROUND(AG87+AG92,2)</f>
        <v>0</v>
      </c>
      <c r="AH94" s="217"/>
      <c r="AI94" s="217"/>
      <c r="AJ94" s="217"/>
      <c r="AK94" s="217"/>
      <c r="AL94" s="217"/>
      <c r="AM94" s="217"/>
      <c r="AN94" s="217">
        <f>AN87+AN92</f>
        <v>0</v>
      </c>
      <c r="AO94" s="217"/>
      <c r="AP94" s="217"/>
      <c r="AQ94" s="36"/>
    </row>
    <row r="95" spans="1:76" s="1" customFormat="1" ht="6.95" customHeight="1">
      <c r="B95" s="58"/>
      <c r="C95" s="59"/>
      <c r="D95" s="59"/>
      <c r="E95" s="59"/>
      <c r="F95" s="59"/>
      <c r="G95" s="59"/>
      <c r="H95" s="59"/>
      <c r="I95" s="59"/>
      <c r="J95" s="59"/>
      <c r="K95" s="59"/>
      <c r="L95" s="59"/>
      <c r="M95" s="59"/>
      <c r="N95" s="59"/>
      <c r="O95" s="59"/>
      <c r="P95" s="59"/>
      <c r="Q95" s="59"/>
      <c r="R95" s="59"/>
      <c r="S95" s="59"/>
      <c r="T95" s="59"/>
      <c r="U95" s="59"/>
      <c r="V95" s="59"/>
      <c r="W95" s="59"/>
      <c r="X95" s="59"/>
      <c r="Y95" s="59"/>
      <c r="Z95" s="59"/>
      <c r="AA95" s="59"/>
      <c r="AB95" s="59"/>
      <c r="AC95" s="59"/>
      <c r="AD95" s="59"/>
      <c r="AE95" s="59"/>
      <c r="AF95" s="59"/>
      <c r="AG95" s="59"/>
      <c r="AH95" s="59"/>
      <c r="AI95" s="59"/>
      <c r="AJ95" s="59"/>
      <c r="AK95" s="59"/>
      <c r="AL95" s="59"/>
      <c r="AM95" s="59"/>
      <c r="AN95" s="59"/>
      <c r="AO95" s="59"/>
      <c r="AP95" s="59"/>
      <c r="AQ95" s="60"/>
    </row>
  </sheetData>
  <mergeCells count="53">
    <mergeCell ref="AG92:AM92"/>
    <mergeCell ref="AN92:AP92"/>
    <mergeCell ref="AG94:AM94"/>
    <mergeCell ref="AN94:AP94"/>
    <mergeCell ref="AR2:BE2"/>
    <mergeCell ref="AN90:AP90"/>
    <mergeCell ref="AG90:AM90"/>
    <mergeCell ref="D90:H90"/>
    <mergeCell ref="J90:AF90"/>
    <mergeCell ref="AG87:AM87"/>
    <mergeCell ref="AN87:AP87"/>
    <mergeCell ref="AN88:AP88"/>
    <mergeCell ref="AG88:AM88"/>
    <mergeCell ref="D88:H88"/>
    <mergeCell ref="J88:AF88"/>
    <mergeCell ref="AN89:AP89"/>
    <mergeCell ref="AG89:AM89"/>
    <mergeCell ref="D89:H89"/>
    <mergeCell ref="J89:AF89"/>
    <mergeCell ref="AS82:AT84"/>
    <mergeCell ref="AM83:AP83"/>
    <mergeCell ref="C85:G85"/>
    <mergeCell ref="I85:AF85"/>
    <mergeCell ref="AG85:AM85"/>
    <mergeCell ref="AN85:AP85"/>
    <mergeCell ref="X37:AB37"/>
    <mergeCell ref="AK37:AO37"/>
    <mergeCell ref="C76:AP76"/>
    <mergeCell ref="L78:AO78"/>
    <mergeCell ref="AM82:AP82"/>
    <mergeCell ref="L34:O34"/>
    <mergeCell ref="W34:AE34"/>
    <mergeCell ref="AK34:AO34"/>
    <mergeCell ref="L35:O35"/>
    <mergeCell ref="W35:AE35"/>
    <mergeCell ref="AK35:AO35"/>
    <mergeCell ref="L32:O32"/>
    <mergeCell ref="W32:AE32"/>
    <mergeCell ref="AK32:AO32"/>
    <mergeCell ref="L33:O33"/>
    <mergeCell ref="W33:AE33"/>
    <mergeCell ref="AK33:AO33"/>
    <mergeCell ref="AK26:AO26"/>
    <mergeCell ref="AK27:AO27"/>
    <mergeCell ref="AK29:AO29"/>
    <mergeCell ref="L31:O31"/>
    <mergeCell ref="W31:AE31"/>
    <mergeCell ref="AK31:AO31"/>
    <mergeCell ref="C2:AP2"/>
    <mergeCell ref="C4:AP4"/>
    <mergeCell ref="K5:AO5"/>
    <mergeCell ref="K6:AO6"/>
    <mergeCell ref="E23:AN23"/>
  </mergeCells>
  <hyperlinks>
    <hyperlink ref="K1:S1" location="C2" display="1) Souhrnný list stavby"/>
    <hyperlink ref="W1:AF1" location="C87" display="2) Rekapitulace objektů"/>
    <hyperlink ref="A88" location="'SO.00 - Bourací práce'!C2" display="/"/>
    <hyperlink ref="A89" location="'SO.01 - Nový stav'!C2" display="/"/>
    <hyperlink ref="A90" location="'SO.99 - VRN'!C2" display="/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61"/>
  <sheetViews>
    <sheetView showGridLines="0" workbookViewId="0">
      <pane ySplit="1" topLeftCell="A138" activePane="bottomLeft" state="frozen"/>
      <selection pane="bottomLeft" activeCell="L125" sqref="L125:M256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4"/>
      <c r="B1" s="14"/>
      <c r="C1" s="14"/>
      <c r="D1" s="15" t="s">
        <v>1</v>
      </c>
      <c r="E1" s="14"/>
      <c r="F1" s="16" t="s">
        <v>96</v>
      </c>
      <c r="G1" s="16"/>
      <c r="H1" s="260" t="s">
        <v>97</v>
      </c>
      <c r="I1" s="260"/>
      <c r="J1" s="260"/>
      <c r="K1" s="260"/>
      <c r="L1" s="16" t="s">
        <v>98</v>
      </c>
      <c r="M1" s="14"/>
      <c r="N1" s="14"/>
      <c r="O1" s="15" t="s">
        <v>99</v>
      </c>
      <c r="P1" s="14"/>
      <c r="Q1" s="14"/>
      <c r="R1" s="14"/>
      <c r="S1" s="16" t="s">
        <v>100</v>
      </c>
      <c r="T1" s="16"/>
      <c r="U1" s="104"/>
      <c r="V1" s="10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183" t="s">
        <v>7</v>
      </c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S2" s="218" t="s">
        <v>8</v>
      </c>
      <c r="T2" s="219"/>
      <c r="U2" s="219"/>
      <c r="V2" s="219"/>
      <c r="W2" s="219"/>
      <c r="X2" s="219"/>
      <c r="Y2" s="219"/>
      <c r="Z2" s="219"/>
      <c r="AA2" s="219"/>
      <c r="AB2" s="219"/>
      <c r="AC2" s="219"/>
      <c r="AT2" s="21" t="s">
        <v>85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101</v>
      </c>
    </row>
    <row r="4" spans="1:66" ht="36.950000000000003" customHeight="1">
      <c r="B4" s="25"/>
      <c r="C4" s="185" t="s">
        <v>102</v>
      </c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  <c r="P4" s="186"/>
      <c r="Q4" s="186"/>
      <c r="R4" s="26"/>
      <c r="T4" s="20" t="s">
        <v>13</v>
      </c>
      <c r="AT4" s="21" t="s">
        <v>6</v>
      </c>
    </row>
    <row r="5" spans="1:66" ht="6.95" customHeight="1">
      <c r="B5" s="25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6"/>
    </row>
    <row r="6" spans="1:66" ht="25.35" customHeight="1">
      <c r="B6" s="25"/>
      <c r="C6" s="27"/>
      <c r="D6" s="31" t="s">
        <v>17</v>
      </c>
      <c r="E6" s="27"/>
      <c r="F6" s="220" t="str">
        <f>'Rekapitulace stavby'!K6</f>
        <v>Fr.Formana</v>
      </c>
      <c r="G6" s="221"/>
      <c r="H6" s="221"/>
      <c r="I6" s="221"/>
      <c r="J6" s="221"/>
      <c r="K6" s="221"/>
      <c r="L6" s="221"/>
      <c r="M6" s="221"/>
      <c r="N6" s="221"/>
      <c r="O6" s="221"/>
      <c r="P6" s="221"/>
      <c r="Q6" s="27"/>
      <c r="R6" s="26"/>
    </row>
    <row r="7" spans="1:66" s="1" customFormat="1" ht="32.85" customHeight="1">
      <c r="B7" s="34"/>
      <c r="C7" s="35"/>
      <c r="D7" s="30" t="s">
        <v>103</v>
      </c>
      <c r="E7" s="35"/>
      <c r="F7" s="189" t="s">
        <v>104</v>
      </c>
      <c r="G7" s="222"/>
      <c r="H7" s="222"/>
      <c r="I7" s="222"/>
      <c r="J7" s="222"/>
      <c r="K7" s="222"/>
      <c r="L7" s="222"/>
      <c r="M7" s="222"/>
      <c r="N7" s="222"/>
      <c r="O7" s="222"/>
      <c r="P7" s="222"/>
      <c r="Q7" s="35"/>
      <c r="R7" s="36"/>
    </row>
    <row r="8" spans="1:66" s="1" customFormat="1" ht="14.45" customHeight="1">
      <c r="B8" s="34"/>
      <c r="C8" s="35"/>
      <c r="D8" s="31" t="s">
        <v>19</v>
      </c>
      <c r="E8" s="35"/>
      <c r="F8" s="29" t="s">
        <v>5</v>
      </c>
      <c r="G8" s="35"/>
      <c r="H8" s="35"/>
      <c r="I8" s="35"/>
      <c r="J8" s="35"/>
      <c r="K8" s="35"/>
      <c r="L8" s="35"/>
      <c r="M8" s="31" t="s">
        <v>20</v>
      </c>
      <c r="N8" s="35"/>
      <c r="O8" s="29" t="s">
        <v>5</v>
      </c>
      <c r="P8" s="35"/>
      <c r="Q8" s="35"/>
      <c r="R8" s="36"/>
    </row>
    <row r="9" spans="1:66" s="1" customFormat="1" ht="14.45" customHeight="1">
      <c r="B9" s="34"/>
      <c r="C9" s="35"/>
      <c r="D9" s="31" t="s">
        <v>21</v>
      </c>
      <c r="E9" s="35"/>
      <c r="F9" s="29" t="s">
        <v>27</v>
      </c>
      <c r="G9" s="35"/>
      <c r="H9" s="35"/>
      <c r="I9" s="35"/>
      <c r="J9" s="35"/>
      <c r="K9" s="35"/>
      <c r="L9" s="35"/>
      <c r="M9" s="31" t="s">
        <v>23</v>
      </c>
      <c r="N9" s="35"/>
      <c r="O9" s="223" t="str">
        <f>'Rekapitulace stavby'!AN8</f>
        <v>8. 4. 2020</v>
      </c>
      <c r="P9" s="223"/>
      <c r="Q9" s="35"/>
      <c r="R9" s="36"/>
    </row>
    <row r="10" spans="1:66" s="1" customFormat="1" ht="10.9" customHeight="1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5" customHeight="1">
      <c r="B11" s="34"/>
      <c r="C11" s="35"/>
      <c r="D11" s="31" t="s">
        <v>25</v>
      </c>
      <c r="E11" s="35"/>
      <c r="F11" s="35"/>
      <c r="G11" s="35"/>
      <c r="H11" s="35"/>
      <c r="I11" s="35"/>
      <c r="J11" s="35"/>
      <c r="K11" s="35"/>
      <c r="L11" s="35"/>
      <c r="M11" s="31" t="s">
        <v>26</v>
      </c>
      <c r="N11" s="35"/>
      <c r="O11" s="187" t="str">
        <f>IF('Rekapitulace stavby'!AN10="","",'Rekapitulace stavby'!AN10)</f>
        <v/>
      </c>
      <c r="P11" s="187"/>
      <c r="Q11" s="35"/>
      <c r="R11" s="36"/>
    </row>
    <row r="12" spans="1:66" s="1" customFormat="1" ht="18" customHeight="1">
      <c r="B12" s="34"/>
      <c r="C12" s="35"/>
      <c r="D12" s="35"/>
      <c r="E12" s="29" t="str">
        <f>IF('Rekapitulace stavby'!E11="","",'Rekapitulace stavby'!E11)</f>
        <v xml:space="preserve"> </v>
      </c>
      <c r="F12" s="35"/>
      <c r="G12" s="35"/>
      <c r="H12" s="35"/>
      <c r="I12" s="35"/>
      <c r="J12" s="35"/>
      <c r="K12" s="35"/>
      <c r="L12" s="35"/>
      <c r="M12" s="31" t="s">
        <v>28</v>
      </c>
      <c r="N12" s="35"/>
      <c r="O12" s="187" t="str">
        <f>IF('Rekapitulace stavby'!AN11="","",'Rekapitulace stavby'!AN11)</f>
        <v/>
      </c>
      <c r="P12" s="187"/>
      <c r="Q12" s="35"/>
      <c r="R12" s="36"/>
    </row>
    <row r="13" spans="1:66" s="1" customFormat="1" ht="6.95" customHeight="1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5" customHeight="1">
      <c r="B14" s="34"/>
      <c r="C14" s="35"/>
      <c r="D14" s="31" t="s">
        <v>29</v>
      </c>
      <c r="E14" s="35"/>
      <c r="F14" s="35"/>
      <c r="G14" s="35"/>
      <c r="H14" s="35"/>
      <c r="I14" s="35"/>
      <c r="J14" s="35"/>
      <c r="K14" s="35"/>
      <c r="L14" s="35"/>
      <c r="M14" s="31" t="s">
        <v>26</v>
      </c>
      <c r="N14" s="35"/>
      <c r="O14" s="187" t="str">
        <f>IF('Rekapitulace stavby'!AN13="","",'Rekapitulace stavby'!AN13)</f>
        <v/>
      </c>
      <c r="P14" s="187"/>
      <c r="Q14" s="35"/>
      <c r="R14" s="36"/>
    </row>
    <row r="15" spans="1:66" s="1" customFormat="1" ht="18" customHeight="1">
      <c r="B15" s="34"/>
      <c r="C15" s="35"/>
      <c r="D15" s="35"/>
      <c r="E15" s="29" t="str">
        <f>IF('Rekapitulace stavby'!E14="","",'Rekapitulace stavby'!E14)</f>
        <v xml:space="preserve"> </v>
      </c>
      <c r="F15" s="35"/>
      <c r="G15" s="35"/>
      <c r="H15" s="35"/>
      <c r="I15" s="35"/>
      <c r="J15" s="35"/>
      <c r="K15" s="35"/>
      <c r="L15" s="35"/>
      <c r="M15" s="31" t="s">
        <v>28</v>
      </c>
      <c r="N15" s="35"/>
      <c r="O15" s="187" t="str">
        <f>IF('Rekapitulace stavby'!AN14="","",'Rekapitulace stavby'!AN14)</f>
        <v/>
      </c>
      <c r="P15" s="187"/>
      <c r="Q15" s="35"/>
      <c r="R15" s="36"/>
    </row>
    <row r="16" spans="1:66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5" customHeight="1">
      <c r="B17" s="34"/>
      <c r="C17" s="35"/>
      <c r="D17" s="31" t="s">
        <v>30</v>
      </c>
      <c r="E17" s="35"/>
      <c r="F17" s="35"/>
      <c r="G17" s="35"/>
      <c r="H17" s="35"/>
      <c r="I17" s="35"/>
      <c r="J17" s="35"/>
      <c r="K17" s="35"/>
      <c r="L17" s="35"/>
      <c r="M17" s="31" t="s">
        <v>26</v>
      </c>
      <c r="N17" s="35"/>
      <c r="O17" s="187" t="str">
        <f>IF('Rekapitulace stavby'!AN16="","",'Rekapitulace stavby'!AN16)</f>
        <v>278 48 183</v>
      </c>
      <c r="P17" s="187"/>
      <c r="Q17" s="35"/>
      <c r="R17" s="36"/>
    </row>
    <row r="18" spans="2:18" s="1" customFormat="1" ht="18" customHeight="1">
      <c r="B18" s="34"/>
      <c r="C18" s="35"/>
      <c r="D18" s="35"/>
      <c r="E18" s="29" t="str">
        <f>IF('Rekapitulace stavby'!E17="","",'Rekapitulace stavby'!E17)</f>
        <v>BYVAST pro s.r.o.</v>
      </c>
      <c r="F18" s="35"/>
      <c r="G18" s="35"/>
      <c r="H18" s="35"/>
      <c r="I18" s="35"/>
      <c r="J18" s="35"/>
      <c r="K18" s="35"/>
      <c r="L18" s="35"/>
      <c r="M18" s="31" t="s">
        <v>28</v>
      </c>
      <c r="N18" s="35"/>
      <c r="O18" s="187" t="str">
        <f>IF('Rekapitulace stavby'!AN17="","",'Rekapitulace stavby'!AN17)</f>
        <v/>
      </c>
      <c r="P18" s="187"/>
      <c r="Q18" s="35"/>
      <c r="R18" s="36"/>
    </row>
    <row r="19" spans="2:18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5" customHeight="1">
      <c r="B20" s="34"/>
      <c r="C20" s="35"/>
      <c r="D20" s="31" t="s">
        <v>34</v>
      </c>
      <c r="E20" s="35"/>
      <c r="F20" s="35"/>
      <c r="G20" s="35"/>
      <c r="H20" s="35"/>
      <c r="I20" s="35"/>
      <c r="J20" s="35"/>
      <c r="K20" s="35"/>
      <c r="L20" s="35"/>
      <c r="M20" s="31" t="s">
        <v>26</v>
      </c>
      <c r="N20" s="35"/>
      <c r="O20" s="187" t="str">
        <f>IF('Rekapitulace stavby'!AN19="","",'Rekapitulace stavby'!AN19)</f>
        <v/>
      </c>
      <c r="P20" s="187"/>
      <c r="Q20" s="35"/>
      <c r="R20" s="36"/>
    </row>
    <row r="21" spans="2:18" s="1" customFormat="1" ht="18" customHeight="1">
      <c r="B21" s="34"/>
      <c r="C21" s="35"/>
      <c r="D21" s="35"/>
      <c r="E21" s="29" t="str">
        <f>IF('Rekapitulace stavby'!E20="","",'Rekapitulace stavby'!E20)</f>
        <v>Jakub Hajný</v>
      </c>
      <c r="F21" s="35"/>
      <c r="G21" s="35"/>
      <c r="H21" s="35"/>
      <c r="I21" s="35"/>
      <c r="J21" s="35"/>
      <c r="K21" s="35"/>
      <c r="L21" s="35"/>
      <c r="M21" s="31" t="s">
        <v>28</v>
      </c>
      <c r="N21" s="35"/>
      <c r="O21" s="187" t="str">
        <f>IF('Rekapitulace stavby'!AN20="","",'Rekapitulace stavby'!AN20)</f>
        <v/>
      </c>
      <c r="P21" s="187"/>
      <c r="Q21" s="35"/>
      <c r="R21" s="36"/>
    </row>
    <row r="22" spans="2:18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5" customHeight="1">
      <c r="B23" s="34"/>
      <c r="C23" s="35"/>
      <c r="D23" s="31" t="s">
        <v>36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16.5" customHeight="1">
      <c r="B24" s="34"/>
      <c r="C24" s="35"/>
      <c r="D24" s="35"/>
      <c r="E24" s="190" t="s">
        <v>5</v>
      </c>
      <c r="F24" s="190"/>
      <c r="G24" s="190"/>
      <c r="H24" s="190"/>
      <c r="I24" s="190"/>
      <c r="J24" s="190"/>
      <c r="K24" s="190"/>
      <c r="L24" s="190"/>
      <c r="M24" s="35"/>
      <c r="N24" s="35"/>
      <c r="O24" s="35"/>
      <c r="P24" s="35"/>
      <c r="Q24" s="35"/>
      <c r="R24" s="36"/>
    </row>
    <row r="25" spans="2:18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5" customHeight="1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5" customHeight="1">
      <c r="B27" s="34"/>
      <c r="C27" s="35"/>
      <c r="D27" s="105" t="s">
        <v>105</v>
      </c>
      <c r="E27" s="35"/>
      <c r="F27" s="35"/>
      <c r="G27" s="35"/>
      <c r="H27" s="35"/>
      <c r="I27" s="35"/>
      <c r="J27" s="35"/>
      <c r="K27" s="35"/>
      <c r="L27" s="35"/>
      <c r="M27" s="191">
        <f>N88</f>
        <v>0</v>
      </c>
      <c r="N27" s="191"/>
      <c r="O27" s="191"/>
      <c r="P27" s="191"/>
      <c r="Q27" s="35"/>
      <c r="R27" s="36"/>
    </row>
    <row r="28" spans="2:18" s="1" customFormat="1" ht="14.45" customHeight="1">
      <c r="B28" s="34"/>
      <c r="C28" s="35"/>
      <c r="D28" s="33" t="s">
        <v>106</v>
      </c>
      <c r="E28" s="35"/>
      <c r="F28" s="35"/>
      <c r="G28" s="35"/>
      <c r="H28" s="35"/>
      <c r="I28" s="35"/>
      <c r="J28" s="35"/>
      <c r="K28" s="35"/>
      <c r="L28" s="35"/>
      <c r="M28" s="191">
        <f>N102</f>
        <v>0</v>
      </c>
      <c r="N28" s="191"/>
      <c r="O28" s="191"/>
      <c r="P28" s="191"/>
      <c r="Q28" s="35"/>
      <c r="R28" s="36"/>
    </row>
    <row r="29" spans="2:18" s="1" customFormat="1" ht="6.95" customHeight="1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2:18" s="1" customFormat="1" ht="25.35" customHeight="1">
      <c r="B30" s="34"/>
      <c r="C30" s="35"/>
      <c r="D30" s="106" t="s">
        <v>39</v>
      </c>
      <c r="E30" s="35"/>
      <c r="F30" s="35"/>
      <c r="G30" s="35"/>
      <c r="H30" s="35"/>
      <c r="I30" s="35"/>
      <c r="J30" s="35"/>
      <c r="K30" s="35"/>
      <c r="L30" s="35"/>
      <c r="M30" s="224">
        <f>ROUND(M27+M28,2)</f>
        <v>0</v>
      </c>
      <c r="N30" s="222"/>
      <c r="O30" s="222"/>
      <c r="P30" s="222"/>
      <c r="Q30" s="35"/>
      <c r="R30" s="36"/>
    </row>
    <row r="31" spans="2:18" s="1" customFormat="1" ht="6.95" customHeight="1">
      <c r="B31" s="34"/>
      <c r="C31" s="3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5"/>
      <c r="R31" s="36"/>
    </row>
    <row r="32" spans="2:18" s="1" customFormat="1" ht="14.45" customHeight="1">
      <c r="B32" s="34"/>
      <c r="C32" s="35"/>
      <c r="D32" s="41" t="s">
        <v>40</v>
      </c>
      <c r="E32" s="41" t="s">
        <v>41</v>
      </c>
      <c r="F32" s="42">
        <v>0.21</v>
      </c>
      <c r="G32" s="107" t="s">
        <v>42</v>
      </c>
      <c r="H32" s="225">
        <f>ROUND((SUM(BE102:BE103)+SUM(BE121:BE260)), 2)</f>
        <v>0</v>
      </c>
      <c r="I32" s="222"/>
      <c r="J32" s="222"/>
      <c r="K32" s="35"/>
      <c r="L32" s="35"/>
      <c r="M32" s="225">
        <f>ROUND(ROUND((SUM(BE102:BE103)+SUM(BE121:BE260)), 2)*F32, 2)</f>
        <v>0</v>
      </c>
      <c r="N32" s="222"/>
      <c r="O32" s="222"/>
      <c r="P32" s="222"/>
      <c r="Q32" s="35"/>
      <c r="R32" s="36"/>
    </row>
    <row r="33" spans="2:18" s="1" customFormat="1" ht="14.45" customHeight="1">
      <c r="B33" s="34"/>
      <c r="C33" s="35"/>
      <c r="D33" s="35"/>
      <c r="E33" s="41" t="s">
        <v>43</v>
      </c>
      <c r="F33" s="42">
        <v>0.15</v>
      </c>
      <c r="G33" s="107" t="s">
        <v>42</v>
      </c>
      <c r="H33" s="225">
        <f>ROUND((SUM(BF102:BF103)+SUM(BF121:BF260)), 2)</f>
        <v>0</v>
      </c>
      <c r="I33" s="222"/>
      <c r="J33" s="222"/>
      <c r="K33" s="35"/>
      <c r="L33" s="35"/>
      <c r="M33" s="225">
        <f>ROUND(ROUND((SUM(BF102:BF103)+SUM(BF121:BF260)), 2)*F33, 2)</f>
        <v>0</v>
      </c>
      <c r="N33" s="222"/>
      <c r="O33" s="222"/>
      <c r="P33" s="222"/>
      <c r="Q33" s="35"/>
      <c r="R33" s="36"/>
    </row>
    <row r="34" spans="2:18" s="1" customFormat="1" ht="14.45" hidden="1" customHeight="1">
      <c r="B34" s="34"/>
      <c r="C34" s="35"/>
      <c r="D34" s="35"/>
      <c r="E34" s="41" t="s">
        <v>44</v>
      </c>
      <c r="F34" s="42">
        <v>0.21</v>
      </c>
      <c r="G34" s="107" t="s">
        <v>42</v>
      </c>
      <c r="H34" s="225">
        <f>ROUND((SUM(BG102:BG103)+SUM(BG121:BG260)), 2)</f>
        <v>0</v>
      </c>
      <c r="I34" s="222"/>
      <c r="J34" s="222"/>
      <c r="K34" s="35"/>
      <c r="L34" s="35"/>
      <c r="M34" s="225">
        <v>0</v>
      </c>
      <c r="N34" s="222"/>
      <c r="O34" s="222"/>
      <c r="P34" s="222"/>
      <c r="Q34" s="35"/>
      <c r="R34" s="36"/>
    </row>
    <row r="35" spans="2:18" s="1" customFormat="1" ht="14.45" hidden="1" customHeight="1">
      <c r="B35" s="34"/>
      <c r="C35" s="35"/>
      <c r="D35" s="35"/>
      <c r="E35" s="41" t="s">
        <v>45</v>
      </c>
      <c r="F35" s="42">
        <v>0.15</v>
      </c>
      <c r="G35" s="107" t="s">
        <v>42</v>
      </c>
      <c r="H35" s="225">
        <f>ROUND((SUM(BH102:BH103)+SUM(BH121:BH260)), 2)</f>
        <v>0</v>
      </c>
      <c r="I35" s="222"/>
      <c r="J35" s="222"/>
      <c r="K35" s="35"/>
      <c r="L35" s="35"/>
      <c r="M35" s="225">
        <v>0</v>
      </c>
      <c r="N35" s="222"/>
      <c r="O35" s="222"/>
      <c r="P35" s="222"/>
      <c r="Q35" s="35"/>
      <c r="R35" s="36"/>
    </row>
    <row r="36" spans="2:18" s="1" customFormat="1" ht="14.45" hidden="1" customHeight="1">
      <c r="B36" s="34"/>
      <c r="C36" s="35"/>
      <c r="D36" s="35"/>
      <c r="E36" s="41" t="s">
        <v>46</v>
      </c>
      <c r="F36" s="42">
        <v>0</v>
      </c>
      <c r="G36" s="107" t="s">
        <v>42</v>
      </c>
      <c r="H36" s="225">
        <f>ROUND((SUM(BI102:BI103)+SUM(BI121:BI260)), 2)</f>
        <v>0</v>
      </c>
      <c r="I36" s="222"/>
      <c r="J36" s="222"/>
      <c r="K36" s="35"/>
      <c r="L36" s="35"/>
      <c r="M36" s="225">
        <v>0</v>
      </c>
      <c r="N36" s="222"/>
      <c r="O36" s="222"/>
      <c r="P36" s="222"/>
      <c r="Q36" s="35"/>
      <c r="R36" s="36"/>
    </row>
    <row r="37" spans="2:18" s="1" customFormat="1" ht="6.95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35" customHeight="1">
      <c r="B38" s="34"/>
      <c r="C38" s="103"/>
      <c r="D38" s="108" t="s">
        <v>47</v>
      </c>
      <c r="E38" s="74"/>
      <c r="F38" s="74"/>
      <c r="G38" s="109" t="s">
        <v>48</v>
      </c>
      <c r="H38" s="110" t="s">
        <v>49</v>
      </c>
      <c r="I38" s="74"/>
      <c r="J38" s="74"/>
      <c r="K38" s="74"/>
      <c r="L38" s="226">
        <f>SUM(M30:M36)</f>
        <v>0</v>
      </c>
      <c r="M38" s="226"/>
      <c r="N38" s="226"/>
      <c r="O38" s="226"/>
      <c r="P38" s="227"/>
      <c r="Q38" s="103"/>
      <c r="R38" s="36"/>
    </row>
    <row r="39" spans="2:18" s="1" customFormat="1" ht="14.45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45" customHeight="1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2:18" ht="13.5">
      <c r="B41" s="25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6"/>
    </row>
    <row r="42" spans="2:18" ht="13.5">
      <c r="B42" s="25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6"/>
    </row>
    <row r="43" spans="2:18" ht="13.5">
      <c r="B43" s="25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6"/>
    </row>
    <row r="44" spans="2:18" ht="13.5">
      <c r="B44" s="25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6"/>
    </row>
    <row r="45" spans="2:18" ht="13.5">
      <c r="B45" s="25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6"/>
    </row>
    <row r="46" spans="2:18" ht="13.5">
      <c r="B46" s="25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6"/>
    </row>
    <row r="47" spans="2:18" ht="13.5">
      <c r="B47" s="25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6"/>
    </row>
    <row r="48" spans="2:18" ht="13.5">
      <c r="B48" s="25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6"/>
    </row>
    <row r="49" spans="2:18" ht="13.5">
      <c r="B49" s="25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6"/>
    </row>
    <row r="50" spans="2:18" s="1" customFormat="1">
      <c r="B50" s="34"/>
      <c r="C50" s="35"/>
      <c r="D50" s="49" t="s">
        <v>50</v>
      </c>
      <c r="E50" s="50"/>
      <c r="F50" s="50"/>
      <c r="G50" s="50"/>
      <c r="H50" s="51"/>
      <c r="I50" s="35"/>
      <c r="J50" s="49" t="s">
        <v>51</v>
      </c>
      <c r="K50" s="50"/>
      <c r="L50" s="50"/>
      <c r="M50" s="50"/>
      <c r="N50" s="50"/>
      <c r="O50" s="50"/>
      <c r="P50" s="51"/>
      <c r="Q50" s="35"/>
      <c r="R50" s="36"/>
    </row>
    <row r="51" spans="2:18" ht="13.5">
      <c r="B51" s="25"/>
      <c r="C51" s="27"/>
      <c r="D51" s="52"/>
      <c r="E51" s="27"/>
      <c r="F51" s="27"/>
      <c r="G51" s="27"/>
      <c r="H51" s="53"/>
      <c r="I51" s="27"/>
      <c r="J51" s="52"/>
      <c r="K51" s="27"/>
      <c r="L51" s="27"/>
      <c r="M51" s="27"/>
      <c r="N51" s="27"/>
      <c r="O51" s="27"/>
      <c r="P51" s="53"/>
      <c r="Q51" s="27"/>
      <c r="R51" s="26"/>
    </row>
    <row r="52" spans="2:18" ht="13.5">
      <c r="B52" s="25"/>
      <c r="C52" s="27"/>
      <c r="D52" s="52"/>
      <c r="E52" s="27"/>
      <c r="F52" s="27"/>
      <c r="G52" s="27"/>
      <c r="H52" s="53"/>
      <c r="I52" s="27"/>
      <c r="J52" s="52"/>
      <c r="K52" s="27"/>
      <c r="L52" s="27"/>
      <c r="M52" s="27"/>
      <c r="N52" s="27"/>
      <c r="O52" s="27"/>
      <c r="P52" s="53"/>
      <c r="Q52" s="27"/>
      <c r="R52" s="26"/>
    </row>
    <row r="53" spans="2:18" ht="13.5">
      <c r="B53" s="25"/>
      <c r="C53" s="27"/>
      <c r="D53" s="52"/>
      <c r="E53" s="27"/>
      <c r="F53" s="27"/>
      <c r="G53" s="27"/>
      <c r="H53" s="53"/>
      <c r="I53" s="27"/>
      <c r="J53" s="52"/>
      <c r="K53" s="27"/>
      <c r="L53" s="27"/>
      <c r="M53" s="27"/>
      <c r="N53" s="27"/>
      <c r="O53" s="27"/>
      <c r="P53" s="53"/>
      <c r="Q53" s="27"/>
      <c r="R53" s="26"/>
    </row>
    <row r="54" spans="2:18" ht="13.5">
      <c r="B54" s="25"/>
      <c r="C54" s="27"/>
      <c r="D54" s="52"/>
      <c r="E54" s="27"/>
      <c r="F54" s="27"/>
      <c r="G54" s="27"/>
      <c r="H54" s="53"/>
      <c r="I54" s="27"/>
      <c r="J54" s="52"/>
      <c r="K54" s="27"/>
      <c r="L54" s="27"/>
      <c r="M54" s="27"/>
      <c r="N54" s="27"/>
      <c r="O54" s="27"/>
      <c r="P54" s="53"/>
      <c r="Q54" s="27"/>
      <c r="R54" s="26"/>
    </row>
    <row r="55" spans="2:18" ht="13.5">
      <c r="B55" s="25"/>
      <c r="C55" s="27"/>
      <c r="D55" s="52"/>
      <c r="E55" s="27"/>
      <c r="F55" s="27"/>
      <c r="G55" s="27"/>
      <c r="H55" s="53"/>
      <c r="I55" s="27"/>
      <c r="J55" s="52"/>
      <c r="K55" s="27"/>
      <c r="L55" s="27"/>
      <c r="M55" s="27"/>
      <c r="N55" s="27"/>
      <c r="O55" s="27"/>
      <c r="P55" s="53"/>
      <c r="Q55" s="27"/>
      <c r="R55" s="26"/>
    </row>
    <row r="56" spans="2:18" ht="13.5">
      <c r="B56" s="25"/>
      <c r="C56" s="27"/>
      <c r="D56" s="52"/>
      <c r="E56" s="27"/>
      <c r="F56" s="27"/>
      <c r="G56" s="27"/>
      <c r="H56" s="53"/>
      <c r="I56" s="27"/>
      <c r="J56" s="52"/>
      <c r="K56" s="27"/>
      <c r="L56" s="27"/>
      <c r="M56" s="27"/>
      <c r="N56" s="27"/>
      <c r="O56" s="27"/>
      <c r="P56" s="53"/>
      <c r="Q56" s="27"/>
      <c r="R56" s="26"/>
    </row>
    <row r="57" spans="2:18" ht="13.5">
      <c r="B57" s="25"/>
      <c r="C57" s="27"/>
      <c r="D57" s="52"/>
      <c r="E57" s="27"/>
      <c r="F57" s="27"/>
      <c r="G57" s="27"/>
      <c r="H57" s="53"/>
      <c r="I57" s="27"/>
      <c r="J57" s="52"/>
      <c r="K57" s="27"/>
      <c r="L57" s="27"/>
      <c r="M57" s="27"/>
      <c r="N57" s="27"/>
      <c r="O57" s="27"/>
      <c r="P57" s="53"/>
      <c r="Q57" s="27"/>
      <c r="R57" s="26"/>
    </row>
    <row r="58" spans="2:18" ht="13.5">
      <c r="B58" s="25"/>
      <c r="C58" s="27"/>
      <c r="D58" s="52"/>
      <c r="E58" s="27"/>
      <c r="F58" s="27"/>
      <c r="G58" s="27"/>
      <c r="H58" s="53"/>
      <c r="I58" s="27"/>
      <c r="J58" s="52"/>
      <c r="K58" s="27"/>
      <c r="L58" s="27"/>
      <c r="M58" s="27"/>
      <c r="N58" s="27"/>
      <c r="O58" s="27"/>
      <c r="P58" s="53"/>
      <c r="Q58" s="27"/>
      <c r="R58" s="26"/>
    </row>
    <row r="59" spans="2:18" s="1" customFormat="1">
      <c r="B59" s="34"/>
      <c r="C59" s="35"/>
      <c r="D59" s="54" t="s">
        <v>52</v>
      </c>
      <c r="E59" s="55"/>
      <c r="F59" s="55"/>
      <c r="G59" s="56" t="s">
        <v>53</v>
      </c>
      <c r="H59" s="57"/>
      <c r="I59" s="35"/>
      <c r="J59" s="54" t="s">
        <v>52</v>
      </c>
      <c r="K59" s="55"/>
      <c r="L59" s="55"/>
      <c r="M59" s="55"/>
      <c r="N59" s="56" t="s">
        <v>53</v>
      </c>
      <c r="O59" s="55"/>
      <c r="P59" s="57"/>
      <c r="Q59" s="35"/>
      <c r="R59" s="36"/>
    </row>
    <row r="60" spans="2:18" ht="13.5">
      <c r="B60" s="25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6"/>
    </row>
    <row r="61" spans="2:18" s="1" customFormat="1">
      <c r="B61" s="34"/>
      <c r="C61" s="35"/>
      <c r="D61" s="49" t="s">
        <v>54</v>
      </c>
      <c r="E61" s="50"/>
      <c r="F61" s="50"/>
      <c r="G61" s="50"/>
      <c r="H61" s="51"/>
      <c r="I61" s="35"/>
      <c r="J61" s="49" t="s">
        <v>55</v>
      </c>
      <c r="K61" s="50"/>
      <c r="L61" s="50"/>
      <c r="M61" s="50"/>
      <c r="N61" s="50"/>
      <c r="O61" s="50"/>
      <c r="P61" s="51"/>
      <c r="Q61" s="35"/>
      <c r="R61" s="36"/>
    </row>
    <row r="62" spans="2:18" ht="13.5">
      <c r="B62" s="25"/>
      <c r="C62" s="27"/>
      <c r="D62" s="52"/>
      <c r="E62" s="27"/>
      <c r="F62" s="27"/>
      <c r="G62" s="27"/>
      <c r="H62" s="53"/>
      <c r="I62" s="27"/>
      <c r="J62" s="52"/>
      <c r="K62" s="27"/>
      <c r="L62" s="27"/>
      <c r="M62" s="27"/>
      <c r="N62" s="27"/>
      <c r="O62" s="27"/>
      <c r="P62" s="53"/>
      <c r="Q62" s="27"/>
      <c r="R62" s="26"/>
    </row>
    <row r="63" spans="2:18" ht="13.5">
      <c r="B63" s="25"/>
      <c r="C63" s="27"/>
      <c r="D63" s="52"/>
      <c r="E63" s="27"/>
      <c r="F63" s="27"/>
      <c r="G63" s="27"/>
      <c r="H63" s="53"/>
      <c r="I63" s="27"/>
      <c r="J63" s="52"/>
      <c r="K63" s="27"/>
      <c r="L63" s="27"/>
      <c r="M63" s="27"/>
      <c r="N63" s="27"/>
      <c r="O63" s="27"/>
      <c r="P63" s="53"/>
      <c r="Q63" s="27"/>
      <c r="R63" s="26"/>
    </row>
    <row r="64" spans="2:18" ht="13.5">
      <c r="B64" s="25"/>
      <c r="C64" s="27"/>
      <c r="D64" s="52"/>
      <c r="E64" s="27"/>
      <c r="F64" s="27"/>
      <c r="G64" s="27"/>
      <c r="H64" s="53"/>
      <c r="I64" s="27"/>
      <c r="J64" s="52"/>
      <c r="K64" s="27"/>
      <c r="L64" s="27"/>
      <c r="M64" s="27"/>
      <c r="N64" s="27"/>
      <c r="O64" s="27"/>
      <c r="P64" s="53"/>
      <c r="Q64" s="27"/>
      <c r="R64" s="26"/>
    </row>
    <row r="65" spans="2:18" ht="13.5">
      <c r="B65" s="25"/>
      <c r="C65" s="27"/>
      <c r="D65" s="52"/>
      <c r="E65" s="27"/>
      <c r="F65" s="27"/>
      <c r="G65" s="27"/>
      <c r="H65" s="53"/>
      <c r="I65" s="27"/>
      <c r="J65" s="52"/>
      <c r="K65" s="27"/>
      <c r="L65" s="27"/>
      <c r="M65" s="27"/>
      <c r="N65" s="27"/>
      <c r="O65" s="27"/>
      <c r="P65" s="53"/>
      <c r="Q65" s="27"/>
      <c r="R65" s="26"/>
    </row>
    <row r="66" spans="2:18" ht="13.5">
      <c r="B66" s="25"/>
      <c r="C66" s="27"/>
      <c r="D66" s="52"/>
      <c r="E66" s="27"/>
      <c r="F66" s="27"/>
      <c r="G66" s="27"/>
      <c r="H66" s="53"/>
      <c r="I66" s="27"/>
      <c r="J66" s="52"/>
      <c r="K66" s="27"/>
      <c r="L66" s="27"/>
      <c r="M66" s="27"/>
      <c r="N66" s="27"/>
      <c r="O66" s="27"/>
      <c r="P66" s="53"/>
      <c r="Q66" s="27"/>
      <c r="R66" s="26"/>
    </row>
    <row r="67" spans="2:18" ht="13.5">
      <c r="B67" s="25"/>
      <c r="C67" s="27"/>
      <c r="D67" s="52"/>
      <c r="E67" s="27"/>
      <c r="F67" s="27"/>
      <c r="G67" s="27"/>
      <c r="H67" s="53"/>
      <c r="I67" s="27"/>
      <c r="J67" s="52"/>
      <c r="K67" s="27"/>
      <c r="L67" s="27"/>
      <c r="M67" s="27"/>
      <c r="N67" s="27"/>
      <c r="O67" s="27"/>
      <c r="P67" s="53"/>
      <c r="Q67" s="27"/>
      <c r="R67" s="26"/>
    </row>
    <row r="68" spans="2:18" ht="13.5">
      <c r="B68" s="25"/>
      <c r="C68" s="27"/>
      <c r="D68" s="52"/>
      <c r="E68" s="27"/>
      <c r="F68" s="27"/>
      <c r="G68" s="27"/>
      <c r="H68" s="53"/>
      <c r="I68" s="27"/>
      <c r="J68" s="52"/>
      <c r="K68" s="27"/>
      <c r="L68" s="27"/>
      <c r="M68" s="27"/>
      <c r="N68" s="27"/>
      <c r="O68" s="27"/>
      <c r="P68" s="53"/>
      <c r="Q68" s="27"/>
      <c r="R68" s="26"/>
    </row>
    <row r="69" spans="2:18" ht="13.5">
      <c r="B69" s="25"/>
      <c r="C69" s="27"/>
      <c r="D69" s="52"/>
      <c r="E69" s="27"/>
      <c r="F69" s="27"/>
      <c r="G69" s="27"/>
      <c r="H69" s="53"/>
      <c r="I69" s="27"/>
      <c r="J69" s="52"/>
      <c r="K69" s="27"/>
      <c r="L69" s="27"/>
      <c r="M69" s="27"/>
      <c r="N69" s="27"/>
      <c r="O69" s="27"/>
      <c r="P69" s="53"/>
      <c r="Q69" s="27"/>
      <c r="R69" s="26"/>
    </row>
    <row r="70" spans="2:18" s="1" customFormat="1">
      <c r="B70" s="34"/>
      <c r="C70" s="35"/>
      <c r="D70" s="54" t="s">
        <v>52</v>
      </c>
      <c r="E70" s="55"/>
      <c r="F70" s="55"/>
      <c r="G70" s="56" t="s">
        <v>53</v>
      </c>
      <c r="H70" s="57"/>
      <c r="I70" s="35"/>
      <c r="J70" s="54" t="s">
        <v>52</v>
      </c>
      <c r="K70" s="55"/>
      <c r="L70" s="55"/>
      <c r="M70" s="55"/>
      <c r="N70" s="56" t="s">
        <v>53</v>
      </c>
      <c r="O70" s="55"/>
      <c r="P70" s="57"/>
      <c r="Q70" s="35"/>
      <c r="R70" s="36"/>
    </row>
    <row r="71" spans="2:18" s="1" customFormat="1" ht="14.4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18" s="1" customFormat="1" ht="6.95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3"/>
    </row>
    <row r="76" spans="2:18" s="1" customFormat="1" ht="36.950000000000003" customHeight="1">
      <c r="B76" s="34"/>
      <c r="C76" s="185" t="s">
        <v>107</v>
      </c>
      <c r="D76" s="186"/>
      <c r="E76" s="186"/>
      <c r="F76" s="186"/>
      <c r="G76" s="186"/>
      <c r="H76" s="186"/>
      <c r="I76" s="186"/>
      <c r="J76" s="186"/>
      <c r="K76" s="186"/>
      <c r="L76" s="186"/>
      <c r="M76" s="186"/>
      <c r="N76" s="186"/>
      <c r="O76" s="186"/>
      <c r="P76" s="186"/>
      <c r="Q76" s="186"/>
      <c r="R76" s="36"/>
    </row>
    <row r="77" spans="2:18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</row>
    <row r="78" spans="2:18" s="1" customFormat="1" ht="30" customHeight="1">
      <c r="B78" s="34"/>
      <c r="C78" s="31" t="s">
        <v>17</v>
      </c>
      <c r="D78" s="35"/>
      <c r="E78" s="35"/>
      <c r="F78" s="220" t="str">
        <f>F6</f>
        <v>Fr.Formana</v>
      </c>
      <c r="G78" s="221"/>
      <c r="H78" s="221"/>
      <c r="I78" s="221"/>
      <c r="J78" s="221"/>
      <c r="K78" s="221"/>
      <c r="L78" s="221"/>
      <c r="M78" s="221"/>
      <c r="N78" s="221"/>
      <c r="O78" s="221"/>
      <c r="P78" s="221"/>
      <c r="Q78" s="35"/>
      <c r="R78" s="36"/>
    </row>
    <row r="79" spans="2:18" s="1" customFormat="1" ht="36.950000000000003" customHeight="1">
      <c r="B79" s="34"/>
      <c r="C79" s="68" t="s">
        <v>103</v>
      </c>
      <c r="D79" s="35"/>
      <c r="E79" s="35"/>
      <c r="F79" s="201" t="str">
        <f>F7</f>
        <v>SO.00 - Bourací práce</v>
      </c>
      <c r="G79" s="222"/>
      <c r="H79" s="222"/>
      <c r="I79" s="222"/>
      <c r="J79" s="222"/>
      <c r="K79" s="222"/>
      <c r="L79" s="222"/>
      <c r="M79" s="222"/>
      <c r="N79" s="222"/>
      <c r="O79" s="222"/>
      <c r="P79" s="222"/>
      <c r="Q79" s="35"/>
      <c r="R79" s="36"/>
    </row>
    <row r="80" spans="2:18" s="1" customFormat="1" ht="6.95" customHeight="1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</row>
    <row r="81" spans="2:47" s="1" customFormat="1" ht="18" customHeight="1">
      <c r="B81" s="34"/>
      <c r="C81" s="31" t="s">
        <v>21</v>
      </c>
      <c r="D81" s="35"/>
      <c r="E81" s="35"/>
      <c r="F81" s="29" t="str">
        <f>F9</f>
        <v xml:space="preserve"> </v>
      </c>
      <c r="G81" s="35"/>
      <c r="H81" s="35"/>
      <c r="I81" s="35"/>
      <c r="J81" s="35"/>
      <c r="K81" s="31" t="s">
        <v>23</v>
      </c>
      <c r="L81" s="35"/>
      <c r="M81" s="223" t="str">
        <f>IF(O9="","",O9)</f>
        <v>8. 4. 2020</v>
      </c>
      <c r="N81" s="223"/>
      <c r="O81" s="223"/>
      <c r="P81" s="223"/>
      <c r="Q81" s="35"/>
      <c r="R81" s="36"/>
    </row>
    <row r="82" spans="2:47" s="1" customFormat="1" ht="6.95" customHeight="1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</row>
    <row r="83" spans="2:47" s="1" customFormat="1">
      <c r="B83" s="34"/>
      <c r="C83" s="31" t="s">
        <v>25</v>
      </c>
      <c r="D83" s="35"/>
      <c r="E83" s="35"/>
      <c r="F83" s="29" t="str">
        <f>E12</f>
        <v xml:space="preserve"> </v>
      </c>
      <c r="G83" s="35"/>
      <c r="H83" s="35"/>
      <c r="I83" s="35"/>
      <c r="J83" s="35"/>
      <c r="K83" s="31" t="s">
        <v>30</v>
      </c>
      <c r="L83" s="35"/>
      <c r="M83" s="187" t="str">
        <f>E18</f>
        <v>BYVAST pro s.r.o.</v>
      </c>
      <c r="N83" s="187"/>
      <c r="O83" s="187"/>
      <c r="P83" s="187"/>
      <c r="Q83" s="187"/>
      <c r="R83" s="36"/>
    </row>
    <row r="84" spans="2:47" s="1" customFormat="1" ht="14.45" customHeight="1">
      <c r="B84" s="34"/>
      <c r="C84" s="31" t="s">
        <v>29</v>
      </c>
      <c r="D84" s="35"/>
      <c r="E84" s="35"/>
      <c r="F84" s="29" t="str">
        <f>IF(E15="","",E15)</f>
        <v xml:space="preserve"> </v>
      </c>
      <c r="G84" s="35"/>
      <c r="H84" s="35"/>
      <c r="I84" s="35"/>
      <c r="J84" s="35"/>
      <c r="K84" s="31" t="s">
        <v>34</v>
      </c>
      <c r="L84" s="35"/>
      <c r="M84" s="187" t="str">
        <f>E21</f>
        <v>Jakub Hajný</v>
      </c>
      <c r="N84" s="187"/>
      <c r="O84" s="187"/>
      <c r="P84" s="187"/>
      <c r="Q84" s="187"/>
      <c r="R84" s="36"/>
    </row>
    <row r="85" spans="2:47" s="1" customFormat="1" ht="10.35" customHeight="1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</row>
    <row r="86" spans="2:47" s="1" customFormat="1" ht="29.25" customHeight="1">
      <c r="B86" s="34"/>
      <c r="C86" s="228" t="s">
        <v>108</v>
      </c>
      <c r="D86" s="229"/>
      <c r="E86" s="229"/>
      <c r="F86" s="229"/>
      <c r="G86" s="229"/>
      <c r="H86" s="103"/>
      <c r="I86" s="103"/>
      <c r="J86" s="103"/>
      <c r="K86" s="103"/>
      <c r="L86" s="103"/>
      <c r="M86" s="103"/>
      <c r="N86" s="228" t="s">
        <v>109</v>
      </c>
      <c r="O86" s="229"/>
      <c r="P86" s="229"/>
      <c r="Q86" s="229"/>
      <c r="R86" s="36"/>
    </row>
    <row r="87" spans="2:47" s="1" customFormat="1" ht="10.35" customHeight="1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</row>
    <row r="88" spans="2:47" s="1" customFormat="1" ht="29.25" customHeight="1">
      <c r="B88" s="34"/>
      <c r="C88" s="111" t="s">
        <v>110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216">
        <f>N121</f>
        <v>0</v>
      </c>
      <c r="O88" s="230"/>
      <c r="P88" s="230"/>
      <c r="Q88" s="230"/>
      <c r="R88" s="36"/>
      <c r="AU88" s="21" t="s">
        <v>111</v>
      </c>
    </row>
    <row r="89" spans="2:47" s="6" customFormat="1" ht="24.95" customHeight="1">
      <c r="B89" s="112"/>
      <c r="C89" s="113"/>
      <c r="D89" s="114" t="s">
        <v>112</v>
      </c>
      <c r="E89" s="113"/>
      <c r="F89" s="113"/>
      <c r="G89" s="113"/>
      <c r="H89" s="113"/>
      <c r="I89" s="113"/>
      <c r="J89" s="113"/>
      <c r="K89" s="113"/>
      <c r="L89" s="113"/>
      <c r="M89" s="113"/>
      <c r="N89" s="231">
        <f>N122</f>
        <v>0</v>
      </c>
      <c r="O89" s="232"/>
      <c r="P89" s="232"/>
      <c r="Q89" s="232"/>
      <c r="R89" s="115"/>
    </row>
    <row r="90" spans="2:47" s="7" customFormat="1" ht="19.899999999999999" customHeight="1">
      <c r="B90" s="116"/>
      <c r="C90" s="117"/>
      <c r="D90" s="118" t="s">
        <v>113</v>
      </c>
      <c r="E90" s="117"/>
      <c r="F90" s="117"/>
      <c r="G90" s="117"/>
      <c r="H90" s="117"/>
      <c r="I90" s="117"/>
      <c r="J90" s="117"/>
      <c r="K90" s="117"/>
      <c r="L90" s="117"/>
      <c r="M90" s="117"/>
      <c r="N90" s="233">
        <f>N123</f>
        <v>0</v>
      </c>
      <c r="O90" s="234"/>
      <c r="P90" s="234"/>
      <c r="Q90" s="234"/>
      <c r="R90" s="119"/>
    </row>
    <row r="91" spans="2:47" s="7" customFormat="1" ht="19.899999999999999" customHeight="1">
      <c r="B91" s="116"/>
      <c r="C91" s="117"/>
      <c r="D91" s="118" t="s">
        <v>114</v>
      </c>
      <c r="E91" s="117"/>
      <c r="F91" s="117"/>
      <c r="G91" s="117"/>
      <c r="H91" s="117"/>
      <c r="I91" s="117"/>
      <c r="J91" s="117"/>
      <c r="K91" s="117"/>
      <c r="L91" s="117"/>
      <c r="M91" s="117"/>
      <c r="N91" s="233">
        <f>N124</f>
        <v>0</v>
      </c>
      <c r="O91" s="234"/>
      <c r="P91" s="234"/>
      <c r="Q91" s="234"/>
      <c r="R91" s="119"/>
    </row>
    <row r="92" spans="2:47" s="7" customFormat="1" ht="19.899999999999999" customHeight="1">
      <c r="B92" s="116"/>
      <c r="C92" s="117"/>
      <c r="D92" s="118" t="s">
        <v>115</v>
      </c>
      <c r="E92" s="117"/>
      <c r="F92" s="117"/>
      <c r="G92" s="117"/>
      <c r="H92" s="117"/>
      <c r="I92" s="117"/>
      <c r="J92" s="117"/>
      <c r="K92" s="117"/>
      <c r="L92" s="117"/>
      <c r="M92" s="117"/>
      <c r="N92" s="233">
        <f>N190</f>
        <v>0</v>
      </c>
      <c r="O92" s="234"/>
      <c r="P92" s="234"/>
      <c r="Q92" s="234"/>
      <c r="R92" s="119"/>
    </row>
    <row r="93" spans="2:47" s="6" customFormat="1" ht="24.95" customHeight="1">
      <c r="B93" s="112"/>
      <c r="C93" s="113"/>
      <c r="D93" s="114" t="s">
        <v>116</v>
      </c>
      <c r="E93" s="113"/>
      <c r="F93" s="113"/>
      <c r="G93" s="113"/>
      <c r="H93" s="113"/>
      <c r="I93" s="113"/>
      <c r="J93" s="113"/>
      <c r="K93" s="113"/>
      <c r="L93" s="113"/>
      <c r="M93" s="113"/>
      <c r="N93" s="231">
        <f>N195</f>
        <v>0</v>
      </c>
      <c r="O93" s="232"/>
      <c r="P93" s="232"/>
      <c r="Q93" s="232"/>
      <c r="R93" s="115"/>
    </row>
    <row r="94" spans="2:47" s="7" customFormat="1" ht="19.899999999999999" customHeight="1">
      <c r="B94" s="116"/>
      <c r="C94" s="117"/>
      <c r="D94" s="118" t="s">
        <v>117</v>
      </c>
      <c r="E94" s="117"/>
      <c r="F94" s="117"/>
      <c r="G94" s="117"/>
      <c r="H94" s="117"/>
      <c r="I94" s="117"/>
      <c r="J94" s="117"/>
      <c r="K94" s="117"/>
      <c r="L94" s="117"/>
      <c r="M94" s="117"/>
      <c r="N94" s="233">
        <f>N196</f>
        <v>0</v>
      </c>
      <c r="O94" s="234"/>
      <c r="P94" s="234"/>
      <c r="Q94" s="234"/>
      <c r="R94" s="119"/>
    </row>
    <row r="95" spans="2:47" s="7" customFormat="1" ht="19.899999999999999" customHeight="1">
      <c r="B95" s="116"/>
      <c r="C95" s="117"/>
      <c r="D95" s="118" t="s">
        <v>118</v>
      </c>
      <c r="E95" s="117"/>
      <c r="F95" s="117"/>
      <c r="G95" s="117"/>
      <c r="H95" s="117"/>
      <c r="I95" s="117"/>
      <c r="J95" s="117"/>
      <c r="K95" s="117"/>
      <c r="L95" s="117"/>
      <c r="M95" s="117"/>
      <c r="N95" s="233">
        <f>N203</f>
        <v>0</v>
      </c>
      <c r="O95" s="234"/>
      <c r="P95" s="234"/>
      <c r="Q95" s="234"/>
      <c r="R95" s="119"/>
    </row>
    <row r="96" spans="2:47" s="7" customFormat="1" ht="19.899999999999999" customHeight="1">
      <c r="B96" s="116"/>
      <c r="C96" s="117"/>
      <c r="D96" s="118" t="s">
        <v>119</v>
      </c>
      <c r="E96" s="117"/>
      <c r="F96" s="117"/>
      <c r="G96" s="117"/>
      <c r="H96" s="117"/>
      <c r="I96" s="117"/>
      <c r="J96" s="117"/>
      <c r="K96" s="117"/>
      <c r="L96" s="117"/>
      <c r="M96" s="117"/>
      <c r="N96" s="233">
        <f>N214</f>
        <v>0</v>
      </c>
      <c r="O96" s="234"/>
      <c r="P96" s="234"/>
      <c r="Q96" s="234"/>
      <c r="R96" s="119"/>
    </row>
    <row r="97" spans="2:21" s="7" customFormat="1" ht="19.899999999999999" customHeight="1">
      <c r="B97" s="116"/>
      <c r="C97" s="117"/>
      <c r="D97" s="118" t="s">
        <v>120</v>
      </c>
      <c r="E97" s="117"/>
      <c r="F97" s="117"/>
      <c r="G97" s="117"/>
      <c r="H97" s="117"/>
      <c r="I97" s="117"/>
      <c r="J97" s="117"/>
      <c r="K97" s="117"/>
      <c r="L97" s="117"/>
      <c r="M97" s="117"/>
      <c r="N97" s="233">
        <f>N218</f>
        <v>0</v>
      </c>
      <c r="O97" s="234"/>
      <c r="P97" s="234"/>
      <c r="Q97" s="234"/>
      <c r="R97" s="119"/>
    </row>
    <row r="98" spans="2:21" s="7" customFormat="1" ht="19.899999999999999" customHeight="1">
      <c r="B98" s="116"/>
      <c r="C98" s="117"/>
      <c r="D98" s="118" t="s">
        <v>121</v>
      </c>
      <c r="E98" s="117"/>
      <c r="F98" s="117"/>
      <c r="G98" s="117"/>
      <c r="H98" s="117"/>
      <c r="I98" s="117"/>
      <c r="J98" s="117"/>
      <c r="K98" s="117"/>
      <c r="L98" s="117"/>
      <c r="M98" s="117"/>
      <c r="N98" s="233">
        <f>N234</f>
        <v>0</v>
      </c>
      <c r="O98" s="234"/>
      <c r="P98" s="234"/>
      <c r="Q98" s="234"/>
      <c r="R98" s="119"/>
    </row>
    <row r="99" spans="2:21" s="7" customFormat="1" ht="19.899999999999999" customHeight="1">
      <c r="B99" s="116"/>
      <c r="C99" s="117"/>
      <c r="D99" s="118" t="s">
        <v>122</v>
      </c>
      <c r="E99" s="117"/>
      <c r="F99" s="117"/>
      <c r="G99" s="117"/>
      <c r="H99" s="117"/>
      <c r="I99" s="117"/>
      <c r="J99" s="117"/>
      <c r="K99" s="117"/>
      <c r="L99" s="117"/>
      <c r="M99" s="117"/>
      <c r="N99" s="233">
        <f>N240</f>
        <v>0</v>
      </c>
      <c r="O99" s="234"/>
      <c r="P99" s="234"/>
      <c r="Q99" s="234"/>
      <c r="R99" s="119"/>
    </row>
    <row r="100" spans="2:21" s="7" customFormat="1" ht="19.899999999999999" customHeight="1">
      <c r="B100" s="116"/>
      <c r="C100" s="117"/>
      <c r="D100" s="118" t="s">
        <v>123</v>
      </c>
      <c r="E100" s="117"/>
      <c r="F100" s="117"/>
      <c r="G100" s="117"/>
      <c r="H100" s="117"/>
      <c r="I100" s="117"/>
      <c r="J100" s="117"/>
      <c r="K100" s="117"/>
      <c r="L100" s="117"/>
      <c r="M100" s="117"/>
      <c r="N100" s="233">
        <f>N251</f>
        <v>0</v>
      </c>
      <c r="O100" s="234"/>
      <c r="P100" s="234"/>
      <c r="Q100" s="234"/>
      <c r="R100" s="119"/>
    </row>
    <row r="101" spans="2:21" s="1" customFormat="1" ht="21.75" customHeight="1"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6"/>
    </row>
    <row r="102" spans="2:21" s="1" customFormat="1" ht="29.25" customHeight="1">
      <c r="B102" s="34"/>
      <c r="C102" s="111" t="s">
        <v>124</v>
      </c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230">
        <v>0</v>
      </c>
      <c r="O102" s="235"/>
      <c r="P102" s="235"/>
      <c r="Q102" s="235"/>
      <c r="R102" s="36"/>
      <c r="T102" s="120"/>
      <c r="U102" s="121" t="s">
        <v>40</v>
      </c>
    </row>
    <row r="103" spans="2:21" s="1" customFormat="1" ht="18" customHeight="1">
      <c r="B103" s="34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6"/>
    </row>
    <row r="104" spans="2:21" s="1" customFormat="1" ht="29.25" customHeight="1">
      <c r="B104" s="34"/>
      <c r="C104" s="102" t="s">
        <v>95</v>
      </c>
      <c r="D104" s="103"/>
      <c r="E104" s="103"/>
      <c r="F104" s="103"/>
      <c r="G104" s="103"/>
      <c r="H104" s="103"/>
      <c r="I104" s="103"/>
      <c r="J104" s="103"/>
      <c r="K104" s="103"/>
      <c r="L104" s="217">
        <f>ROUND(SUM(N88+N102),2)</f>
        <v>0</v>
      </c>
      <c r="M104" s="217"/>
      <c r="N104" s="217"/>
      <c r="O104" s="217"/>
      <c r="P104" s="217"/>
      <c r="Q104" s="217"/>
      <c r="R104" s="36"/>
    </row>
    <row r="105" spans="2:21" s="1" customFormat="1" ht="6.95" customHeight="1">
      <c r="B105" s="58"/>
      <c r="C105" s="59"/>
      <c r="D105" s="59"/>
      <c r="E105" s="59"/>
      <c r="F105" s="59"/>
      <c r="G105" s="59"/>
      <c r="H105" s="59"/>
      <c r="I105" s="59"/>
      <c r="J105" s="59"/>
      <c r="K105" s="59"/>
      <c r="L105" s="59"/>
      <c r="M105" s="59"/>
      <c r="N105" s="59"/>
      <c r="O105" s="59"/>
      <c r="P105" s="59"/>
      <c r="Q105" s="59"/>
      <c r="R105" s="60"/>
    </row>
    <row r="109" spans="2:21" s="1" customFormat="1" ht="6.95" customHeight="1">
      <c r="B109" s="61"/>
      <c r="C109" s="62"/>
      <c r="D109" s="62"/>
      <c r="E109" s="62"/>
      <c r="F109" s="62"/>
      <c r="G109" s="62"/>
      <c r="H109" s="62"/>
      <c r="I109" s="62"/>
      <c r="J109" s="62"/>
      <c r="K109" s="62"/>
      <c r="L109" s="62"/>
      <c r="M109" s="62"/>
      <c r="N109" s="62"/>
      <c r="O109" s="62"/>
      <c r="P109" s="62"/>
      <c r="Q109" s="62"/>
      <c r="R109" s="63"/>
    </row>
    <row r="110" spans="2:21" s="1" customFormat="1" ht="36.950000000000003" customHeight="1">
      <c r="B110" s="34"/>
      <c r="C110" s="185" t="s">
        <v>125</v>
      </c>
      <c r="D110" s="222"/>
      <c r="E110" s="222"/>
      <c r="F110" s="222"/>
      <c r="G110" s="222"/>
      <c r="H110" s="222"/>
      <c r="I110" s="222"/>
      <c r="J110" s="222"/>
      <c r="K110" s="222"/>
      <c r="L110" s="222"/>
      <c r="M110" s="222"/>
      <c r="N110" s="222"/>
      <c r="O110" s="222"/>
      <c r="P110" s="222"/>
      <c r="Q110" s="222"/>
      <c r="R110" s="36"/>
    </row>
    <row r="111" spans="2:21" s="1" customFormat="1" ht="6.95" customHeight="1"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6"/>
    </row>
    <row r="112" spans="2:21" s="1" customFormat="1" ht="30" customHeight="1">
      <c r="B112" s="34"/>
      <c r="C112" s="31" t="s">
        <v>17</v>
      </c>
      <c r="D112" s="35"/>
      <c r="E112" s="35"/>
      <c r="F112" s="220" t="str">
        <f>F6</f>
        <v>Fr.Formana</v>
      </c>
      <c r="G112" s="221"/>
      <c r="H112" s="221"/>
      <c r="I112" s="221"/>
      <c r="J112" s="221"/>
      <c r="K112" s="221"/>
      <c r="L112" s="221"/>
      <c r="M112" s="221"/>
      <c r="N112" s="221"/>
      <c r="O112" s="221"/>
      <c r="P112" s="221"/>
      <c r="Q112" s="35"/>
      <c r="R112" s="36"/>
    </row>
    <row r="113" spans="2:65" s="1" customFormat="1" ht="36.950000000000003" customHeight="1">
      <c r="B113" s="34"/>
      <c r="C113" s="68" t="s">
        <v>103</v>
      </c>
      <c r="D113" s="35"/>
      <c r="E113" s="35"/>
      <c r="F113" s="201" t="str">
        <f>F7</f>
        <v>SO.00 - Bourací práce</v>
      </c>
      <c r="G113" s="222"/>
      <c r="H113" s="222"/>
      <c r="I113" s="222"/>
      <c r="J113" s="222"/>
      <c r="K113" s="222"/>
      <c r="L113" s="222"/>
      <c r="M113" s="222"/>
      <c r="N113" s="222"/>
      <c r="O113" s="222"/>
      <c r="P113" s="222"/>
      <c r="Q113" s="35"/>
      <c r="R113" s="36"/>
    </row>
    <row r="114" spans="2:65" s="1" customFormat="1" ht="6.95" customHeight="1"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6"/>
    </row>
    <row r="115" spans="2:65" s="1" customFormat="1" ht="18" customHeight="1">
      <c r="B115" s="34"/>
      <c r="C115" s="31" t="s">
        <v>21</v>
      </c>
      <c r="D115" s="35"/>
      <c r="E115" s="35"/>
      <c r="F115" s="29" t="str">
        <f>F9</f>
        <v xml:space="preserve"> </v>
      </c>
      <c r="G115" s="35"/>
      <c r="H115" s="35"/>
      <c r="I115" s="35"/>
      <c r="J115" s="35"/>
      <c r="K115" s="31" t="s">
        <v>23</v>
      </c>
      <c r="L115" s="35"/>
      <c r="M115" s="223" t="str">
        <f>IF(O9="","",O9)</f>
        <v>8. 4. 2020</v>
      </c>
      <c r="N115" s="223"/>
      <c r="O115" s="223"/>
      <c r="P115" s="223"/>
      <c r="Q115" s="35"/>
      <c r="R115" s="36"/>
    </row>
    <row r="116" spans="2:65" s="1" customFormat="1" ht="6.95" customHeight="1"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  <c r="O116" s="35"/>
      <c r="P116" s="35"/>
      <c r="Q116" s="35"/>
      <c r="R116" s="36"/>
    </row>
    <row r="117" spans="2:65" s="1" customFormat="1">
      <c r="B117" s="34"/>
      <c r="C117" s="31" t="s">
        <v>25</v>
      </c>
      <c r="D117" s="35"/>
      <c r="E117" s="35"/>
      <c r="F117" s="29" t="str">
        <f>E12</f>
        <v xml:space="preserve"> </v>
      </c>
      <c r="G117" s="35"/>
      <c r="H117" s="35"/>
      <c r="I117" s="35"/>
      <c r="J117" s="35"/>
      <c r="K117" s="31" t="s">
        <v>30</v>
      </c>
      <c r="L117" s="35"/>
      <c r="M117" s="187" t="str">
        <f>E18</f>
        <v>BYVAST pro s.r.o.</v>
      </c>
      <c r="N117" s="187"/>
      <c r="O117" s="187"/>
      <c r="P117" s="187"/>
      <c r="Q117" s="187"/>
      <c r="R117" s="36"/>
    </row>
    <row r="118" spans="2:65" s="1" customFormat="1" ht="14.45" customHeight="1">
      <c r="B118" s="34"/>
      <c r="C118" s="31" t="s">
        <v>29</v>
      </c>
      <c r="D118" s="35"/>
      <c r="E118" s="35"/>
      <c r="F118" s="29" t="str">
        <f>IF(E15="","",E15)</f>
        <v xml:space="preserve"> </v>
      </c>
      <c r="G118" s="35"/>
      <c r="H118" s="35"/>
      <c r="I118" s="35"/>
      <c r="J118" s="35"/>
      <c r="K118" s="31" t="s">
        <v>34</v>
      </c>
      <c r="L118" s="35"/>
      <c r="M118" s="187" t="str">
        <f>E21</f>
        <v>Jakub Hajný</v>
      </c>
      <c r="N118" s="187"/>
      <c r="O118" s="187"/>
      <c r="P118" s="187"/>
      <c r="Q118" s="187"/>
      <c r="R118" s="36"/>
    </row>
    <row r="119" spans="2:65" s="1" customFormat="1" ht="10.35" customHeight="1"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6"/>
    </row>
    <row r="120" spans="2:65" s="8" customFormat="1" ht="29.25" customHeight="1">
      <c r="B120" s="122"/>
      <c r="C120" s="123" t="s">
        <v>126</v>
      </c>
      <c r="D120" s="124" t="s">
        <v>127</v>
      </c>
      <c r="E120" s="124" t="s">
        <v>58</v>
      </c>
      <c r="F120" s="236" t="s">
        <v>128</v>
      </c>
      <c r="G120" s="236"/>
      <c r="H120" s="236"/>
      <c r="I120" s="236"/>
      <c r="J120" s="124" t="s">
        <v>129</v>
      </c>
      <c r="K120" s="124" t="s">
        <v>130</v>
      </c>
      <c r="L120" s="236" t="s">
        <v>131</v>
      </c>
      <c r="M120" s="236"/>
      <c r="N120" s="236" t="s">
        <v>109</v>
      </c>
      <c r="O120" s="236"/>
      <c r="P120" s="236"/>
      <c r="Q120" s="237"/>
      <c r="R120" s="125"/>
      <c r="T120" s="75" t="s">
        <v>132</v>
      </c>
      <c r="U120" s="76" t="s">
        <v>40</v>
      </c>
      <c r="V120" s="76" t="s">
        <v>133</v>
      </c>
      <c r="W120" s="76" t="s">
        <v>134</v>
      </c>
      <c r="X120" s="76" t="s">
        <v>135</v>
      </c>
      <c r="Y120" s="76" t="s">
        <v>136</v>
      </c>
      <c r="Z120" s="76" t="s">
        <v>137</v>
      </c>
      <c r="AA120" s="77" t="s">
        <v>138</v>
      </c>
    </row>
    <row r="121" spans="2:65" s="1" customFormat="1" ht="29.25" customHeight="1">
      <c r="B121" s="34"/>
      <c r="C121" s="79" t="s">
        <v>105</v>
      </c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250">
        <f>BK121</f>
        <v>0</v>
      </c>
      <c r="O121" s="251"/>
      <c r="P121" s="251"/>
      <c r="Q121" s="251"/>
      <c r="R121" s="36"/>
      <c r="T121" s="78"/>
      <c r="U121" s="50"/>
      <c r="V121" s="50"/>
      <c r="W121" s="126">
        <f>W122+W195</f>
        <v>514.17694699999993</v>
      </c>
      <c r="X121" s="50"/>
      <c r="Y121" s="126">
        <f>Y122+Y195</f>
        <v>0</v>
      </c>
      <c r="Z121" s="50"/>
      <c r="AA121" s="127">
        <f>AA122+AA195</f>
        <v>36.372831650000002</v>
      </c>
      <c r="AT121" s="21" t="s">
        <v>75</v>
      </c>
      <c r="AU121" s="21" t="s">
        <v>111</v>
      </c>
      <c r="BK121" s="128">
        <f>BK122+BK195</f>
        <v>0</v>
      </c>
    </row>
    <row r="122" spans="2:65" s="9" customFormat="1" ht="37.35" customHeight="1">
      <c r="B122" s="129"/>
      <c r="C122" s="130"/>
      <c r="D122" s="131" t="s">
        <v>112</v>
      </c>
      <c r="E122" s="131"/>
      <c r="F122" s="131"/>
      <c r="G122" s="131"/>
      <c r="H122" s="131"/>
      <c r="I122" s="131"/>
      <c r="J122" s="131"/>
      <c r="K122" s="131"/>
      <c r="L122" s="131"/>
      <c r="M122" s="131"/>
      <c r="N122" s="252">
        <f>BK122</f>
        <v>0</v>
      </c>
      <c r="O122" s="231"/>
      <c r="P122" s="231"/>
      <c r="Q122" s="231"/>
      <c r="R122" s="132"/>
      <c r="T122" s="133"/>
      <c r="U122" s="130"/>
      <c r="V122" s="130"/>
      <c r="W122" s="134">
        <f>W123+W124+W190</f>
        <v>430.29657899999995</v>
      </c>
      <c r="X122" s="130"/>
      <c r="Y122" s="134">
        <f>Y123+Y124+Y190</f>
        <v>0</v>
      </c>
      <c r="Z122" s="130"/>
      <c r="AA122" s="135">
        <f>AA123+AA124+AA190</f>
        <v>35.16328</v>
      </c>
      <c r="AR122" s="136" t="s">
        <v>84</v>
      </c>
      <c r="AT122" s="137" t="s">
        <v>75</v>
      </c>
      <c r="AU122" s="137" t="s">
        <v>76</v>
      </c>
      <c r="AY122" s="136" t="s">
        <v>139</v>
      </c>
      <c r="BK122" s="138">
        <f>BK123+BK124+BK190</f>
        <v>0</v>
      </c>
    </row>
    <row r="123" spans="2:65" s="9" customFormat="1" ht="19.899999999999999" customHeight="1">
      <c r="B123" s="129"/>
      <c r="C123" s="130"/>
      <c r="D123" s="139" t="s">
        <v>113</v>
      </c>
      <c r="E123" s="139"/>
      <c r="F123" s="139"/>
      <c r="G123" s="139"/>
      <c r="H123" s="139"/>
      <c r="I123" s="139"/>
      <c r="J123" s="139"/>
      <c r="K123" s="139"/>
      <c r="L123" s="139"/>
      <c r="M123" s="139"/>
      <c r="N123" s="253">
        <f>BK123</f>
        <v>0</v>
      </c>
      <c r="O123" s="233"/>
      <c r="P123" s="233"/>
      <c r="Q123" s="233"/>
      <c r="R123" s="132"/>
      <c r="T123" s="133"/>
      <c r="U123" s="130"/>
      <c r="V123" s="130"/>
      <c r="W123" s="134">
        <v>0</v>
      </c>
      <c r="X123" s="130"/>
      <c r="Y123" s="134">
        <v>0</v>
      </c>
      <c r="Z123" s="130"/>
      <c r="AA123" s="135">
        <v>0</v>
      </c>
      <c r="AR123" s="136" t="s">
        <v>84</v>
      </c>
      <c r="AT123" s="137" t="s">
        <v>75</v>
      </c>
      <c r="AU123" s="137" t="s">
        <v>84</v>
      </c>
      <c r="AY123" s="136" t="s">
        <v>139</v>
      </c>
      <c r="BK123" s="138">
        <v>0</v>
      </c>
    </row>
    <row r="124" spans="2:65" s="9" customFormat="1" ht="19.899999999999999" customHeight="1">
      <c r="B124" s="129"/>
      <c r="C124" s="130"/>
      <c r="D124" s="139" t="s">
        <v>114</v>
      </c>
      <c r="E124" s="139"/>
      <c r="F124" s="139"/>
      <c r="G124" s="139"/>
      <c r="H124" s="139"/>
      <c r="I124" s="139"/>
      <c r="J124" s="139"/>
      <c r="K124" s="139"/>
      <c r="L124" s="139"/>
      <c r="M124" s="139"/>
      <c r="N124" s="254">
        <f>BK124</f>
        <v>0</v>
      </c>
      <c r="O124" s="255"/>
      <c r="P124" s="255"/>
      <c r="Q124" s="255"/>
      <c r="R124" s="132"/>
      <c r="T124" s="133"/>
      <c r="U124" s="130"/>
      <c r="V124" s="130"/>
      <c r="W124" s="134">
        <f>SUM(W125:W189)</f>
        <v>224.09804199999999</v>
      </c>
      <c r="X124" s="130"/>
      <c r="Y124" s="134">
        <f>SUM(Y125:Y189)</f>
        <v>0</v>
      </c>
      <c r="Z124" s="130"/>
      <c r="AA124" s="135">
        <f>SUM(AA125:AA189)</f>
        <v>35.16328</v>
      </c>
      <c r="AR124" s="136" t="s">
        <v>84</v>
      </c>
      <c r="AT124" s="137" t="s">
        <v>75</v>
      </c>
      <c r="AU124" s="137" t="s">
        <v>84</v>
      </c>
      <c r="AY124" s="136" t="s">
        <v>139</v>
      </c>
      <c r="BK124" s="138">
        <f>SUM(BK125:BK189)</f>
        <v>0</v>
      </c>
    </row>
    <row r="125" spans="2:65" s="1" customFormat="1" ht="25.5" customHeight="1">
      <c r="B125" s="140"/>
      <c r="C125" s="141" t="s">
        <v>140</v>
      </c>
      <c r="D125" s="141" t="s">
        <v>141</v>
      </c>
      <c r="E125" s="142" t="s">
        <v>142</v>
      </c>
      <c r="F125" s="238" t="s">
        <v>143</v>
      </c>
      <c r="G125" s="238"/>
      <c r="H125" s="238"/>
      <c r="I125" s="238"/>
      <c r="J125" s="143" t="s">
        <v>144</v>
      </c>
      <c r="K125" s="144">
        <v>4</v>
      </c>
      <c r="L125" s="239"/>
      <c r="M125" s="239"/>
      <c r="N125" s="239">
        <f>ROUND(L125*K125,2)</f>
        <v>0</v>
      </c>
      <c r="O125" s="239"/>
      <c r="P125" s="239"/>
      <c r="Q125" s="239"/>
      <c r="R125" s="145"/>
      <c r="T125" s="146" t="s">
        <v>5</v>
      </c>
      <c r="U125" s="43" t="s">
        <v>41</v>
      </c>
      <c r="V125" s="147">
        <v>0</v>
      </c>
      <c r="W125" s="147">
        <f>V125*K125</f>
        <v>0</v>
      </c>
      <c r="X125" s="147">
        <v>0</v>
      </c>
      <c r="Y125" s="147">
        <f>X125*K125</f>
        <v>0</v>
      </c>
      <c r="Z125" s="147">
        <v>0</v>
      </c>
      <c r="AA125" s="148">
        <f>Z125*K125</f>
        <v>0</v>
      </c>
      <c r="AR125" s="21" t="s">
        <v>145</v>
      </c>
      <c r="AT125" s="21" t="s">
        <v>141</v>
      </c>
      <c r="AU125" s="21" t="s">
        <v>101</v>
      </c>
      <c r="AY125" s="21" t="s">
        <v>139</v>
      </c>
      <c r="BE125" s="149">
        <f>IF(U125="základní",N125,0)</f>
        <v>0</v>
      </c>
      <c r="BF125" s="149">
        <f>IF(U125="snížená",N125,0)</f>
        <v>0</v>
      </c>
      <c r="BG125" s="149">
        <f>IF(U125="zákl. přenesená",N125,0)</f>
        <v>0</v>
      </c>
      <c r="BH125" s="149">
        <f>IF(U125="sníž. přenesená",N125,0)</f>
        <v>0</v>
      </c>
      <c r="BI125" s="149">
        <f>IF(U125="nulová",N125,0)</f>
        <v>0</v>
      </c>
      <c r="BJ125" s="21" t="s">
        <v>84</v>
      </c>
      <c r="BK125" s="149">
        <f>ROUND(L125*K125,2)</f>
        <v>0</v>
      </c>
      <c r="BL125" s="21" t="s">
        <v>145</v>
      </c>
      <c r="BM125" s="21" t="s">
        <v>146</v>
      </c>
    </row>
    <row r="126" spans="2:65" s="1" customFormat="1" ht="25.5" customHeight="1">
      <c r="B126" s="140"/>
      <c r="C126" s="141" t="s">
        <v>11</v>
      </c>
      <c r="D126" s="141" t="s">
        <v>141</v>
      </c>
      <c r="E126" s="142" t="s">
        <v>147</v>
      </c>
      <c r="F126" s="238" t="s">
        <v>148</v>
      </c>
      <c r="G126" s="238"/>
      <c r="H126" s="238"/>
      <c r="I126" s="238"/>
      <c r="J126" s="143" t="s">
        <v>149</v>
      </c>
      <c r="K126" s="144">
        <v>1</v>
      </c>
      <c r="L126" s="239"/>
      <c r="M126" s="239"/>
      <c r="N126" s="239">
        <f>ROUND(L126*K126,2)</f>
        <v>0</v>
      </c>
      <c r="O126" s="239"/>
      <c r="P126" s="239"/>
      <c r="Q126" s="239"/>
      <c r="R126" s="145"/>
      <c r="T126" s="146" t="s">
        <v>5</v>
      </c>
      <c r="U126" s="43" t="s">
        <v>41</v>
      </c>
      <c r="V126" s="147">
        <v>0</v>
      </c>
      <c r="W126" s="147">
        <f>V126*K126</f>
        <v>0</v>
      </c>
      <c r="X126" s="147">
        <v>0</v>
      </c>
      <c r="Y126" s="147">
        <f>X126*K126</f>
        <v>0</v>
      </c>
      <c r="Z126" s="147">
        <v>0</v>
      </c>
      <c r="AA126" s="148">
        <f>Z126*K126</f>
        <v>0</v>
      </c>
      <c r="AR126" s="21" t="s">
        <v>145</v>
      </c>
      <c r="AT126" s="21" t="s">
        <v>141</v>
      </c>
      <c r="AU126" s="21" t="s">
        <v>101</v>
      </c>
      <c r="AY126" s="21" t="s">
        <v>139</v>
      </c>
      <c r="BE126" s="149">
        <f>IF(U126="základní",N126,0)</f>
        <v>0</v>
      </c>
      <c r="BF126" s="149">
        <f>IF(U126="snížená",N126,0)</f>
        <v>0</v>
      </c>
      <c r="BG126" s="149">
        <f>IF(U126="zákl. přenesená",N126,0)</f>
        <v>0</v>
      </c>
      <c r="BH126" s="149">
        <f>IF(U126="sníž. přenesená",N126,0)</f>
        <v>0</v>
      </c>
      <c r="BI126" s="149">
        <f>IF(U126="nulová",N126,0)</f>
        <v>0</v>
      </c>
      <c r="BJ126" s="21" t="s">
        <v>84</v>
      </c>
      <c r="BK126" s="149">
        <f>ROUND(L126*K126,2)</f>
        <v>0</v>
      </c>
      <c r="BL126" s="21" t="s">
        <v>145</v>
      </c>
      <c r="BM126" s="21" t="s">
        <v>150</v>
      </c>
    </row>
    <row r="127" spans="2:65" s="1" customFormat="1" ht="25.5" customHeight="1">
      <c r="B127" s="140"/>
      <c r="C127" s="141" t="s">
        <v>151</v>
      </c>
      <c r="D127" s="141" t="s">
        <v>141</v>
      </c>
      <c r="E127" s="142" t="s">
        <v>152</v>
      </c>
      <c r="F127" s="238" t="s">
        <v>153</v>
      </c>
      <c r="G127" s="238"/>
      <c r="H127" s="238"/>
      <c r="I127" s="238"/>
      <c r="J127" s="143" t="s">
        <v>154</v>
      </c>
      <c r="K127" s="144">
        <v>1.4079999999999999</v>
      </c>
      <c r="L127" s="239"/>
      <c r="M127" s="239"/>
      <c r="N127" s="239">
        <f>ROUND(L127*K127,2)</f>
        <v>0</v>
      </c>
      <c r="O127" s="239"/>
      <c r="P127" s="239"/>
      <c r="Q127" s="239"/>
      <c r="R127" s="145"/>
      <c r="T127" s="146" t="s">
        <v>5</v>
      </c>
      <c r="U127" s="43" t="s">
        <v>41</v>
      </c>
      <c r="V127" s="147">
        <v>0.40600000000000003</v>
      </c>
      <c r="W127" s="147">
        <f>V127*K127</f>
        <v>0.57164800000000004</v>
      </c>
      <c r="X127" s="147">
        <v>0</v>
      </c>
      <c r="Y127" s="147">
        <f>X127*K127</f>
        <v>0</v>
      </c>
      <c r="Z127" s="147">
        <v>5.5E-2</v>
      </c>
      <c r="AA127" s="148">
        <f>Z127*K127</f>
        <v>7.7439999999999995E-2</v>
      </c>
      <c r="AR127" s="21" t="s">
        <v>145</v>
      </c>
      <c r="AT127" s="21" t="s">
        <v>141</v>
      </c>
      <c r="AU127" s="21" t="s">
        <v>101</v>
      </c>
      <c r="AY127" s="21" t="s">
        <v>139</v>
      </c>
      <c r="BE127" s="149">
        <f>IF(U127="základní",N127,0)</f>
        <v>0</v>
      </c>
      <c r="BF127" s="149">
        <f>IF(U127="snížená",N127,0)</f>
        <v>0</v>
      </c>
      <c r="BG127" s="149">
        <f>IF(U127="zákl. přenesená",N127,0)</f>
        <v>0</v>
      </c>
      <c r="BH127" s="149">
        <f>IF(U127="sníž. přenesená",N127,0)</f>
        <v>0</v>
      </c>
      <c r="BI127" s="149">
        <f>IF(U127="nulová",N127,0)</f>
        <v>0</v>
      </c>
      <c r="BJ127" s="21" t="s">
        <v>84</v>
      </c>
      <c r="BK127" s="149">
        <f>ROUND(L127*K127,2)</f>
        <v>0</v>
      </c>
      <c r="BL127" s="21" t="s">
        <v>145</v>
      </c>
      <c r="BM127" s="21" t="s">
        <v>155</v>
      </c>
    </row>
    <row r="128" spans="2:65" s="10" customFormat="1" ht="16.5" customHeight="1">
      <c r="B128" s="150"/>
      <c r="C128" s="151"/>
      <c r="D128" s="151"/>
      <c r="E128" s="152" t="s">
        <v>5</v>
      </c>
      <c r="F128" s="240" t="s">
        <v>156</v>
      </c>
      <c r="G128" s="241"/>
      <c r="H128" s="241"/>
      <c r="I128" s="241"/>
      <c r="J128" s="151"/>
      <c r="K128" s="153">
        <v>0.54200000000000004</v>
      </c>
      <c r="L128" s="151"/>
      <c r="M128" s="151"/>
      <c r="N128" s="151"/>
      <c r="O128" s="151"/>
      <c r="P128" s="151"/>
      <c r="Q128" s="151"/>
      <c r="R128" s="154"/>
      <c r="T128" s="155"/>
      <c r="U128" s="151"/>
      <c r="V128" s="151"/>
      <c r="W128" s="151"/>
      <c r="X128" s="151"/>
      <c r="Y128" s="151"/>
      <c r="Z128" s="151"/>
      <c r="AA128" s="156"/>
      <c r="AT128" s="157" t="s">
        <v>157</v>
      </c>
      <c r="AU128" s="157" t="s">
        <v>101</v>
      </c>
      <c r="AV128" s="10" t="s">
        <v>101</v>
      </c>
      <c r="AW128" s="10" t="s">
        <v>33</v>
      </c>
      <c r="AX128" s="10" t="s">
        <v>76</v>
      </c>
      <c r="AY128" s="157" t="s">
        <v>139</v>
      </c>
    </row>
    <row r="129" spans="2:65" s="10" customFormat="1" ht="16.5" customHeight="1">
      <c r="B129" s="150"/>
      <c r="C129" s="151"/>
      <c r="D129" s="151"/>
      <c r="E129" s="152" t="s">
        <v>5</v>
      </c>
      <c r="F129" s="242" t="s">
        <v>158</v>
      </c>
      <c r="G129" s="243"/>
      <c r="H129" s="243"/>
      <c r="I129" s="243"/>
      <c r="J129" s="151"/>
      <c r="K129" s="153">
        <v>0.86599999999999999</v>
      </c>
      <c r="L129" s="151"/>
      <c r="M129" s="151"/>
      <c r="N129" s="151"/>
      <c r="O129" s="151"/>
      <c r="P129" s="151"/>
      <c r="Q129" s="151"/>
      <c r="R129" s="154"/>
      <c r="T129" s="155"/>
      <c r="U129" s="151"/>
      <c r="V129" s="151"/>
      <c r="W129" s="151"/>
      <c r="X129" s="151"/>
      <c r="Y129" s="151"/>
      <c r="Z129" s="151"/>
      <c r="AA129" s="156"/>
      <c r="AT129" s="157" t="s">
        <v>157</v>
      </c>
      <c r="AU129" s="157" t="s">
        <v>101</v>
      </c>
      <c r="AV129" s="10" t="s">
        <v>101</v>
      </c>
      <c r="AW129" s="10" t="s">
        <v>33</v>
      </c>
      <c r="AX129" s="10" t="s">
        <v>76</v>
      </c>
      <c r="AY129" s="157" t="s">
        <v>139</v>
      </c>
    </row>
    <row r="130" spans="2:65" s="11" customFormat="1" ht="16.5" customHeight="1">
      <c r="B130" s="158"/>
      <c r="C130" s="159"/>
      <c r="D130" s="159"/>
      <c r="E130" s="160" t="s">
        <v>5</v>
      </c>
      <c r="F130" s="244" t="s">
        <v>159</v>
      </c>
      <c r="G130" s="245"/>
      <c r="H130" s="245"/>
      <c r="I130" s="245"/>
      <c r="J130" s="159"/>
      <c r="K130" s="161">
        <v>1.4079999999999999</v>
      </c>
      <c r="L130" s="159"/>
      <c r="M130" s="159"/>
      <c r="N130" s="159"/>
      <c r="O130" s="159"/>
      <c r="P130" s="159"/>
      <c r="Q130" s="159"/>
      <c r="R130" s="162"/>
      <c r="T130" s="163"/>
      <c r="U130" s="159"/>
      <c r="V130" s="159"/>
      <c r="W130" s="159"/>
      <c r="X130" s="159"/>
      <c r="Y130" s="159"/>
      <c r="Z130" s="159"/>
      <c r="AA130" s="164"/>
      <c r="AT130" s="165" t="s">
        <v>157</v>
      </c>
      <c r="AU130" s="165" t="s">
        <v>101</v>
      </c>
      <c r="AV130" s="11" t="s">
        <v>145</v>
      </c>
      <c r="AW130" s="11" t="s">
        <v>33</v>
      </c>
      <c r="AX130" s="11" t="s">
        <v>84</v>
      </c>
      <c r="AY130" s="165" t="s">
        <v>139</v>
      </c>
    </row>
    <row r="131" spans="2:65" s="1" customFormat="1" ht="38.25" customHeight="1">
      <c r="B131" s="140"/>
      <c r="C131" s="141" t="s">
        <v>160</v>
      </c>
      <c r="D131" s="141" t="s">
        <v>141</v>
      </c>
      <c r="E131" s="142" t="s">
        <v>161</v>
      </c>
      <c r="F131" s="238" t="s">
        <v>162</v>
      </c>
      <c r="G131" s="238"/>
      <c r="H131" s="238"/>
      <c r="I131" s="238"/>
      <c r="J131" s="143" t="s">
        <v>154</v>
      </c>
      <c r="K131" s="144">
        <v>82.263999999999996</v>
      </c>
      <c r="L131" s="239"/>
      <c r="M131" s="239"/>
      <c r="N131" s="239">
        <f>ROUND(L131*K131,2)</f>
        <v>0</v>
      </c>
      <c r="O131" s="239"/>
      <c r="P131" s="239"/>
      <c r="Q131" s="239"/>
      <c r="R131" s="145"/>
      <c r="T131" s="146" t="s">
        <v>5</v>
      </c>
      <c r="U131" s="43" t="s">
        <v>41</v>
      </c>
      <c r="V131" s="147">
        <v>0.23300000000000001</v>
      </c>
      <c r="W131" s="147">
        <f>V131*K131</f>
        <v>19.167511999999999</v>
      </c>
      <c r="X131" s="147">
        <v>0</v>
      </c>
      <c r="Y131" s="147">
        <f>X131*K131</f>
        <v>0</v>
      </c>
      <c r="Z131" s="147">
        <v>5.7000000000000002E-2</v>
      </c>
      <c r="AA131" s="148">
        <f>Z131*K131</f>
        <v>4.6890479999999997</v>
      </c>
      <c r="AR131" s="21" t="s">
        <v>145</v>
      </c>
      <c r="AT131" s="21" t="s">
        <v>141</v>
      </c>
      <c r="AU131" s="21" t="s">
        <v>101</v>
      </c>
      <c r="AY131" s="21" t="s">
        <v>139</v>
      </c>
      <c r="BE131" s="149">
        <f>IF(U131="základní",N131,0)</f>
        <v>0</v>
      </c>
      <c r="BF131" s="149">
        <f>IF(U131="snížená",N131,0)</f>
        <v>0</v>
      </c>
      <c r="BG131" s="149">
        <f>IF(U131="zákl. přenesená",N131,0)</f>
        <v>0</v>
      </c>
      <c r="BH131" s="149">
        <f>IF(U131="sníž. přenesená",N131,0)</f>
        <v>0</v>
      </c>
      <c r="BI131" s="149">
        <f>IF(U131="nulová",N131,0)</f>
        <v>0</v>
      </c>
      <c r="BJ131" s="21" t="s">
        <v>84</v>
      </c>
      <c r="BK131" s="149">
        <f>ROUND(L131*K131,2)</f>
        <v>0</v>
      </c>
      <c r="BL131" s="21" t="s">
        <v>145</v>
      </c>
      <c r="BM131" s="21" t="s">
        <v>163</v>
      </c>
    </row>
    <row r="132" spans="2:65" s="12" customFormat="1" ht="16.5" customHeight="1">
      <c r="B132" s="166"/>
      <c r="C132" s="167"/>
      <c r="D132" s="167"/>
      <c r="E132" s="168" t="s">
        <v>5</v>
      </c>
      <c r="F132" s="246" t="s">
        <v>164</v>
      </c>
      <c r="G132" s="247"/>
      <c r="H132" s="247"/>
      <c r="I132" s="247"/>
      <c r="J132" s="167"/>
      <c r="K132" s="168" t="s">
        <v>5</v>
      </c>
      <c r="L132" s="167"/>
      <c r="M132" s="167"/>
      <c r="N132" s="167"/>
      <c r="O132" s="167"/>
      <c r="P132" s="167"/>
      <c r="Q132" s="167"/>
      <c r="R132" s="169"/>
      <c r="T132" s="170"/>
      <c r="U132" s="167"/>
      <c r="V132" s="167"/>
      <c r="W132" s="167"/>
      <c r="X132" s="167"/>
      <c r="Y132" s="167"/>
      <c r="Z132" s="167"/>
      <c r="AA132" s="171"/>
      <c r="AT132" s="172" t="s">
        <v>157</v>
      </c>
      <c r="AU132" s="172" t="s">
        <v>101</v>
      </c>
      <c r="AV132" s="12" t="s">
        <v>84</v>
      </c>
      <c r="AW132" s="12" t="s">
        <v>33</v>
      </c>
      <c r="AX132" s="12" t="s">
        <v>76</v>
      </c>
      <c r="AY132" s="172" t="s">
        <v>139</v>
      </c>
    </row>
    <row r="133" spans="2:65" s="10" customFormat="1" ht="16.5" customHeight="1">
      <c r="B133" s="150"/>
      <c r="C133" s="151"/>
      <c r="D133" s="151"/>
      <c r="E133" s="152" t="s">
        <v>5</v>
      </c>
      <c r="F133" s="242" t="s">
        <v>165</v>
      </c>
      <c r="G133" s="243"/>
      <c r="H133" s="243"/>
      <c r="I133" s="243"/>
      <c r="J133" s="151"/>
      <c r="K133" s="153">
        <v>24.105</v>
      </c>
      <c r="L133" s="151"/>
      <c r="M133" s="151"/>
      <c r="N133" s="151"/>
      <c r="O133" s="151"/>
      <c r="P133" s="151"/>
      <c r="Q133" s="151"/>
      <c r="R133" s="154"/>
      <c r="T133" s="155"/>
      <c r="U133" s="151"/>
      <c r="V133" s="151"/>
      <c r="W133" s="151"/>
      <c r="X133" s="151"/>
      <c r="Y133" s="151"/>
      <c r="Z133" s="151"/>
      <c r="AA133" s="156"/>
      <c r="AT133" s="157" t="s">
        <v>157</v>
      </c>
      <c r="AU133" s="157" t="s">
        <v>101</v>
      </c>
      <c r="AV133" s="10" t="s">
        <v>101</v>
      </c>
      <c r="AW133" s="10" t="s">
        <v>33</v>
      </c>
      <c r="AX133" s="10" t="s">
        <v>76</v>
      </c>
      <c r="AY133" s="157" t="s">
        <v>139</v>
      </c>
    </row>
    <row r="134" spans="2:65" s="10" customFormat="1" ht="16.5" customHeight="1">
      <c r="B134" s="150"/>
      <c r="C134" s="151"/>
      <c r="D134" s="151"/>
      <c r="E134" s="152" t="s">
        <v>5</v>
      </c>
      <c r="F134" s="242" t="s">
        <v>166</v>
      </c>
      <c r="G134" s="243"/>
      <c r="H134" s="243"/>
      <c r="I134" s="243"/>
      <c r="J134" s="151"/>
      <c r="K134" s="153">
        <v>0.7</v>
      </c>
      <c r="L134" s="151"/>
      <c r="M134" s="151"/>
      <c r="N134" s="151"/>
      <c r="O134" s="151"/>
      <c r="P134" s="151"/>
      <c r="Q134" s="151"/>
      <c r="R134" s="154"/>
      <c r="T134" s="155"/>
      <c r="U134" s="151"/>
      <c r="V134" s="151"/>
      <c r="W134" s="151"/>
      <c r="X134" s="151"/>
      <c r="Y134" s="151"/>
      <c r="Z134" s="151"/>
      <c r="AA134" s="156"/>
      <c r="AT134" s="157" t="s">
        <v>157</v>
      </c>
      <c r="AU134" s="157" t="s">
        <v>101</v>
      </c>
      <c r="AV134" s="10" t="s">
        <v>101</v>
      </c>
      <c r="AW134" s="10" t="s">
        <v>33</v>
      </c>
      <c r="AX134" s="10" t="s">
        <v>76</v>
      </c>
      <c r="AY134" s="157" t="s">
        <v>139</v>
      </c>
    </row>
    <row r="135" spans="2:65" s="12" customFormat="1" ht="16.5" customHeight="1">
      <c r="B135" s="166"/>
      <c r="C135" s="167"/>
      <c r="D135" s="167"/>
      <c r="E135" s="168" t="s">
        <v>5</v>
      </c>
      <c r="F135" s="248" t="s">
        <v>167</v>
      </c>
      <c r="G135" s="249"/>
      <c r="H135" s="249"/>
      <c r="I135" s="249"/>
      <c r="J135" s="167"/>
      <c r="K135" s="168" t="s">
        <v>5</v>
      </c>
      <c r="L135" s="167"/>
      <c r="M135" s="167"/>
      <c r="N135" s="167"/>
      <c r="O135" s="167"/>
      <c r="P135" s="167"/>
      <c r="Q135" s="167"/>
      <c r="R135" s="169"/>
      <c r="T135" s="170"/>
      <c r="U135" s="167"/>
      <c r="V135" s="167"/>
      <c r="W135" s="167"/>
      <c r="X135" s="167"/>
      <c r="Y135" s="167"/>
      <c r="Z135" s="167"/>
      <c r="AA135" s="171"/>
      <c r="AT135" s="172" t="s">
        <v>157</v>
      </c>
      <c r="AU135" s="172" t="s">
        <v>101</v>
      </c>
      <c r="AV135" s="12" t="s">
        <v>84</v>
      </c>
      <c r="AW135" s="12" t="s">
        <v>33</v>
      </c>
      <c r="AX135" s="12" t="s">
        <v>76</v>
      </c>
      <c r="AY135" s="172" t="s">
        <v>139</v>
      </c>
    </row>
    <row r="136" spans="2:65" s="10" customFormat="1" ht="16.5" customHeight="1">
      <c r="B136" s="150"/>
      <c r="C136" s="151"/>
      <c r="D136" s="151"/>
      <c r="E136" s="152" t="s">
        <v>5</v>
      </c>
      <c r="F136" s="242" t="s">
        <v>168</v>
      </c>
      <c r="G136" s="243"/>
      <c r="H136" s="243"/>
      <c r="I136" s="243"/>
      <c r="J136" s="151"/>
      <c r="K136" s="153">
        <v>31.084</v>
      </c>
      <c r="L136" s="151"/>
      <c r="M136" s="151"/>
      <c r="N136" s="151"/>
      <c r="O136" s="151"/>
      <c r="P136" s="151"/>
      <c r="Q136" s="151"/>
      <c r="R136" s="154"/>
      <c r="T136" s="155"/>
      <c r="U136" s="151"/>
      <c r="V136" s="151"/>
      <c r="W136" s="151"/>
      <c r="X136" s="151"/>
      <c r="Y136" s="151"/>
      <c r="Z136" s="151"/>
      <c r="AA136" s="156"/>
      <c r="AT136" s="157" t="s">
        <v>157</v>
      </c>
      <c r="AU136" s="157" t="s">
        <v>101</v>
      </c>
      <c r="AV136" s="10" t="s">
        <v>101</v>
      </c>
      <c r="AW136" s="10" t="s">
        <v>33</v>
      </c>
      <c r="AX136" s="10" t="s">
        <v>76</v>
      </c>
      <c r="AY136" s="157" t="s">
        <v>139</v>
      </c>
    </row>
    <row r="137" spans="2:65" s="12" customFormat="1" ht="16.5" customHeight="1">
      <c r="B137" s="166"/>
      <c r="C137" s="167"/>
      <c r="D137" s="167"/>
      <c r="E137" s="168" t="s">
        <v>5</v>
      </c>
      <c r="F137" s="248" t="s">
        <v>169</v>
      </c>
      <c r="G137" s="249"/>
      <c r="H137" s="249"/>
      <c r="I137" s="249"/>
      <c r="J137" s="167"/>
      <c r="K137" s="168" t="s">
        <v>5</v>
      </c>
      <c r="L137" s="167"/>
      <c r="M137" s="167"/>
      <c r="N137" s="167"/>
      <c r="O137" s="167"/>
      <c r="P137" s="167"/>
      <c r="Q137" s="167"/>
      <c r="R137" s="169"/>
      <c r="T137" s="170"/>
      <c r="U137" s="167"/>
      <c r="V137" s="167"/>
      <c r="W137" s="167"/>
      <c r="X137" s="167"/>
      <c r="Y137" s="167"/>
      <c r="Z137" s="167"/>
      <c r="AA137" s="171"/>
      <c r="AT137" s="172" t="s">
        <v>157</v>
      </c>
      <c r="AU137" s="172" t="s">
        <v>101</v>
      </c>
      <c r="AV137" s="12" t="s">
        <v>84</v>
      </c>
      <c r="AW137" s="12" t="s">
        <v>33</v>
      </c>
      <c r="AX137" s="12" t="s">
        <v>76</v>
      </c>
      <c r="AY137" s="172" t="s">
        <v>139</v>
      </c>
    </row>
    <row r="138" spans="2:65" s="10" customFormat="1" ht="25.5" customHeight="1">
      <c r="B138" s="150"/>
      <c r="C138" s="151"/>
      <c r="D138" s="151"/>
      <c r="E138" s="152" t="s">
        <v>5</v>
      </c>
      <c r="F138" s="242" t="s">
        <v>170</v>
      </c>
      <c r="G138" s="243"/>
      <c r="H138" s="243"/>
      <c r="I138" s="243"/>
      <c r="J138" s="151"/>
      <c r="K138" s="153">
        <v>26.375</v>
      </c>
      <c r="L138" s="151"/>
      <c r="M138" s="151"/>
      <c r="N138" s="151"/>
      <c r="O138" s="151"/>
      <c r="P138" s="151"/>
      <c r="Q138" s="151"/>
      <c r="R138" s="154"/>
      <c r="T138" s="155"/>
      <c r="U138" s="151"/>
      <c r="V138" s="151"/>
      <c r="W138" s="151"/>
      <c r="X138" s="151"/>
      <c r="Y138" s="151"/>
      <c r="Z138" s="151"/>
      <c r="AA138" s="156"/>
      <c r="AT138" s="157" t="s">
        <v>157</v>
      </c>
      <c r="AU138" s="157" t="s">
        <v>101</v>
      </c>
      <c r="AV138" s="10" t="s">
        <v>101</v>
      </c>
      <c r="AW138" s="10" t="s">
        <v>33</v>
      </c>
      <c r="AX138" s="10" t="s">
        <v>76</v>
      </c>
      <c r="AY138" s="157" t="s">
        <v>139</v>
      </c>
    </row>
    <row r="139" spans="2:65" s="11" customFormat="1" ht="16.5" customHeight="1">
      <c r="B139" s="158"/>
      <c r="C139" s="159"/>
      <c r="D139" s="159"/>
      <c r="E139" s="160" t="s">
        <v>5</v>
      </c>
      <c r="F139" s="244" t="s">
        <v>159</v>
      </c>
      <c r="G139" s="245"/>
      <c r="H139" s="245"/>
      <c r="I139" s="245"/>
      <c r="J139" s="159"/>
      <c r="K139" s="161">
        <v>82.263999999999996</v>
      </c>
      <c r="L139" s="159"/>
      <c r="M139" s="159"/>
      <c r="N139" s="159"/>
      <c r="O139" s="159"/>
      <c r="P139" s="159"/>
      <c r="Q139" s="159"/>
      <c r="R139" s="162"/>
      <c r="T139" s="163"/>
      <c r="U139" s="159"/>
      <c r="V139" s="159"/>
      <c r="W139" s="159"/>
      <c r="X139" s="159"/>
      <c r="Y139" s="159"/>
      <c r="Z139" s="159"/>
      <c r="AA139" s="164"/>
      <c r="AT139" s="165" t="s">
        <v>157</v>
      </c>
      <c r="AU139" s="165" t="s">
        <v>101</v>
      </c>
      <c r="AV139" s="11" t="s">
        <v>145</v>
      </c>
      <c r="AW139" s="11" t="s">
        <v>33</v>
      </c>
      <c r="AX139" s="11" t="s">
        <v>84</v>
      </c>
      <c r="AY139" s="165" t="s">
        <v>139</v>
      </c>
    </row>
    <row r="140" spans="2:65" s="1" customFormat="1" ht="16.5" customHeight="1">
      <c r="B140" s="140"/>
      <c r="C140" s="141" t="s">
        <v>171</v>
      </c>
      <c r="D140" s="141" t="s">
        <v>141</v>
      </c>
      <c r="E140" s="142" t="s">
        <v>172</v>
      </c>
      <c r="F140" s="238" t="s">
        <v>173</v>
      </c>
      <c r="G140" s="238"/>
      <c r="H140" s="238"/>
      <c r="I140" s="238"/>
      <c r="J140" s="143" t="s">
        <v>174</v>
      </c>
      <c r="K140" s="144">
        <v>67.325000000000003</v>
      </c>
      <c r="L140" s="239"/>
      <c r="M140" s="239"/>
      <c r="N140" s="239">
        <f>ROUND(L140*K140,2)</f>
        <v>0</v>
      </c>
      <c r="O140" s="239"/>
      <c r="P140" s="239"/>
      <c r="Q140" s="239"/>
      <c r="R140" s="145"/>
      <c r="T140" s="146" t="s">
        <v>5</v>
      </c>
      <c r="U140" s="43" t="s">
        <v>41</v>
      </c>
      <c r="V140" s="147">
        <v>9.8000000000000004E-2</v>
      </c>
      <c r="W140" s="147">
        <f>V140*K140</f>
        <v>6.5978500000000002</v>
      </c>
      <c r="X140" s="147">
        <v>0</v>
      </c>
      <c r="Y140" s="147">
        <f>X140*K140</f>
        <v>0</v>
      </c>
      <c r="Z140" s="147">
        <v>8.9999999999999993E-3</v>
      </c>
      <c r="AA140" s="148">
        <f>Z140*K140</f>
        <v>0.60592499999999994</v>
      </c>
      <c r="AR140" s="21" t="s">
        <v>145</v>
      </c>
      <c r="AT140" s="21" t="s">
        <v>141</v>
      </c>
      <c r="AU140" s="21" t="s">
        <v>101</v>
      </c>
      <c r="AY140" s="21" t="s">
        <v>139</v>
      </c>
      <c r="BE140" s="149">
        <f>IF(U140="základní",N140,0)</f>
        <v>0</v>
      </c>
      <c r="BF140" s="149">
        <f>IF(U140="snížená",N140,0)</f>
        <v>0</v>
      </c>
      <c r="BG140" s="149">
        <f>IF(U140="zákl. přenesená",N140,0)</f>
        <v>0</v>
      </c>
      <c r="BH140" s="149">
        <f>IF(U140="sníž. přenesená",N140,0)</f>
        <v>0</v>
      </c>
      <c r="BI140" s="149">
        <f>IF(U140="nulová",N140,0)</f>
        <v>0</v>
      </c>
      <c r="BJ140" s="21" t="s">
        <v>84</v>
      </c>
      <c r="BK140" s="149">
        <f>ROUND(L140*K140,2)</f>
        <v>0</v>
      </c>
      <c r="BL140" s="21" t="s">
        <v>145</v>
      </c>
      <c r="BM140" s="21" t="s">
        <v>175</v>
      </c>
    </row>
    <row r="141" spans="2:65" s="12" customFormat="1" ht="16.5" customHeight="1">
      <c r="B141" s="166"/>
      <c r="C141" s="167"/>
      <c r="D141" s="167"/>
      <c r="E141" s="168" t="s">
        <v>5</v>
      </c>
      <c r="F141" s="246" t="s">
        <v>164</v>
      </c>
      <c r="G141" s="247"/>
      <c r="H141" s="247"/>
      <c r="I141" s="247"/>
      <c r="J141" s="167"/>
      <c r="K141" s="168" t="s">
        <v>5</v>
      </c>
      <c r="L141" s="167"/>
      <c r="M141" s="167"/>
      <c r="N141" s="167"/>
      <c r="O141" s="167"/>
      <c r="P141" s="167"/>
      <c r="Q141" s="167"/>
      <c r="R141" s="169"/>
      <c r="T141" s="170"/>
      <c r="U141" s="167"/>
      <c r="V141" s="167"/>
      <c r="W141" s="167"/>
      <c r="X141" s="167"/>
      <c r="Y141" s="167"/>
      <c r="Z141" s="167"/>
      <c r="AA141" s="171"/>
      <c r="AT141" s="172" t="s">
        <v>157</v>
      </c>
      <c r="AU141" s="172" t="s">
        <v>101</v>
      </c>
      <c r="AV141" s="12" t="s">
        <v>84</v>
      </c>
      <c r="AW141" s="12" t="s">
        <v>33</v>
      </c>
      <c r="AX141" s="12" t="s">
        <v>76</v>
      </c>
      <c r="AY141" s="172" t="s">
        <v>139</v>
      </c>
    </row>
    <row r="142" spans="2:65" s="10" customFormat="1" ht="16.5" customHeight="1">
      <c r="B142" s="150"/>
      <c r="C142" s="151"/>
      <c r="D142" s="151"/>
      <c r="E142" s="152" t="s">
        <v>5</v>
      </c>
      <c r="F142" s="242" t="s">
        <v>176</v>
      </c>
      <c r="G142" s="243"/>
      <c r="H142" s="243"/>
      <c r="I142" s="243"/>
      <c r="J142" s="151"/>
      <c r="K142" s="153">
        <v>7.65</v>
      </c>
      <c r="L142" s="151"/>
      <c r="M142" s="151"/>
      <c r="N142" s="151"/>
      <c r="O142" s="151"/>
      <c r="P142" s="151"/>
      <c r="Q142" s="151"/>
      <c r="R142" s="154"/>
      <c r="T142" s="155"/>
      <c r="U142" s="151"/>
      <c r="V142" s="151"/>
      <c r="W142" s="151"/>
      <c r="X142" s="151"/>
      <c r="Y142" s="151"/>
      <c r="Z142" s="151"/>
      <c r="AA142" s="156"/>
      <c r="AT142" s="157" t="s">
        <v>157</v>
      </c>
      <c r="AU142" s="157" t="s">
        <v>101</v>
      </c>
      <c r="AV142" s="10" t="s">
        <v>101</v>
      </c>
      <c r="AW142" s="10" t="s">
        <v>33</v>
      </c>
      <c r="AX142" s="10" t="s">
        <v>76</v>
      </c>
      <c r="AY142" s="157" t="s">
        <v>139</v>
      </c>
    </row>
    <row r="143" spans="2:65" s="12" customFormat="1" ht="16.5" customHeight="1">
      <c r="B143" s="166"/>
      <c r="C143" s="167"/>
      <c r="D143" s="167"/>
      <c r="E143" s="168" t="s">
        <v>5</v>
      </c>
      <c r="F143" s="248" t="s">
        <v>167</v>
      </c>
      <c r="G143" s="249"/>
      <c r="H143" s="249"/>
      <c r="I143" s="249"/>
      <c r="J143" s="167"/>
      <c r="K143" s="168" t="s">
        <v>5</v>
      </c>
      <c r="L143" s="167"/>
      <c r="M143" s="167"/>
      <c r="N143" s="167"/>
      <c r="O143" s="167"/>
      <c r="P143" s="167"/>
      <c r="Q143" s="167"/>
      <c r="R143" s="169"/>
      <c r="T143" s="170"/>
      <c r="U143" s="167"/>
      <c r="V143" s="167"/>
      <c r="W143" s="167"/>
      <c r="X143" s="167"/>
      <c r="Y143" s="167"/>
      <c r="Z143" s="167"/>
      <c r="AA143" s="171"/>
      <c r="AT143" s="172" t="s">
        <v>157</v>
      </c>
      <c r="AU143" s="172" t="s">
        <v>101</v>
      </c>
      <c r="AV143" s="12" t="s">
        <v>84</v>
      </c>
      <c r="AW143" s="12" t="s">
        <v>33</v>
      </c>
      <c r="AX143" s="12" t="s">
        <v>76</v>
      </c>
      <c r="AY143" s="172" t="s">
        <v>139</v>
      </c>
    </row>
    <row r="144" spans="2:65" s="10" customFormat="1" ht="16.5" customHeight="1">
      <c r="B144" s="150"/>
      <c r="C144" s="151"/>
      <c r="D144" s="151"/>
      <c r="E144" s="152" t="s">
        <v>5</v>
      </c>
      <c r="F144" s="242" t="s">
        <v>177</v>
      </c>
      <c r="G144" s="243"/>
      <c r="H144" s="243"/>
      <c r="I144" s="243"/>
      <c r="J144" s="151"/>
      <c r="K144" s="153">
        <v>25.55</v>
      </c>
      <c r="L144" s="151"/>
      <c r="M144" s="151"/>
      <c r="N144" s="151"/>
      <c r="O144" s="151"/>
      <c r="P144" s="151"/>
      <c r="Q144" s="151"/>
      <c r="R144" s="154"/>
      <c r="T144" s="155"/>
      <c r="U144" s="151"/>
      <c r="V144" s="151"/>
      <c r="W144" s="151"/>
      <c r="X144" s="151"/>
      <c r="Y144" s="151"/>
      <c r="Z144" s="151"/>
      <c r="AA144" s="156"/>
      <c r="AT144" s="157" t="s">
        <v>157</v>
      </c>
      <c r="AU144" s="157" t="s">
        <v>101</v>
      </c>
      <c r="AV144" s="10" t="s">
        <v>101</v>
      </c>
      <c r="AW144" s="10" t="s">
        <v>33</v>
      </c>
      <c r="AX144" s="10" t="s">
        <v>76</v>
      </c>
      <c r="AY144" s="157" t="s">
        <v>139</v>
      </c>
    </row>
    <row r="145" spans="2:65" s="10" customFormat="1" ht="16.5" customHeight="1">
      <c r="B145" s="150"/>
      <c r="C145" s="151"/>
      <c r="D145" s="151"/>
      <c r="E145" s="152" t="s">
        <v>5</v>
      </c>
      <c r="F145" s="242" t="s">
        <v>178</v>
      </c>
      <c r="G145" s="243"/>
      <c r="H145" s="243"/>
      <c r="I145" s="243"/>
      <c r="J145" s="151"/>
      <c r="K145" s="153">
        <v>-6.9</v>
      </c>
      <c r="L145" s="151"/>
      <c r="M145" s="151"/>
      <c r="N145" s="151"/>
      <c r="O145" s="151"/>
      <c r="P145" s="151"/>
      <c r="Q145" s="151"/>
      <c r="R145" s="154"/>
      <c r="T145" s="155"/>
      <c r="U145" s="151"/>
      <c r="V145" s="151"/>
      <c r="W145" s="151"/>
      <c r="X145" s="151"/>
      <c r="Y145" s="151"/>
      <c r="Z145" s="151"/>
      <c r="AA145" s="156"/>
      <c r="AT145" s="157" t="s">
        <v>157</v>
      </c>
      <c r="AU145" s="157" t="s">
        <v>101</v>
      </c>
      <c r="AV145" s="10" t="s">
        <v>101</v>
      </c>
      <c r="AW145" s="10" t="s">
        <v>33</v>
      </c>
      <c r="AX145" s="10" t="s">
        <v>76</v>
      </c>
      <c r="AY145" s="157" t="s">
        <v>139</v>
      </c>
    </row>
    <row r="146" spans="2:65" s="10" customFormat="1" ht="25.5" customHeight="1">
      <c r="B146" s="150"/>
      <c r="C146" s="151"/>
      <c r="D146" s="151"/>
      <c r="E146" s="152" t="s">
        <v>5</v>
      </c>
      <c r="F146" s="242" t="s">
        <v>179</v>
      </c>
      <c r="G146" s="243"/>
      <c r="H146" s="243"/>
      <c r="I146" s="243"/>
      <c r="J146" s="151"/>
      <c r="K146" s="153">
        <v>14.625</v>
      </c>
      <c r="L146" s="151"/>
      <c r="M146" s="151"/>
      <c r="N146" s="151"/>
      <c r="O146" s="151"/>
      <c r="P146" s="151"/>
      <c r="Q146" s="151"/>
      <c r="R146" s="154"/>
      <c r="T146" s="155"/>
      <c r="U146" s="151"/>
      <c r="V146" s="151"/>
      <c r="W146" s="151"/>
      <c r="X146" s="151"/>
      <c r="Y146" s="151"/>
      <c r="Z146" s="151"/>
      <c r="AA146" s="156"/>
      <c r="AT146" s="157" t="s">
        <v>157</v>
      </c>
      <c r="AU146" s="157" t="s">
        <v>101</v>
      </c>
      <c r="AV146" s="10" t="s">
        <v>101</v>
      </c>
      <c r="AW146" s="10" t="s">
        <v>33</v>
      </c>
      <c r="AX146" s="10" t="s">
        <v>76</v>
      </c>
      <c r="AY146" s="157" t="s">
        <v>139</v>
      </c>
    </row>
    <row r="147" spans="2:65" s="10" customFormat="1" ht="16.5" customHeight="1">
      <c r="B147" s="150"/>
      <c r="C147" s="151"/>
      <c r="D147" s="151"/>
      <c r="E147" s="152" t="s">
        <v>5</v>
      </c>
      <c r="F147" s="242" t="s">
        <v>180</v>
      </c>
      <c r="G147" s="243"/>
      <c r="H147" s="243"/>
      <c r="I147" s="243"/>
      <c r="J147" s="151"/>
      <c r="K147" s="153">
        <v>-2</v>
      </c>
      <c r="L147" s="151"/>
      <c r="M147" s="151"/>
      <c r="N147" s="151"/>
      <c r="O147" s="151"/>
      <c r="P147" s="151"/>
      <c r="Q147" s="151"/>
      <c r="R147" s="154"/>
      <c r="T147" s="155"/>
      <c r="U147" s="151"/>
      <c r="V147" s="151"/>
      <c r="W147" s="151"/>
      <c r="X147" s="151"/>
      <c r="Y147" s="151"/>
      <c r="Z147" s="151"/>
      <c r="AA147" s="156"/>
      <c r="AT147" s="157" t="s">
        <v>157</v>
      </c>
      <c r="AU147" s="157" t="s">
        <v>101</v>
      </c>
      <c r="AV147" s="10" t="s">
        <v>101</v>
      </c>
      <c r="AW147" s="10" t="s">
        <v>33</v>
      </c>
      <c r="AX147" s="10" t="s">
        <v>76</v>
      </c>
      <c r="AY147" s="157" t="s">
        <v>139</v>
      </c>
    </row>
    <row r="148" spans="2:65" s="12" customFormat="1" ht="16.5" customHeight="1">
      <c r="B148" s="166"/>
      <c r="C148" s="167"/>
      <c r="D148" s="167"/>
      <c r="E148" s="168" t="s">
        <v>5</v>
      </c>
      <c r="F148" s="248" t="s">
        <v>169</v>
      </c>
      <c r="G148" s="249"/>
      <c r="H148" s="249"/>
      <c r="I148" s="249"/>
      <c r="J148" s="167"/>
      <c r="K148" s="168" t="s">
        <v>5</v>
      </c>
      <c r="L148" s="167"/>
      <c r="M148" s="167"/>
      <c r="N148" s="167"/>
      <c r="O148" s="167"/>
      <c r="P148" s="167"/>
      <c r="Q148" s="167"/>
      <c r="R148" s="169"/>
      <c r="T148" s="170"/>
      <c r="U148" s="167"/>
      <c r="V148" s="167"/>
      <c r="W148" s="167"/>
      <c r="X148" s="167"/>
      <c r="Y148" s="167"/>
      <c r="Z148" s="167"/>
      <c r="AA148" s="171"/>
      <c r="AT148" s="172" t="s">
        <v>157</v>
      </c>
      <c r="AU148" s="172" t="s">
        <v>101</v>
      </c>
      <c r="AV148" s="12" t="s">
        <v>84</v>
      </c>
      <c r="AW148" s="12" t="s">
        <v>33</v>
      </c>
      <c r="AX148" s="12" t="s">
        <v>76</v>
      </c>
      <c r="AY148" s="172" t="s">
        <v>139</v>
      </c>
    </row>
    <row r="149" spans="2:65" s="10" customFormat="1" ht="16.5" customHeight="1">
      <c r="B149" s="150"/>
      <c r="C149" s="151"/>
      <c r="D149" s="151"/>
      <c r="E149" s="152" t="s">
        <v>5</v>
      </c>
      <c r="F149" s="242" t="s">
        <v>177</v>
      </c>
      <c r="G149" s="243"/>
      <c r="H149" s="243"/>
      <c r="I149" s="243"/>
      <c r="J149" s="151"/>
      <c r="K149" s="153">
        <v>25.55</v>
      </c>
      <c r="L149" s="151"/>
      <c r="M149" s="151"/>
      <c r="N149" s="151"/>
      <c r="O149" s="151"/>
      <c r="P149" s="151"/>
      <c r="Q149" s="151"/>
      <c r="R149" s="154"/>
      <c r="T149" s="155"/>
      <c r="U149" s="151"/>
      <c r="V149" s="151"/>
      <c r="W149" s="151"/>
      <c r="X149" s="151"/>
      <c r="Y149" s="151"/>
      <c r="Z149" s="151"/>
      <c r="AA149" s="156"/>
      <c r="AT149" s="157" t="s">
        <v>157</v>
      </c>
      <c r="AU149" s="157" t="s">
        <v>101</v>
      </c>
      <c r="AV149" s="10" t="s">
        <v>101</v>
      </c>
      <c r="AW149" s="10" t="s">
        <v>33</v>
      </c>
      <c r="AX149" s="10" t="s">
        <v>76</v>
      </c>
      <c r="AY149" s="157" t="s">
        <v>139</v>
      </c>
    </row>
    <row r="150" spans="2:65" s="10" customFormat="1" ht="16.5" customHeight="1">
      <c r="B150" s="150"/>
      <c r="C150" s="151"/>
      <c r="D150" s="151"/>
      <c r="E150" s="152" t="s">
        <v>5</v>
      </c>
      <c r="F150" s="242" t="s">
        <v>178</v>
      </c>
      <c r="G150" s="243"/>
      <c r="H150" s="243"/>
      <c r="I150" s="243"/>
      <c r="J150" s="151"/>
      <c r="K150" s="153">
        <v>-6.9</v>
      </c>
      <c r="L150" s="151"/>
      <c r="M150" s="151"/>
      <c r="N150" s="151"/>
      <c r="O150" s="151"/>
      <c r="P150" s="151"/>
      <c r="Q150" s="151"/>
      <c r="R150" s="154"/>
      <c r="T150" s="155"/>
      <c r="U150" s="151"/>
      <c r="V150" s="151"/>
      <c r="W150" s="151"/>
      <c r="X150" s="151"/>
      <c r="Y150" s="151"/>
      <c r="Z150" s="151"/>
      <c r="AA150" s="156"/>
      <c r="AT150" s="157" t="s">
        <v>157</v>
      </c>
      <c r="AU150" s="157" t="s">
        <v>101</v>
      </c>
      <c r="AV150" s="10" t="s">
        <v>101</v>
      </c>
      <c r="AW150" s="10" t="s">
        <v>33</v>
      </c>
      <c r="AX150" s="10" t="s">
        <v>76</v>
      </c>
      <c r="AY150" s="157" t="s">
        <v>139</v>
      </c>
    </row>
    <row r="151" spans="2:65" s="10" customFormat="1" ht="16.5" customHeight="1">
      <c r="B151" s="150"/>
      <c r="C151" s="151"/>
      <c r="D151" s="151"/>
      <c r="E151" s="152" t="s">
        <v>5</v>
      </c>
      <c r="F151" s="242" t="s">
        <v>181</v>
      </c>
      <c r="G151" s="243"/>
      <c r="H151" s="243"/>
      <c r="I151" s="243"/>
      <c r="J151" s="151"/>
      <c r="K151" s="153">
        <v>12.55</v>
      </c>
      <c r="L151" s="151"/>
      <c r="M151" s="151"/>
      <c r="N151" s="151"/>
      <c r="O151" s="151"/>
      <c r="P151" s="151"/>
      <c r="Q151" s="151"/>
      <c r="R151" s="154"/>
      <c r="T151" s="155"/>
      <c r="U151" s="151"/>
      <c r="V151" s="151"/>
      <c r="W151" s="151"/>
      <c r="X151" s="151"/>
      <c r="Y151" s="151"/>
      <c r="Z151" s="151"/>
      <c r="AA151" s="156"/>
      <c r="AT151" s="157" t="s">
        <v>157</v>
      </c>
      <c r="AU151" s="157" t="s">
        <v>101</v>
      </c>
      <c r="AV151" s="10" t="s">
        <v>101</v>
      </c>
      <c r="AW151" s="10" t="s">
        <v>33</v>
      </c>
      <c r="AX151" s="10" t="s">
        <v>76</v>
      </c>
      <c r="AY151" s="157" t="s">
        <v>139</v>
      </c>
    </row>
    <row r="152" spans="2:65" s="10" customFormat="1" ht="16.5" customHeight="1">
      <c r="B152" s="150"/>
      <c r="C152" s="151"/>
      <c r="D152" s="151"/>
      <c r="E152" s="152" t="s">
        <v>5</v>
      </c>
      <c r="F152" s="242" t="s">
        <v>182</v>
      </c>
      <c r="G152" s="243"/>
      <c r="H152" s="243"/>
      <c r="I152" s="243"/>
      <c r="J152" s="151"/>
      <c r="K152" s="153">
        <v>-2.8</v>
      </c>
      <c r="L152" s="151"/>
      <c r="M152" s="151"/>
      <c r="N152" s="151"/>
      <c r="O152" s="151"/>
      <c r="P152" s="151"/>
      <c r="Q152" s="151"/>
      <c r="R152" s="154"/>
      <c r="T152" s="155"/>
      <c r="U152" s="151"/>
      <c r="V152" s="151"/>
      <c r="W152" s="151"/>
      <c r="X152" s="151"/>
      <c r="Y152" s="151"/>
      <c r="Z152" s="151"/>
      <c r="AA152" s="156"/>
      <c r="AT152" s="157" t="s">
        <v>157</v>
      </c>
      <c r="AU152" s="157" t="s">
        <v>101</v>
      </c>
      <c r="AV152" s="10" t="s">
        <v>101</v>
      </c>
      <c r="AW152" s="10" t="s">
        <v>33</v>
      </c>
      <c r="AX152" s="10" t="s">
        <v>76</v>
      </c>
      <c r="AY152" s="157" t="s">
        <v>139</v>
      </c>
    </row>
    <row r="153" spans="2:65" s="11" customFormat="1" ht="16.5" customHeight="1">
      <c r="B153" s="158"/>
      <c r="C153" s="159"/>
      <c r="D153" s="159"/>
      <c r="E153" s="160" t="s">
        <v>5</v>
      </c>
      <c r="F153" s="244" t="s">
        <v>159</v>
      </c>
      <c r="G153" s="245"/>
      <c r="H153" s="245"/>
      <c r="I153" s="245"/>
      <c r="J153" s="159"/>
      <c r="K153" s="161">
        <v>67.325000000000003</v>
      </c>
      <c r="L153" s="159"/>
      <c r="M153" s="159"/>
      <c r="N153" s="159"/>
      <c r="O153" s="159"/>
      <c r="P153" s="159"/>
      <c r="Q153" s="159"/>
      <c r="R153" s="162"/>
      <c r="T153" s="163"/>
      <c r="U153" s="159"/>
      <c r="V153" s="159"/>
      <c r="W153" s="159"/>
      <c r="X153" s="159"/>
      <c r="Y153" s="159"/>
      <c r="Z153" s="159"/>
      <c r="AA153" s="164"/>
      <c r="AT153" s="165" t="s">
        <v>157</v>
      </c>
      <c r="AU153" s="165" t="s">
        <v>101</v>
      </c>
      <c r="AV153" s="11" t="s">
        <v>145</v>
      </c>
      <c r="AW153" s="11" t="s">
        <v>33</v>
      </c>
      <c r="AX153" s="11" t="s">
        <v>84</v>
      </c>
      <c r="AY153" s="165" t="s">
        <v>139</v>
      </c>
    </row>
    <row r="154" spans="2:65" s="1" customFormat="1" ht="25.5" customHeight="1">
      <c r="B154" s="140"/>
      <c r="C154" s="141" t="s">
        <v>183</v>
      </c>
      <c r="D154" s="141" t="s">
        <v>141</v>
      </c>
      <c r="E154" s="142" t="s">
        <v>184</v>
      </c>
      <c r="F154" s="238" t="s">
        <v>185</v>
      </c>
      <c r="G154" s="238"/>
      <c r="H154" s="238"/>
      <c r="I154" s="238"/>
      <c r="J154" s="143" t="s">
        <v>154</v>
      </c>
      <c r="K154" s="144">
        <v>11.89</v>
      </c>
      <c r="L154" s="239"/>
      <c r="M154" s="239"/>
      <c r="N154" s="239">
        <f>ROUND(L154*K154,2)</f>
        <v>0</v>
      </c>
      <c r="O154" s="239"/>
      <c r="P154" s="239"/>
      <c r="Q154" s="239"/>
      <c r="R154" s="145"/>
      <c r="T154" s="146" t="s">
        <v>5</v>
      </c>
      <c r="U154" s="43" t="s">
        <v>41</v>
      </c>
      <c r="V154" s="147">
        <v>0.93899999999999995</v>
      </c>
      <c r="W154" s="147">
        <f>V154*K154</f>
        <v>11.164709999999999</v>
      </c>
      <c r="X154" s="147">
        <v>0</v>
      </c>
      <c r="Y154" s="147">
        <f>X154*K154</f>
        <v>0</v>
      </c>
      <c r="Z154" s="147">
        <v>7.5999999999999998E-2</v>
      </c>
      <c r="AA154" s="148">
        <f>Z154*K154</f>
        <v>0.90364</v>
      </c>
      <c r="AR154" s="21" t="s">
        <v>145</v>
      </c>
      <c r="AT154" s="21" t="s">
        <v>141</v>
      </c>
      <c r="AU154" s="21" t="s">
        <v>101</v>
      </c>
      <c r="AY154" s="21" t="s">
        <v>139</v>
      </c>
      <c r="BE154" s="149">
        <f>IF(U154="základní",N154,0)</f>
        <v>0</v>
      </c>
      <c r="BF154" s="149">
        <f>IF(U154="snížená",N154,0)</f>
        <v>0</v>
      </c>
      <c r="BG154" s="149">
        <f>IF(U154="zákl. přenesená",N154,0)</f>
        <v>0</v>
      </c>
      <c r="BH154" s="149">
        <f>IF(U154="sníž. přenesená",N154,0)</f>
        <v>0</v>
      </c>
      <c r="BI154" s="149">
        <f>IF(U154="nulová",N154,0)</f>
        <v>0</v>
      </c>
      <c r="BJ154" s="21" t="s">
        <v>84</v>
      </c>
      <c r="BK154" s="149">
        <f>ROUND(L154*K154,2)</f>
        <v>0</v>
      </c>
      <c r="BL154" s="21" t="s">
        <v>145</v>
      </c>
      <c r="BM154" s="21" t="s">
        <v>186</v>
      </c>
    </row>
    <row r="155" spans="2:65" s="12" customFormat="1" ht="16.5" customHeight="1">
      <c r="B155" s="166"/>
      <c r="C155" s="167"/>
      <c r="D155" s="167"/>
      <c r="E155" s="168" t="s">
        <v>5</v>
      </c>
      <c r="F155" s="246" t="s">
        <v>164</v>
      </c>
      <c r="G155" s="247"/>
      <c r="H155" s="247"/>
      <c r="I155" s="247"/>
      <c r="J155" s="167"/>
      <c r="K155" s="168" t="s">
        <v>5</v>
      </c>
      <c r="L155" s="167"/>
      <c r="M155" s="167"/>
      <c r="N155" s="167"/>
      <c r="O155" s="167"/>
      <c r="P155" s="167"/>
      <c r="Q155" s="167"/>
      <c r="R155" s="169"/>
      <c r="T155" s="170"/>
      <c r="U155" s="167"/>
      <c r="V155" s="167"/>
      <c r="W155" s="167"/>
      <c r="X155" s="167"/>
      <c r="Y155" s="167"/>
      <c r="Z155" s="167"/>
      <c r="AA155" s="171"/>
      <c r="AT155" s="172" t="s">
        <v>157</v>
      </c>
      <c r="AU155" s="172" t="s">
        <v>101</v>
      </c>
      <c r="AV155" s="12" t="s">
        <v>84</v>
      </c>
      <c r="AW155" s="12" t="s">
        <v>33</v>
      </c>
      <c r="AX155" s="12" t="s">
        <v>76</v>
      </c>
      <c r="AY155" s="172" t="s">
        <v>139</v>
      </c>
    </row>
    <row r="156" spans="2:65" s="10" customFormat="1" ht="16.5" customHeight="1">
      <c r="B156" s="150"/>
      <c r="C156" s="151"/>
      <c r="D156" s="151"/>
      <c r="E156" s="152" t="s">
        <v>5</v>
      </c>
      <c r="F156" s="242" t="s">
        <v>187</v>
      </c>
      <c r="G156" s="243"/>
      <c r="H156" s="243"/>
      <c r="I156" s="243"/>
      <c r="J156" s="151"/>
      <c r="K156" s="153">
        <v>3.69</v>
      </c>
      <c r="L156" s="151"/>
      <c r="M156" s="151"/>
      <c r="N156" s="151"/>
      <c r="O156" s="151"/>
      <c r="P156" s="151"/>
      <c r="Q156" s="151"/>
      <c r="R156" s="154"/>
      <c r="T156" s="155"/>
      <c r="U156" s="151"/>
      <c r="V156" s="151"/>
      <c r="W156" s="151"/>
      <c r="X156" s="151"/>
      <c r="Y156" s="151"/>
      <c r="Z156" s="151"/>
      <c r="AA156" s="156"/>
      <c r="AT156" s="157" t="s">
        <v>157</v>
      </c>
      <c r="AU156" s="157" t="s">
        <v>101</v>
      </c>
      <c r="AV156" s="10" t="s">
        <v>101</v>
      </c>
      <c r="AW156" s="10" t="s">
        <v>33</v>
      </c>
      <c r="AX156" s="10" t="s">
        <v>76</v>
      </c>
      <c r="AY156" s="157" t="s">
        <v>139</v>
      </c>
    </row>
    <row r="157" spans="2:65" s="12" customFormat="1" ht="16.5" customHeight="1">
      <c r="B157" s="166"/>
      <c r="C157" s="167"/>
      <c r="D157" s="167"/>
      <c r="E157" s="168" t="s">
        <v>5</v>
      </c>
      <c r="F157" s="248" t="s">
        <v>167</v>
      </c>
      <c r="G157" s="249"/>
      <c r="H157" s="249"/>
      <c r="I157" s="249"/>
      <c r="J157" s="167"/>
      <c r="K157" s="168" t="s">
        <v>5</v>
      </c>
      <c r="L157" s="167"/>
      <c r="M157" s="167"/>
      <c r="N157" s="167"/>
      <c r="O157" s="167"/>
      <c r="P157" s="167"/>
      <c r="Q157" s="167"/>
      <c r="R157" s="169"/>
      <c r="T157" s="170"/>
      <c r="U157" s="167"/>
      <c r="V157" s="167"/>
      <c r="W157" s="167"/>
      <c r="X157" s="167"/>
      <c r="Y157" s="167"/>
      <c r="Z157" s="167"/>
      <c r="AA157" s="171"/>
      <c r="AT157" s="172" t="s">
        <v>157</v>
      </c>
      <c r="AU157" s="172" t="s">
        <v>101</v>
      </c>
      <c r="AV157" s="12" t="s">
        <v>84</v>
      </c>
      <c r="AW157" s="12" t="s">
        <v>33</v>
      </c>
      <c r="AX157" s="12" t="s">
        <v>76</v>
      </c>
      <c r="AY157" s="172" t="s">
        <v>139</v>
      </c>
    </row>
    <row r="158" spans="2:65" s="10" customFormat="1" ht="16.5" customHeight="1">
      <c r="B158" s="150"/>
      <c r="C158" s="151"/>
      <c r="D158" s="151"/>
      <c r="E158" s="152" t="s">
        <v>5</v>
      </c>
      <c r="F158" s="242" t="s">
        <v>188</v>
      </c>
      <c r="G158" s="243"/>
      <c r="H158" s="243"/>
      <c r="I158" s="243"/>
      <c r="J158" s="151"/>
      <c r="K158" s="153">
        <v>3.28</v>
      </c>
      <c r="L158" s="151"/>
      <c r="M158" s="151"/>
      <c r="N158" s="151"/>
      <c r="O158" s="151"/>
      <c r="P158" s="151"/>
      <c r="Q158" s="151"/>
      <c r="R158" s="154"/>
      <c r="T158" s="155"/>
      <c r="U158" s="151"/>
      <c r="V158" s="151"/>
      <c r="W158" s="151"/>
      <c r="X158" s="151"/>
      <c r="Y158" s="151"/>
      <c r="Z158" s="151"/>
      <c r="AA158" s="156"/>
      <c r="AT158" s="157" t="s">
        <v>157</v>
      </c>
      <c r="AU158" s="157" t="s">
        <v>101</v>
      </c>
      <c r="AV158" s="10" t="s">
        <v>101</v>
      </c>
      <c r="AW158" s="10" t="s">
        <v>33</v>
      </c>
      <c r="AX158" s="10" t="s">
        <v>76</v>
      </c>
      <c r="AY158" s="157" t="s">
        <v>139</v>
      </c>
    </row>
    <row r="159" spans="2:65" s="12" customFormat="1" ht="16.5" customHeight="1">
      <c r="B159" s="166"/>
      <c r="C159" s="167"/>
      <c r="D159" s="167"/>
      <c r="E159" s="168" t="s">
        <v>5</v>
      </c>
      <c r="F159" s="248" t="s">
        <v>169</v>
      </c>
      <c r="G159" s="249"/>
      <c r="H159" s="249"/>
      <c r="I159" s="249"/>
      <c r="J159" s="167"/>
      <c r="K159" s="168" t="s">
        <v>5</v>
      </c>
      <c r="L159" s="167"/>
      <c r="M159" s="167"/>
      <c r="N159" s="167"/>
      <c r="O159" s="167"/>
      <c r="P159" s="167"/>
      <c r="Q159" s="167"/>
      <c r="R159" s="169"/>
      <c r="T159" s="170"/>
      <c r="U159" s="167"/>
      <c r="V159" s="167"/>
      <c r="W159" s="167"/>
      <c r="X159" s="167"/>
      <c r="Y159" s="167"/>
      <c r="Z159" s="167"/>
      <c r="AA159" s="171"/>
      <c r="AT159" s="172" t="s">
        <v>157</v>
      </c>
      <c r="AU159" s="172" t="s">
        <v>101</v>
      </c>
      <c r="AV159" s="12" t="s">
        <v>84</v>
      </c>
      <c r="AW159" s="12" t="s">
        <v>33</v>
      </c>
      <c r="AX159" s="12" t="s">
        <v>76</v>
      </c>
      <c r="AY159" s="172" t="s">
        <v>139</v>
      </c>
    </row>
    <row r="160" spans="2:65" s="10" customFormat="1" ht="16.5" customHeight="1">
      <c r="B160" s="150"/>
      <c r="C160" s="151"/>
      <c r="D160" s="151"/>
      <c r="E160" s="152" t="s">
        <v>5</v>
      </c>
      <c r="F160" s="242" t="s">
        <v>189</v>
      </c>
      <c r="G160" s="243"/>
      <c r="H160" s="243"/>
      <c r="I160" s="243"/>
      <c r="J160" s="151"/>
      <c r="K160" s="153">
        <v>4.92</v>
      </c>
      <c r="L160" s="151"/>
      <c r="M160" s="151"/>
      <c r="N160" s="151"/>
      <c r="O160" s="151"/>
      <c r="P160" s="151"/>
      <c r="Q160" s="151"/>
      <c r="R160" s="154"/>
      <c r="T160" s="155"/>
      <c r="U160" s="151"/>
      <c r="V160" s="151"/>
      <c r="W160" s="151"/>
      <c r="X160" s="151"/>
      <c r="Y160" s="151"/>
      <c r="Z160" s="151"/>
      <c r="AA160" s="156"/>
      <c r="AT160" s="157" t="s">
        <v>157</v>
      </c>
      <c r="AU160" s="157" t="s">
        <v>101</v>
      </c>
      <c r="AV160" s="10" t="s">
        <v>101</v>
      </c>
      <c r="AW160" s="10" t="s">
        <v>33</v>
      </c>
      <c r="AX160" s="10" t="s">
        <v>76</v>
      </c>
      <c r="AY160" s="157" t="s">
        <v>139</v>
      </c>
    </row>
    <row r="161" spans="2:65" s="11" customFormat="1" ht="16.5" customHeight="1">
      <c r="B161" s="158"/>
      <c r="C161" s="159"/>
      <c r="D161" s="159"/>
      <c r="E161" s="160" t="s">
        <v>5</v>
      </c>
      <c r="F161" s="244" t="s">
        <v>159</v>
      </c>
      <c r="G161" s="245"/>
      <c r="H161" s="245"/>
      <c r="I161" s="245"/>
      <c r="J161" s="159"/>
      <c r="K161" s="161">
        <v>11.89</v>
      </c>
      <c r="L161" s="159"/>
      <c r="M161" s="159"/>
      <c r="N161" s="159"/>
      <c r="O161" s="159"/>
      <c r="P161" s="159"/>
      <c r="Q161" s="159"/>
      <c r="R161" s="162"/>
      <c r="T161" s="163"/>
      <c r="U161" s="159"/>
      <c r="V161" s="159"/>
      <c r="W161" s="159"/>
      <c r="X161" s="159"/>
      <c r="Y161" s="159"/>
      <c r="Z161" s="159"/>
      <c r="AA161" s="164"/>
      <c r="AT161" s="165" t="s">
        <v>157</v>
      </c>
      <c r="AU161" s="165" t="s">
        <v>101</v>
      </c>
      <c r="AV161" s="11" t="s">
        <v>145</v>
      </c>
      <c r="AW161" s="11" t="s">
        <v>33</v>
      </c>
      <c r="AX161" s="11" t="s">
        <v>84</v>
      </c>
      <c r="AY161" s="165" t="s">
        <v>139</v>
      </c>
    </row>
    <row r="162" spans="2:65" s="1" customFormat="1" ht="25.5" customHeight="1">
      <c r="B162" s="140"/>
      <c r="C162" s="141" t="s">
        <v>190</v>
      </c>
      <c r="D162" s="141" t="s">
        <v>141</v>
      </c>
      <c r="E162" s="142" t="s">
        <v>191</v>
      </c>
      <c r="F162" s="238" t="s">
        <v>192</v>
      </c>
      <c r="G162" s="238"/>
      <c r="H162" s="238"/>
      <c r="I162" s="238"/>
      <c r="J162" s="143" t="s">
        <v>154</v>
      </c>
      <c r="K162" s="144">
        <v>34.628999999999998</v>
      </c>
      <c r="L162" s="239"/>
      <c r="M162" s="239"/>
      <c r="N162" s="239">
        <f>ROUND(L162*K162,2)</f>
        <v>0</v>
      </c>
      <c r="O162" s="239"/>
      <c r="P162" s="239"/>
      <c r="Q162" s="239"/>
      <c r="R162" s="145"/>
      <c r="T162" s="146" t="s">
        <v>5</v>
      </c>
      <c r="U162" s="43" t="s">
        <v>41</v>
      </c>
      <c r="V162" s="147">
        <v>0.71799999999999997</v>
      </c>
      <c r="W162" s="147">
        <f>V162*K162</f>
        <v>24.863621999999996</v>
      </c>
      <c r="X162" s="147">
        <v>0</v>
      </c>
      <c r="Y162" s="147">
        <f>X162*K162</f>
        <v>0</v>
      </c>
      <c r="Z162" s="147">
        <v>6.3E-2</v>
      </c>
      <c r="AA162" s="148">
        <f>Z162*K162</f>
        <v>2.1816269999999998</v>
      </c>
      <c r="AR162" s="21" t="s">
        <v>145</v>
      </c>
      <c r="AT162" s="21" t="s">
        <v>141</v>
      </c>
      <c r="AU162" s="21" t="s">
        <v>101</v>
      </c>
      <c r="AY162" s="21" t="s">
        <v>139</v>
      </c>
      <c r="BE162" s="149">
        <f>IF(U162="základní",N162,0)</f>
        <v>0</v>
      </c>
      <c r="BF162" s="149">
        <f>IF(U162="snížená",N162,0)</f>
        <v>0</v>
      </c>
      <c r="BG162" s="149">
        <f>IF(U162="zákl. přenesená",N162,0)</f>
        <v>0</v>
      </c>
      <c r="BH162" s="149">
        <f>IF(U162="sníž. přenesená",N162,0)</f>
        <v>0</v>
      </c>
      <c r="BI162" s="149">
        <f>IF(U162="nulová",N162,0)</f>
        <v>0</v>
      </c>
      <c r="BJ162" s="21" t="s">
        <v>84</v>
      </c>
      <c r="BK162" s="149">
        <f>ROUND(L162*K162,2)</f>
        <v>0</v>
      </c>
      <c r="BL162" s="21" t="s">
        <v>145</v>
      </c>
      <c r="BM162" s="21" t="s">
        <v>193</v>
      </c>
    </row>
    <row r="163" spans="2:65" s="12" customFormat="1" ht="16.5" customHeight="1">
      <c r="B163" s="166"/>
      <c r="C163" s="167"/>
      <c r="D163" s="167"/>
      <c r="E163" s="168" t="s">
        <v>5</v>
      </c>
      <c r="F163" s="246" t="s">
        <v>164</v>
      </c>
      <c r="G163" s="247"/>
      <c r="H163" s="247"/>
      <c r="I163" s="247"/>
      <c r="J163" s="167"/>
      <c r="K163" s="168" t="s">
        <v>5</v>
      </c>
      <c r="L163" s="167"/>
      <c r="M163" s="167"/>
      <c r="N163" s="167"/>
      <c r="O163" s="167"/>
      <c r="P163" s="167"/>
      <c r="Q163" s="167"/>
      <c r="R163" s="169"/>
      <c r="T163" s="170"/>
      <c r="U163" s="167"/>
      <c r="V163" s="167"/>
      <c r="W163" s="167"/>
      <c r="X163" s="167"/>
      <c r="Y163" s="167"/>
      <c r="Z163" s="167"/>
      <c r="AA163" s="171"/>
      <c r="AT163" s="172" t="s">
        <v>157</v>
      </c>
      <c r="AU163" s="172" t="s">
        <v>101</v>
      </c>
      <c r="AV163" s="12" t="s">
        <v>84</v>
      </c>
      <c r="AW163" s="12" t="s">
        <v>33</v>
      </c>
      <c r="AX163" s="12" t="s">
        <v>76</v>
      </c>
      <c r="AY163" s="172" t="s">
        <v>139</v>
      </c>
    </row>
    <row r="164" spans="2:65" s="10" customFormat="1" ht="16.5" customHeight="1">
      <c r="B164" s="150"/>
      <c r="C164" s="151"/>
      <c r="D164" s="151"/>
      <c r="E164" s="152" t="s">
        <v>5</v>
      </c>
      <c r="F164" s="242" t="s">
        <v>194</v>
      </c>
      <c r="G164" s="243"/>
      <c r="H164" s="243"/>
      <c r="I164" s="243"/>
      <c r="J164" s="151"/>
      <c r="K164" s="153">
        <v>3.3279999999999998</v>
      </c>
      <c r="L164" s="151"/>
      <c r="M164" s="151"/>
      <c r="N164" s="151"/>
      <c r="O164" s="151"/>
      <c r="P164" s="151"/>
      <c r="Q164" s="151"/>
      <c r="R164" s="154"/>
      <c r="T164" s="155"/>
      <c r="U164" s="151"/>
      <c r="V164" s="151"/>
      <c r="W164" s="151"/>
      <c r="X164" s="151"/>
      <c r="Y164" s="151"/>
      <c r="Z164" s="151"/>
      <c r="AA164" s="156"/>
      <c r="AT164" s="157" t="s">
        <v>157</v>
      </c>
      <c r="AU164" s="157" t="s">
        <v>101</v>
      </c>
      <c r="AV164" s="10" t="s">
        <v>101</v>
      </c>
      <c r="AW164" s="10" t="s">
        <v>33</v>
      </c>
      <c r="AX164" s="10" t="s">
        <v>76</v>
      </c>
      <c r="AY164" s="157" t="s">
        <v>139</v>
      </c>
    </row>
    <row r="165" spans="2:65" s="10" customFormat="1" ht="16.5" customHeight="1">
      <c r="B165" s="150"/>
      <c r="C165" s="151"/>
      <c r="D165" s="151"/>
      <c r="E165" s="152" t="s">
        <v>5</v>
      </c>
      <c r="F165" s="242" t="s">
        <v>195</v>
      </c>
      <c r="G165" s="243"/>
      <c r="H165" s="243"/>
      <c r="I165" s="243"/>
      <c r="J165" s="151"/>
      <c r="K165" s="153">
        <v>3.9329999999999998</v>
      </c>
      <c r="L165" s="151"/>
      <c r="M165" s="151"/>
      <c r="N165" s="151"/>
      <c r="O165" s="151"/>
      <c r="P165" s="151"/>
      <c r="Q165" s="151"/>
      <c r="R165" s="154"/>
      <c r="T165" s="155"/>
      <c r="U165" s="151"/>
      <c r="V165" s="151"/>
      <c r="W165" s="151"/>
      <c r="X165" s="151"/>
      <c r="Y165" s="151"/>
      <c r="Z165" s="151"/>
      <c r="AA165" s="156"/>
      <c r="AT165" s="157" t="s">
        <v>157</v>
      </c>
      <c r="AU165" s="157" t="s">
        <v>101</v>
      </c>
      <c r="AV165" s="10" t="s">
        <v>101</v>
      </c>
      <c r="AW165" s="10" t="s">
        <v>33</v>
      </c>
      <c r="AX165" s="10" t="s">
        <v>76</v>
      </c>
      <c r="AY165" s="157" t="s">
        <v>139</v>
      </c>
    </row>
    <row r="166" spans="2:65" s="10" customFormat="1" ht="16.5" customHeight="1">
      <c r="B166" s="150"/>
      <c r="C166" s="151"/>
      <c r="D166" s="151"/>
      <c r="E166" s="152" t="s">
        <v>5</v>
      </c>
      <c r="F166" s="242" t="s">
        <v>196</v>
      </c>
      <c r="G166" s="243"/>
      <c r="H166" s="243"/>
      <c r="I166" s="243"/>
      <c r="J166" s="151"/>
      <c r="K166" s="153">
        <v>3.1779999999999999</v>
      </c>
      <c r="L166" s="151"/>
      <c r="M166" s="151"/>
      <c r="N166" s="151"/>
      <c r="O166" s="151"/>
      <c r="P166" s="151"/>
      <c r="Q166" s="151"/>
      <c r="R166" s="154"/>
      <c r="T166" s="155"/>
      <c r="U166" s="151"/>
      <c r="V166" s="151"/>
      <c r="W166" s="151"/>
      <c r="X166" s="151"/>
      <c r="Y166" s="151"/>
      <c r="Z166" s="151"/>
      <c r="AA166" s="156"/>
      <c r="AT166" s="157" t="s">
        <v>157</v>
      </c>
      <c r="AU166" s="157" t="s">
        <v>101</v>
      </c>
      <c r="AV166" s="10" t="s">
        <v>101</v>
      </c>
      <c r="AW166" s="10" t="s">
        <v>33</v>
      </c>
      <c r="AX166" s="10" t="s">
        <v>76</v>
      </c>
      <c r="AY166" s="157" t="s">
        <v>139</v>
      </c>
    </row>
    <row r="167" spans="2:65" s="10" customFormat="1" ht="16.5" customHeight="1">
      <c r="B167" s="150"/>
      <c r="C167" s="151"/>
      <c r="D167" s="151"/>
      <c r="E167" s="152" t="s">
        <v>5</v>
      </c>
      <c r="F167" s="242" t="s">
        <v>197</v>
      </c>
      <c r="G167" s="243"/>
      <c r="H167" s="243"/>
      <c r="I167" s="243"/>
      <c r="J167" s="151"/>
      <c r="K167" s="153">
        <v>2.0499999999999998</v>
      </c>
      <c r="L167" s="151"/>
      <c r="M167" s="151"/>
      <c r="N167" s="151"/>
      <c r="O167" s="151"/>
      <c r="P167" s="151"/>
      <c r="Q167" s="151"/>
      <c r="R167" s="154"/>
      <c r="T167" s="155"/>
      <c r="U167" s="151"/>
      <c r="V167" s="151"/>
      <c r="W167" s="151"/>
      <c r="X167" s="151"/>
      <c r="Y167" s="151"/>
      <c r="Z167" s="151"/>
      <c r="AA167" s="156"/>
      <c r="AT167" s="157" t="s">
        <v>157</v>
      </c>
      <c r="AU167" s="157" t="s">
        <v>101</v>
      </c>
      <c r="AV167" s="10" t="s">
        <v>101</v>
      </c>
      <c r="AW167" s="10" t="s">
        <v>33</v>
      </c>
      <c r="AX167" s="10" t="s">
        <v>76</v>
      </c>
      <c r="AY167" s="157" t="s">
        <v>139</v>
      </c>
    </row>
    <row r="168" spans="2:65" s="12" customFormat="1" ht="16.5" customHeight="1">
      <c r="B168" s="166"/>
      <c r="C168" s="167"/>
      <c r="D168" s="167"/>
      <c r="E168" s="168" t="s">
        <v>5</v>
      </c>
      <c r="F168" s="248" t="s">
        <v>198</v>
      </c>
      <c r="G168" s="249"/>
      <c r="H168" s="249"/>
      <c r="I168" s="249"/>
      <c r="J168" s="167"/>
      <c r="K168" s="168" t="s">
        <v>5</v>
      </c>
      <c r="L168" s="167"/>
      <c r="M168" s="167"/>
      <c r="N168" s="167"/>
      <c r="O168" s="167"/>
      <c r="P168" s="167"/>
      <c r="Q168" s="167"/>
      <c r="R168" s="169"/>
      <c r="T168" s="170"/>
      <c r="U168" s="167"/>
      <c r="V168" s="167"/>
      <c r="W168" s="167"/>
      <c r="X168" s="167"/>
      <c r="Y168" s="167"/>
      <c r="Z168" s="167"/>
      <c r="AA168" s="171"/>
      <c r="AT168" s="172" t="s">
        <v>157</v>
      </c>
      <c r="AU168" s="172" t="s">
        <v>101</v>
      </c>
      <c r="AV168" s="12" t="s">
        <v>84</v>
      </c>
      <c r="AW168" s="12" t="s">
        <v>33</v>
      </c>
      <c r="AX168" s="12" t="s">
        <v>76</v>
      </c>
      <c r="AY168" s="172" t="s">
        <v>139</v>
      </c>
    </row>
    <row r="169" spans="2:65" s="10" customFormat="1" ht="16.5" customHeight="1">
      <c r="B169" s="150"/>
      <c r="C169" s="151"/>
      <c r="D169" s="151"/>
      <c r="E169" s="152" t="s">
        <v>5</v>
      </c>
      <c r="F169" s="242" t="s">
        <v>199</v>
      </c>
      <c r="G169" s="243"/>
      <c r="H169" s="243"/>
      <c r="I169" s="243"/>
      <c r="J169" s="151"/>
      <c r="K169" s="153">
        <v>12.3</v>
      </c>
      <c r="L169" s="151"/>
      <c r="M169" s="151"/>
      <c r="N169" s="151"/>
      <c r="O169" s="151"/>
      <c r="P169" s="151"/>
      <c r="Q169" s="151"/>
      <c r="R169" s="154"/>
      <c r="T169" s="155"/>
      <c r="U169" s="151"/>
      <c r="V169" s="151"/>
      <c r="W169" s="151"/>
      <c r="X169" s="151"/>
      <c r="Y169" s="151"/>
      <c r="Z169" s="151"/>
      <c r="AA169" s="156"/>
      <c r="AT169" s="157" t="s">
        <v>157</v>
      </c>
      <c r="AU169" s="157" t="s">
        <v>101</v>
      </c>
      <c r="AV169" s="10" t="s">
        <v>101</v>
      </c>
      <c r="AW169" s="10" t="s">
        <v>33</v>
      </c>
      <c r="AX169" s="10" t="s">
        <v>76</v>
      </c>
      <c r="AY169" s="157" t="s">
        <v>139</v>
      </c>
    </row>
    <row r="170" spans="2:65" s="10" customFormat="1" ht="16.5" customHeight="1">
      <c r="B170" s="150"/>
      <c r="C170" s="151"/>
      <c r="D170" s="151"/>
      <c r="E170" s="152" t="s">
        <v>5</v>
      </c>
      <c r="F170" s="242" t="s">
        <v>200</v>
      </c>
      <c r="G170" s="243"/>
      <c r="H170" s="243"/>
      <c r="I170" s="243"/>
      <c r="J170" s="151"/>
      <c r="K170" s="153">
        <v>9.84</v>
      </c>
      <c r="L170" s="151"/>
      <c r="M170" s="151"/>
      <c r="N170" s="151"/>
      <c r="O170" s="151"/>
      <c r="P170" s="151"/>
      <c r="Q170" s="151"/>
      <c r="R170" s="154"/>
      <c r="T170" s="155"/>
      <c r="U170" s="151"/>
      <c r="V170" s="151"/>
      <c r="W170" s="151"/>
      <c r="X170" s="151"/>
      <c r="Y170" s="151"/>
      <c r="Z170" s="151"/>
      <c r="AA170" s="156"/>
      <c r="AT170" s="157" t="s">
        <v>157</v>
      </c>
      <c r="AU170" s="157" t="s">
        <v>101</v>
      </c>
      <c r="AV170" s="10" t="s">
        <v>101</v>
      </c>
      <c r="AW170" s="10" t="s">
        <v>33</v>
      </c>
      <c r="AX170" s="10" t="s">
        <v>76</v>
      </c>
      <c r="AY170" s="157" t="s">
        <v>139</v>
      </c>
    </row>
    <row r="171" spans="2:65" s="11" customFormat="1" ht="16.5" customHeight="1">
      <c r="B171" s="158"/>
      <c r="C171" s="159"/>
      <c r="D171" s="159"/>
      <c r="E171" s="160" t="s">
        <v>5</v>
      </c>
      <c r="F171" s="244" t="s">
        <v>159</v>
      </c>
      <c r="G171" s="245"/>
      <c r="H171" s="245"/>
      <c r="I171" s="245"/>
      <c r="J171" s="159"/>
      <c r="K171" s="161">
        <v>34.628999999999998</v>
      </c>
      <c r="L171" s="159"/>
      <c r="M171" s="159"/>
      <c r="N171" s="159"/>
      <c r="O171" s="159"/>
      <c r="P171" s="159"/>
      <c r="Q171" s="159"/>
      <c r="R171" s="162"/>
      <c r="T171" s="163"/>
      <c r="U171" s="159"/>
      <c r="V171" s="159"/>
      <c r="W171" s="159"/>
      <c r="X171" s="159"/>
      <c r="Y171" s="159"/>
      <c r="Z171" s="159"/>
      <c r="AA171" s="164"/>
      <c r="AT171" s="165" t="s">
        <v>157</v>
      </c>
      <c r="AU171" s="165" t="s">
        <v>101</v>
      </c>
      <c r="AV171" s="11" t="s">
        <v>145</v>
      </c>
      <c r="AW171" s="11" t="s">
        <v>33</v>
      </c>
      <c r="AX171" s="11" t="s">
        <v>84</v>
      </c>
      <c r="AY171" s="165" t="s">
        <v>139</v>
      </c>
    </row>
    <row r="172" spans="2:65" s="1" customFormat="1" ht="38.25" customHeight="1">
      <c r="B172" s="140"/>
      <c r="C172" s="141" t="s">
        <v>201</v>
      </c>
      <c r="D172" s="141" t="s">
        <v>141</v>
      </c>
      <c r="E172" s="142" t="s">
        <v>202</v>
      </c>
      <c r="F172" s="238" t="s">
        <v>203</v>
      </c>
      <c r="G172" s="238"/>
      <c r="H172" s="238"/>
      <c r="I172" s="238"/>
      <c r="J172" s="143" t="s">
        <v>154</v>
      </c>
      <c r="K172" s="144">
        <v>130.53</v>
      </c>
      <c r="L172" s="239"/>
      <c r="M172" s="239"/>
      <c r="N172" s="239">
        <f>ROUND(L172*K172,2)</f>
        <v>0</v>
      </c>
      <c r="O172" s="239"/>
      <c r="P172" s="239"/>
      <c r="Q172" s="239"/>
      <c r="R172" s="145"/>
      <c r="T172" s="146" t="s">
        <v>5</v>
      </c>
      <c r="U172" s="43" t="s">
        <v>41</v>
      </c>
      <c r="V172" s="147">
        <v>0.33</v>
      </c>
      <c r="W172" s="147">
        <f>V172*K172</f>
        <v>43.0749</v>
      </c>
      <c r="X172" s="147">
        <v>0</v>
      </c>
      <c r="Y172" s="147">
        <f>X172*K172</f>
        <v>0</v>
      </c>
      <c r="Z172" s="147">
        <v>0.05</v>
      </c>
      <c r="AA172" s="148">
        <f>Z172*K172</f>
        <v>6.5265000000000004</v>
      </c>
      <c r="AR172" s="21" t="s">
        <v>145</v>
      </c>
      <c r="AT172" s="21" t="s">
        <v>141</v>
      </c>
      <c r="AU172" s="21" t="s">
        <v>101</v>
      </c>
      <c r="AY172" s="21" t="s">
        <v>139</v>
      </c>
      <c r="BE172" s="149">
        <f>IF(U172="základní",N172,0)</f>
        <v>0</v>
      </c>
      <c r="BF172" s="149">
        <f>IF(U172="snížená",N172,0)</f>
        <v>0</v>
      </c>
      <c r="BG172" s="149">
        <f>IF(U172="zákl. přenesená",N172,0)</f>
        <v>0</v>
      </c>
      <c r="BH172" s="149">
        <f>IF(U172="sníž. přenesená",N172,0)</f>
        <v>0</v>
      </c>
      <c r="BI172" s="149">
        <f>IF(U172="nulová",N172,0)</f>
        <v>0</v>
      </c>
      <c r="BJ172" s="21" t="s">
        <v>84</v>
      </c>
      <c r="BK172" s="149">
        <f>ROUND(L172*K172,2)</f>
        <v>0</v>
      </c>
      <c r="BL172" s="21" t="s">
        <v>145</v>
      </c>
      <c r="BM172" s="21" t="s">
        <v>204</v>
      </c>
    </row>
    <row r="173" spans="2:65" s="10" customFormat="1" ht="16.5" customHeight="1">
      <c r="B173" s="150"/>
      <c r="C173" s="151"/>
      <c r="D173" s="151"/>
      <c r="E173" s="152" t="s">
        <v>5</v>
      </c>
      <c r="F173" s="240" t="s">
        <v>205</v>
      </c>
      <c r="G173" s="241"/>
      <c r="H173" s="241"/>
      <c r="I173" s="241"/>
      <c r="J173" s="151"/>
      <c r="K173" s="153">
        <v>130.53</v>
      </c>
      <c r="L173" s="151"/>
      <c r="M173" s="151"/>
      <c r="N173" s="151"/>
      <c r="O173" s="151"/>
      <c r="P173" s="151"/>
      <c r="Q173" s="151"/>
      <c r="R173" s="154"/>
      <c r="T173" s="155"/>
      <c r="U173" s="151"/>
      <c r="V173" s="151"/>
      <c r="W173" s="151"/>
      <c r="X173" s="151"/>
      <c r="Y173" s="151"/>
      <c r="Z173" s="151"/>
      <c r="AA173" s="156"/>
      <c r="AT173" s="157" t="s">
        <v>157</v>
      </c>
      <c r="AU173" s="157" t="s">
        <v>101</v>
      </c>
      <c r="AV173" s="10" t="s">
        <v>101</v>
      </c>
      <c r="AW173" s="10" t="s">
        <v>33</v>
      </c>
      <c r="AX173" s="10" t="s">
        <v>84</v>
      </c>
      <c r="AY173" s="157" t="s">
        <v>139</v>
      </c>
    </row>
    <row r="174" spans="2:65" s="1" customFormat="1" ht="38.25" customHeight="1">
      <c r="B174" s="140"/>
      <c r="C174" s="141" t="s">
        <v>206</v>
      </c>
      <c r="D174" s="141" t="s">
        <v>141</v>
      </c>
      <c r="E174" s="142" t="s">
        <v>207</v>
      </c>
      <c r="F174" s="238" t="s">
        <v>208</v>
      </c>
      <c r="G174" s="238"/>
      <c r="H174" s="238"/>
      <c r="I174" s="238"/>
      <c r="J174" s="143" t="s">
        <v>154</v>
      </c>
      <c r="K174" s="144">
        <v>367.55399999999997</v>
      </c>
      <c r="L174" s="239"/>
      <c r="M174" s="239"/>
      <c r="N174" s="239">
        <f>ROUND(L174*K174,2)</f>
        <v>0</v>
      </c>
      <c r="O174" s="239"/>
      <c r="P174" s="239"/>
      <c r="Q174" s="239"/>
      <c r="R174" s="145"/>
      <c r="T174" s="146" t="s">
        <v>5</v>
      </c>
      <c r="U174" s="43" t="s">
        <v>41</v>
      </c>
      <c r="V174" s="147">
        <v>0.26</v>
      </c>
      <c r="W174" s="147">
        <f>V174*K174</f>
        <v>95.564039999999991</v>
      </c>
      <c r="X174" s="147">
        <v>0</v>
      </c>
      <c r="Y174" s="147">
        <f>X174*K174</f>
        <v>0</v>
      </c>
      <c r="Z174" s="147">
        <v>4.5999999999999999E-2</v>
      </c>
      <c r="AA174" s="148">
        <f>Z174*K174</f>
        <v>16.907484</v>
      </c>
      <c r="AR174" s="21" t="s">
        <v>145</v>
      </c>
      <c r="AT174" s="21" t="s">
        <v>141</v>
      </c>
      <c r="AU174" s="21" t="s">
        <v>101</v>
      </c>
      <c r="AY174" s="21" t="s">
        <v>139</v>
      </c>
      <c r="BE174" s="149">
        <f>IF(U174="základní",N174,0)</f>
        <v>0</v>
      </c>
      <c r="BF174" s="149">
        <f>IF(U174="snížená",N174,0)</f>
        <v>0</v>
      </c>
      <c r="BG174" s="149">
        <f>IF(U174="zákl. přenesená",N174,0)</f>
        <v>0</v>
      </c>
      <c r="BH174" s="149">
        <f>IF(U174="sníž. přenesená",N174,0)</f>
        <v>0</v>
      </c>
      <c r="BI174" s="149">
        <f>IF(U174="nulová",N174,0)</f>
        <v>0</v>
      </c>
      <c r="BJ174" s="21" t="s">
        <v>84</v>
      </c>
      <c r="BK174" s="149">
        <f>ROUND(L174*K174,2)</f>
        <v>0</v>
      </c>
      <c r="BL174" s="21" t="s">
        <v>145</v>
      </c>
      <c r="BM174" s="21" t="s">
        <v>209</v>
      </c>
    </row>
    <row r="175" spans="2:65" s="10" customFormat="1" ht="25.5" customHeight="1">
      <c r="B175" s="150"/>
      <c r="C175" s="151"/>
      <c r="D175" s="151"/>
      <c r="E175" s="152" t="s">
        <v>5</v>
      </c>
      <c r="F175" s="240" t="s">
        <v>210</v>
      </c>
      <c r="G175" s="241"/>
      <c r="H175" s="241"/>
      <c r="I175" s="241"/>
      <c r="J175" s="151"/>
      <c r="K175" s="153">
        <v>12.77</v>
      </c>
      <c r="L175" s="151"/>
      <c r="M175" s="151"/>
      <c r="N175" s="151"/>
      <c r="O175" s="151"/>
      <c r="P175" s="151"/>
      <c r="Q175" s="151"/>
      <c r="R175" s="154"/>
      <c r="T175" s="155"/>
      <c r="U175" s="151"/>
      <c r="V175" s="151"/>
      <c r="W175" s="151"/>
      <c r="X175" s="151"/>
      <c r="Y175" s="151"/>
      <c r="Z175" s="151"/>
      <c r="AA175" s="156"/>
      <c r="AT175" s="157" t="s">
        <v>157</v>
      </c>
      <c r="AU175" s="157" t="s">
        <v>101</v>
      </c>
      <c r="AV175" s="10" t="s">
        <v>101</v>
      </c>
      <c r="AW175" s="10" t="s">
        <v>33</v>
      </c>
      <c r="AX175" s="10" t="s">
        <v>76</v>
      </c>
      <c r="AY175" s="157" t="s">
        <v>139</v>
      </c>
    </row>
    <row r="176" spans="2:65" s="10" customFormat="1" ht="25.5" customHeight="1">
      <c r="B176" s="150"/>
      <c r="C176" s="151"/>
      <c r="D176" s="151"/>
      <c r="E176" s="152" t="s">
        <v>5</v>
      </c>
      <c r="F176" s="242" t="s">
        <v>211</v>
      </c>
      <c r="G176" s="243"/>
      <c r="H176" s="243"/>
      <c r="I176" s="243"/>
      <c r="J176" s="151"/>
      <c r="K176" s="153">
        <v>34.095999999999997</v>
      </c>
      <c r="L176" s="151"/>
      <c r="M176" s="151"/>
      <c r="N176" s="151"/>
      <c r="O176" s="151"/>
      <c r="P176" s="151"/>
      <c r="Q176" s="151"/>
      <c r="R176" s="154"/>
      <c r="T176" s="155"/>
      <c r="U176" s="151"/>
      <c r="V176" s="151"/>
      <c r="W176" s="151"/>
      <c r="X176" s="151"/>
      <c r="Y176" s="151"/>
      <c r="Z176" s="151"/>
      <c r="AA176" s="156"/>
      <c r="AT176" s="157" t="s">
        <v>157</v>
      </c>
      <c r="AU176" s="157" t="s">
        <v>101</v>
      </c>
      <c r="AV176" s="10" t="s">
        <v>101</v>
      </c>
      <c r="AW176" s="10" t="s">
        <v>33</v>
      </c>
      <c r="AX176" s="10" t="s">
        <v>76</v>
      </c>
      <c r="AY176" s="157" t="s">
        <v>139</v>
      </c>
    </row>
    <row r="177" spans="2:65" s="10" customFormat="1" ht="25.5" customHeight="1">
      <c r="B177" s="150"/>
      <c r="C177" s="151"/>
      <c r="D177" s="151"/>
      <c r="E177" s="152" t="s">
        <v>5</v>
      </c>
      <c r="F177" s="242" t="s">
        <v>212</v>
      </c>
      <c r="G177" s="243"/>
      <c r="H177" s="243"/>
      <c r="I177" s="243"/>
      <c r="J177" s="151"/>
      <c r="K177" s="153">
        <v>78.123000000000005</v>
      </c>
      <c r="L177" s="151"/>
      <c r="M177" s="151"/>
      <c r="N177" s="151"/>
      <c r="O177" s="151"/>
      <c r="P177" s="151"/>
      <c r="Q177" s="151"/>
      <c r="R177" s="154"/>
      <c r="T177" s="155"/>
      <c r="U177" s="151"/>
      <c r="V177" s="151"/>
      <c r="W177" s="151"/>
      <c r="X177" s="151"/>
      <c r="Y177" s="151"/>
      <c r="Z177" s="151"/>
      <c r="AA177" s="156"/>
      <c r="AT177" s="157" t="s">
        <v>157</v>
      </c>
      <c r="AU177" s="157" t="s">
        <v>101</v>
      </c>
      <c r="AV177" s="10" t="s">
        <v>101</v>
      </c>
      <c r="AW177" s="10" t="s">
        <v>33</v>
      </c>
      <c r="AX177" s="10" t="s">
        <v>76</v>
      </c>
      <c r="AY177" s="157" t="s">
        <v>139</v>
      </c>
    </row>
    <row r="178" spans="2:65" s="10" customFormat="1" ht="38.25" customHeight="1">
      <c r="B178" s="150"/>
      <c r="C178" s="151"/>
      <c r="D178" s="151"/>
      <c r="E178" s="152" t="s">
        <v>5</v>
      </c>
      <c r="F178" s="242" t="s">
        <v>213</v>
      </c>
      <c r="G178" s="243"/>
      <c r="H178" s="243"/>
      <c r="I178" s="243"/>
      <c r="J178" s="151"/>
      <c r="K178" s="153">
        <v>86.893000000000001</v>
      </c>
      <c r="L178" s="151"/>
      <c r="M178" s="151"/>
      <c r="N178" s="151"/>
      <c r="O178" s="151"/>
      <c r="P178" s="151"/>
      <c r="Q178" s="151"/>
      <c r="R178" s="154"/>
      <c r="T178" s="155"/>
      <c r="U178" s="151"/>
      <c r="V178" s="151"/>
      <c r="W178" s="151"/>
      <c r="X178" s="151"/>
      <c r="Y178" s="151"/>
      <c r="Z178" s="151"/>
      <c r="AA178" s="156"/>
      <c r="AT178" s="157" t="s">
        <v>157</v>
      </c>
      <c r="AU178" s="157" t="s">
        <v>101</v>
      </c>
      <c r="AV178" s="10" t="s">
        <v>101</v>
      </c>
      <c r="AW178" s="10" t="s">
        <v>33</v>
      </c>
      <c r="AX178" s="10" t="s">
        <v>76</v>
      </c>
      <c r="AY178" s="157" t="s">
        <v>139</v>
      </c>
    </row>
    <row r="179" spans="2:65" s="10" customFormat="1" ht="38.25" customHeight="1">
      <c r="B179" s="150"/>
      <c r="C179" s="151"/>
      <c r="D179" s="151"/>
      <c r="E179" s="152" t="s">
        <v>5</v>
      </c>
      <c r="F179" s="242" t="s">
        <v>214</v>
      </c>
      <c r="G179" s="243"/>
      <c r="H179" s="243"/>
      <c r="I179" s="243"/>
      <c r="J179" s="151"/>
      <c r="K179" s="153">
        <v>61.122999999999998</v>
      </c>
      <c r="L179" s="151"/>
      <c r="M179" s="151"/>
      <c r="N179" s="151"/>
      <c r="O179" s="151"/>
      <c r="P179" s="151"/>
      <c r="Q179" s="151"/>
      <c r="R179" s="154"/>
      <c r="T179" s="155"/>
      <c r="U179" s="151"/>
      <c r="V179" s="151"/>
      <c r="W179" s="151"/>
      <c r="X179" s="151"/>
      <c r="Y179" s="151"/>
      <c r="Z179" s="151"/>
      <c r="AA179" s="156"/>
      <c r="AT179" s="157" t="s">
        <v>157</v>
      </c>
      <c r="AU179" s="157" t="s">
        <v>101</v>
      </c>
      <c r="AV179" s="10" t="s">
        <v>101</v>
      </c>
      <c r="AW179" s="10" t="s">
        <v>33</v>
      </c>
      <c r="AX179" s="10" t="s">
        <v>76</v>
      </c>
      <c r="AY179" s="157" t="s">
        <v>139</v>
      </c>
    </row>
    <row r="180" spans="2:65" s="10" customFormat="1" ht="16.5" customHeight="1">
      <c r="B180" s="150"/>
      <c r="C180" s="151"/>
      <c r="D180" s="151"/>
      <c r="E180" s="152" t="s">
        <v>5</v>
      </c>
      <c r="F180" s="242" t="s">
        <v>215</v>
      </c>
      <c r="G180" s="243"/>
      <c r="H180" s="243"/>
      <c r="I180" s="243"/>
      <c r="J180" s="151"/>
      <c r="K180" s="153">
        <v>81.537999999999997</v>
      </c>
      <c r="L180" s="151"/>
      <c r="M180" s="151"/>
      <c r="N180" s="151"/>
      <c r="O180" s="151"/>
      <c r="P180" s="151"/>
      <c r="Q180" s="151"/>
      <c r="R180" s="154"/>
      <c r="T180" s="155"/>
      <c r="U180" s="151"/>
      <c r="V180" s="151"/>
      <c r="W180" s="151"/>
      <c r="X180" s="151"/>
      <c r="Y180" s="151"/>
      <c r="Z180" s="151"/>
      <c r="AA180" s="156"/>
      <c r="AT180" s="157" t="s">
        <v>157</v>
      </c>
      <c r="AU180" s="157" t="s">
        <v>101</v>
      </c>
      <c r="AV180" s="10" t="s">
        <v>101</v>
      </c>
      <c r="AW180" s="10" t="s">
        <v>33</v>
      </c>
      <c r="AX180" s="10" t="s">
        <v>76</v>
      </c>
      <c r="AY180" s="157" t="s">
        <v>139</v>
      </c>
    </row>
    <row r="181" spans="2:65" s="10" customFormat="1" ht="16.5" customHeight="1">
      <c r="B181" s="150"/>
      <c r="C181" s="151"/>
      <c r="D181" s="151"/>
      <c r="E181" s="152" t="s">
        <v>5</v>
      </c>
      <c r="F181" s="242" t="s">
        <v>216</v>
      </c>
      <c r="G181" s="243"/>
      <c r="H181" s="243"/>
      <c r="I181" s="243"/>
      <c r="J181" s="151"/>
      <c r="K181" s="153">
        <v>61.122999999999998</v>
      </c>
      <c r="L181" s="151"/>
      <c r="M181" s="151"/>
      <c r="N181" s="151"/>
      <c r="O181" s="151"/>
      <c r="P181" s="151"/>
      <c r="Q181" s="151"/>
      <c r="R181" s="154"/>
      <c r="T181" s="155"/>
      <c r="U181" s="151"/>
      <c r="V181" s="151"/>
      <c r="W181" s="151"/>
      <c r="X181" s="151"/>
      <c r="Y181" s="151"/>
      <c r="Z181" s="151"/>
      <c r="AA181" s="156"/>
      <c r="AT181" s="157" t="s">
        <v>157</v>
      </c>
      <c r="AU181" s="157" t="s">
        <v>101</v>
      </c>
      <c r="AV181" s="10" t="s">
        <v>101</v>
      </c>
      <c r="AW181" s="10" t="s">
        <v>33</v>
      </c>
      <c r="AX181" s="10" t="s">
        <v>76</v>
      </c>
      <c r="AY181" s="157" t="s">
        <v>139</v>
      </c>
    </row>
    <row r="182" spans="2:65" s="10" customFormat="1" ht="16.5" customHeight="1">
      <c r="B182" s="150"/>
      <c r="C182" s="151"/>
      <c r="D182" s="151"/>
      <c r="E182" s="152" t="s">
        <v>5</v>
      </c>
      <c r="F182" s="242" t="s">
        <v>217</v>
      </c>
      <c r="G182" s="243"/>
      <c r="H182" s="243"/>
      <c r="I182" s="243"/>
      <c r="J182" s="151"/>
      <c r="K182" s="153">
        <v>-48.112000000000002</v>
      </c>
      <c r="L182" s="151"/>
      <c r="M182" s="151"/>
      <c r="N182" s="151"/>
      <c r="O182" s="151"/>
      <c r="P182" s="151"/>
      <c r="Q182" s="151"/>
      <c r="R182" s="154"/>
      <c r="T182" s="155"/>
      <c r="U182" s="151"/>
      <c r="V182" s="151"/>
      <c r="W182" s="151"/>
      <c r="X182" s="151"/>
      <c r="Y182" s="151"/>
      <c r="Z182" s="151"/>
      <c r="AA182" s="156"/>
      <c r="AT182" s="157" t="s">
        <v>157</v>
      </c>
      <c r="AU182" s="157" t="s">
        <v>101</v>
      </c>
      <c r="AV182" s="10" t="s">
        <v>101</v>
      </c>
      <c r="AW182" s="10" t="s">
        <v>33</v>
      </c>
      <c r="AX182" s="10" t="s">
        <v>76</v>
      </c>
      <c r="AY182" s="157" t="s">
        <v>139</v>
      </c>
    </row>
    <row r="183" spans="2:65" s="11" customFormat="1" ht="16.5" customHeight="1">
      <c r="B183" s="158"/>
      <c r="C183" s="159"/>
      <c r="D183" s="159"/>
      <c r="E183" s="160" t="s">
        <v>5</v>
      </c>
      <c r="F183" s="244" t="s">
        <v>159</v>
      </c>
      <c r="G183" s="245"/>
      <c r="H183" s="245"/>
      <c r="I183" s="245"/>
      <c r="J183" s="159"/>
      <c r="K183" s="161">
        <v>367.55399999999997</v>
      </c>
      <c r="L183" s="159"/>
      <c r="M183" s="159"/>
      <c r="N183" s="159"/>
      <c r="O183" s="159"/>
      <c r="P183" s="159"/>
      <c r="Q183" s="159"/>
      <c r="R183" s="162"/>
      <c r="T183" s="163"/>
      <c r="U183" s="159"/>
      <c r="V183" s="159"/>
      <c r="W183" s="159"/>
      <c r="X183" s="159"/>
      <c r="Y183" s="159"/>
      <c r="Z183" s="159"/>
      <c r="AA183" s="164"/>
      <c r="AT183" s="165" t="s">
        <v>157</v>
      </c>
      <c r="AU183" s="165" t="s">
        <v>101</v>
      </c>
      <c r="AV183" s="11" t="s">
        <v>145</v>
      </c>
      <c r="AW183" s="11" t="s">
        <v>33</v>
      </c>
      <c r="AX183" s="11" t="s">
        <v>84</v>
      </c>
      <c r="AY183" s="165" t="s">
        <v>139</v>
      </c>
    </row>
    <row r="184" spans="2:65" s="1" customFormat="1" ht="25.5" customHeight="1">
      <c r="B184" s="140"/>
      <c r="C184" s="141" t="s">
        <v>218</v>
      </c>
      <c r="D184" s="141" t="s">
        <v>141</v>
      </c>
      <c r="E184" s="142" t="s">
        <v>219</v>
      </c>
      <c r="F184" s="238" t="s">
        <v>220</v>
      </c>
      <c r="G184" s="238"/>
      <c r="H184" s="238"/>
      <c r="I184" s="238"/>
      <c r="J184" s="143" t="s">
        <v>154</v>
      </c>
      <c r="K184" s="144">
        <v>48.112000000000002</v>
      </c>
      <c r="L184" s="239"/>
      <c r="M184" s="239"/>
      <c r="N184" s="239">
        <f>ROUND(L184*K184,2)</f>
        <v>0</v>
      </c>
      <c r="O184" s="239"/>
      <c r="P184" s="239"/>
      <c r="Q184" s="239"/>
      <c r="R184" s="145"/>
      <c r="T184" s="146" t="s">
        <v>5</v>
      </c>
      <c r="U184" s="43" t="s">
        <v>41</v>
      </c>
      <c r="V184" s="147">
        <v>0.48</v>
      </c>
      <c r="W184" s="147">
        <f>V184*K184</f>
        <v>23.09376</v>
      </c>
      <c r="X184" s="147">
        <v>0</v>
      </c>
      <c r="Y184" s="147">
        <f>X184*K184</f>
        <v>0</v>
      </c>
      <c r="Z184" s="147">
        <v>6.8000000000000005E-2</v>
      </c>
      <c r="AA184" s="148">
        <f>Z184*K184</f>
        <v>3.2716160000000003</v>
      </c>
      <c r="AR184" s="21" t="s">
        <v>145</v>
      </c>
      <c r="AT184" s="21" t="s">
        <v>141</v>
      </c>
      <c r="AU184" s="21" t="s">
        <v>101</v>
      </c>
      <c r="AY184" s="21" t="s">
        <v>139</v>
      </c>
      <c r="BE184" s="149">
        <f>IF(U184="základní",N184,0)</f>
        <v>0</v>
      </c>
      <c r="BF184" s="149">
        <f>IF(U184="snížená",N184,0)</f>
        <v>0</v>
      </c>
      <c r="BG184" s="149">
        <f>IF(U184="zákl. přenesená",N184,0)</f>
        <v>0</v>
      </c>
      <c r="BH184" s="149">
        <f>IF(U184="sníž. přenesená",N184,0)</f>
        <v>0</v>
      </c>
      <c r="BI184" s="149">
        <f>IF(U184="nulová",N184,0)</f>
        <v>0</v>
      </c>
      <c r="BJ184" s="21" t="s">
        <v>84</v>
      </c>
      <c r="BK184" s="149">
        <f>ROUND(L184*K184,2)</f>
        <v>0</v>
      </c>
      <c r="BL184" s="21" t="s">
        <v>145</v>
      </c>
      <c r="BM184" s="21" t="s">
        <v>221</v>
      </c>
    </row>
    <row r="185" spans="2:65" s="10" customFormat="1" ht="16.5" customHeight="1">
      <c r="B185" s="150"/>
      <c r="C185" s="151"/>
      <c r="D185" s="151"/>
      <c r="E185" s="152" t="s">
        <v>5</v>
      </c>
      <c r="F185" s="240" t="s">
        <v>222</v>
      </c>
      <c r="G185" s="241"/>
      <c r="H185" s="241"/>
      <c r="I185" s="241"/>
      <c r="J185" s="151"/>
      <c r="K185" s="153">
        <v>4.8099999999999996</v>
      </c>
      <c r="L185" s="151"/>
      <c r="M185" s="151"/>
      <c r="N185" s="151"/>
      <c r="O185" s="151"/>
      <c r="P185" s="151"/>
      <c r="Q185" s="151"/>
      <c r="R185" s="154"/>
      <c r="T185" s="155"/>
      <c r="U185" s="151"/>
      <c r="V185" s="151"/>
      <c r="W185" s="151"/>
      <c r="X185" s="151"/>
      <c r="Y185" s="151"/>
      <c r="Z185" s="151"/>
      <c r="AA185" s="156"/>
      <c r="AT185" s="157" t="s">
        <v>157</v>
      </c>
      <c r="AU185" s="157" t="s">
        <v>101</v>
      </c>
      <c r="AV185" s="10" t="s">
        <v>101</v>
      </c>
      <c r="AW185" s="10" t="s">
        <v>33</v>
      </c>
      <c r="AX185" s="10" t="s">
        <v>76</v>
      </c>
      <c r="AY185" s="157" t="s">
        <v>139</v>
      </c>
    </row>
    <row r="186" spans="2:65" s="10" customFormat="1" ht="16.5" customHeight="1">
      <c r="B186" s="150"/>
      <c r="C186" s="151"/>
      <c r="D186" s="151"/>
      <c r="E186" s="152" t="s">
        <v>5</v>
      </c>
      <c r="F186" s="242" t="s">
        <v>223</v>
      </c>
      <c r="G186" s="243"/>
      <c r="H186" s="243"/>
      <c r="I186" s="243"/>
      <c r="J186" s="151"/>
      <c r="K186" s="153">
        <v>12.265000000000001</v>
      </c>
      <c r="L186" s="151"/>
      <c r="M186" s="151"/>
      <c r="N186" s="151"/>
      <c r="O186" s="151"/>
      <c r="P186" s="151"/>
      <c r="Q186" s="151"/>
      <c r="R186" s="154"/>
      <c r="T186" s="155"/>
      <c r="U186" s="151"/>
      <c r="V186" s="151"/>
      <c r="W186" s="151"/>
      <c r="X186" s="151"/>
      <c r="Y186" s="151"/>
      <c r="Z186" s="151"/>
      <c r="AA186" s="156"/>
      <c r="AT186" s="157" t="s">
        <v>157</v>
      </c>
      <c r="AU186" s="157" t="s">
        <v>101</v>
      </c>
      <c r="AV186" s="10" t="s">
        <v>101</v>
      </c>
      <c r="AW186" s="10" t="s">
        <v>33</v>
      </c>
      <c r="AX186" s="10" t="s">
        <v>76</v>
      </c>
      <c r="AY186" s="157" t="s">
        <v>139</v>
      </c>
    </row>
    <row r="187" spans="2:65" s="10" customFormat="1" ht="25.5" customHeight="1">
      <c r="B187" s="150"/>
      <c r="C187" s="151"/>
      <c r="D187" s="151"/>
      <c r="E187" s="152" t="s">
        <v>5</v>
      </c>
      <c r="F187" s="242" t="s">
        <v>224</v>
      </c>
      <c r="G187" s="243"/>
      <c r="H187" s="243"/>
      <c r="I187" s="243"/>
      <c r="J187" s="151"/>
      <c r="K187" s="153">
        <v>17.875</v>
      </c>
      <c r="L187" s="151"/>
      <c r="M187" s="151"/>
      <c r="N187" s="151"/>
      <c r="O187" s="151"/>
      <c r="P187" s="151"/>
      <c r="Q187" s="151"/>
      <c r="R187" s="154"/>
      <c r="T187" s="155"/>
      <c r="U187" s="151"/>
      <c r="V187" s="151"/>
      <c r="W187" s="151"/>
      <c r="X187" s="151"/>
      <c r="Y187" s="151"/>
      <c r="Z187" s="151"/>
      <c r="AA187" s="156"/>
      <c r="AT187" s="157" t="s">
        <v>157</v>
      </c>
      <c r="AU187" s="157" t="s">
        <v>101</v>
      </c>
      <c r="AV187" s="10" t="s">
        <v>101</v>
      </c>
      <c r="AW187" s="10" t="s">
        <v>33</v>
      </c>
      <c r="AX187" s="10" t="s">
        <v>76</v>
      </c>
      <c r="AY187" s="157" t="s">
        <v>139</v>
      </c>
    </row>
    <row r="188" spans="2:65" s="10" customFormat="1" ht="16.5" customHeight="1">
      <c r="B188" s="150"/>
      <c r="C188" s="151"/>
      <c r="D188" s="151"/>
      <c r="E188" s="152" t="s">
        <v>5</v>
      </c>
      <c r="F188" s="242" t="s">
        <v>225</v>
      </c>
      <c r="G188" s="243"/>
      <c r="H188" s="243"/>
      <c r="I188" s="243"/>
      <c r="J188" s="151"/>
      <c r="K188" s="153">
        <v>13.162000000000001</v>
      </c>
      <c r="L188" s="151"/>
      <c r="M188" s="151"/>
      <c r="N188" s="151"/>
      <c r="O188" s="151"/>
      <c r="P188" s="151"/>
      <c r="Q188" s="151"/>
      <c r="R188" s="154"/>
      <c r="T188" s="155"/>
      <c r="U188" s="151"/>
      <c r="V188" s="151"/>
      <c r="W188" s="151"/>
      <c r="X188" s="151"/>
      <c r="Y188" s="151"/>
      <c r="Z188" s="151"/>
      <c r="AA188" s="156"/>
      <c r="AT188" s="157" t="s">
        <v>157</v>
      </c>
      <c r="AU188" s="157" t="s">
        <v>101</v>
      </c>
      <c r="AV188" s="10" t="s">
        <v>101</v>
      </c>
      <c r="AW188" s="10" t="s">
        <v>33</v>
      </c>
      <c r="AX188" s="10" t="s">
        <v>76</v>
      </c>
      <c r="AY188" s="157" t="s">
        <v>139</v>
      </c>
    </row>
    <row r="189" spans="2:65" s="11" customFormat="1" ht="16.5" customHeight="1">
      <c r="B189" s="158"/>
      <c r="C189" s="159"/>
      <c r="D189" s="159"/>
      <c r="E189" s="160" t="s">
        <v>5</v>
      </c>
      <c r="F189" s="244" t="s">
        <v>159</v>
      </c>
      <c r="G189" s="245"/>
      <c r="H189" s="245"/>
      <c r="I189" s="245"/>
      <c r="J189" s="159"/>
      <c r="K189" s="161">
        <v>48.112000000000002</v>
      </c>
      <c r="L189" s="159"/>
      <c r="M189" s="159"/>
      <c r="N189" s="159"/>
      <c r="O189" s="159"/>
      <c r="P189" s="159"/>
      <c r="Q189" s="159"/>
      <c r="R189" s="162"/>
      <c r="T189" s="163"/>
      <c r="U189" s="159"/>
      <c r="V189" s="159"/>
      <c r="W189" s="159"/>
      <c r="X189" s="159"/>
      <c r="Y189" s="159"/>
      <c r="Z189" s="159"/>
      <c r="AA189" s="164"/>
      <c r="AT189" s="165" t="s">
        <v>157</v>
      </c>
      <c r="AU189" s="165" t="s">
        <v>101</v>
      </c>
      <c r="AV189" s="11" t="s">
        <v>145</v>
      </c>
      <c r="AW189" s="11" t="s">
        <v>33</v>
      </c>
      <c r="AX189" s="11" t="s">
        <v>84</v>
      </c>
      <c r="AY189" s="165" t="s">
        <v>139</v>
      </c>
    </row>
    <row r="190" spans="2:65" s="9" customFormat="1" ht="29.85" customHeight="1">
      <c r="B190" s="129"/>
      <c r="C190" s="130"/>
      <c r="D190" s="139" t="s">
        <v>115</v>
      </c>
      <c r="E190" s="139"/>
      <c r="F190" s="139"/>
      <c r="G190" s="139"/>
      <c r="H190" s="139"/>
      <c r="I190" s="139"/>
      <c r="J190" s="139"/>
      <c r="K190" s="139"/>
      <c r="L190" s="139"/>
      <c r="M190" s="139"/>
      <c r="N190" s="254">
        <f>BK190</f>
        <v>0</v>
      </c>
      <c r="O190" s="255"/>
      <c r="P190" s="255"/>
      <c r="Q190" s="255"/>
      <c r="R190" s="132"/>
      <c r="T190" s="133"/>
      <c r="U190" s="130"/>
      <c r="V190" s="130"/>
      <c r="W190" s="134">
        <f>SUM(W191:W194)</f>
        <v>206.19853699999999</v>
      </c>
      <c r="X190" s="130"/>
      <c r="Y190" s="134">
        <f>SUM(Y191:Y194)</f>
        <v>0</v>
      </c>
      <c r="Z190" s="130"/>
      <c r="AA190" s="135">
        <f>SUM(AA191:AA194)</f>
        <v>0</v>
      </c>
      <c r="AR190" s="136" t="s">
        <v>84</v>
      </c>
      <c r="AT190" s="137" t="s">
        <v>75</v>
      </c>
      <c r="AU190" s="137" t="s">
        <v>84</v>
      </c>
      <c r="AY190" s="136" t="s">
        <v>139</v>
      </c>
      <c r="BK190" s="138">
        <f>SUM(BK191:BK194)</f>
        <v>0</v>
      </c>
    </row>
    <row r="191" spans="2:65" s="1" customFormat="1" ht="38.25" customHeight="1">
      <c r="B191" s="140"/>
      <c r="C191" s="141" t="s">
        <v>226</v>
      </c>
      <c r="D191" s="141" t="s">
        <v>141</v>
      </c>
      <c r="E191" s="142" t="s">
        <v>227</v>
      </c>
      <c r="F191" s="238" t="s">
        <v>228</v>
      </c>
      <c r="G191" s="238"/>
      <c r="H191" s="238"/>
      <c r="I191" s="238"/>
      <c r="J191" s="143" t="s">
        <v>229</v>
      </c>
      <c r="K191" s="144">
        <v>36.372999999999998</v>
      </c>
      <c r="L191" s="239"/>
      <c r="M191" s="239"/>
      <c r="N191" s="239">
        <f>ROUND(L191*K191,2)</f>
        <v>0</v>
      </c>
      <c r="O191" s="239"/>
      <c r="P191" s="239"/>
      <c r="Q191" s="239"/>
      <c r="R191" s="145"/>
      <c r="T191" s="146" t="s">
        <v>5</v>
      </c>
      <c r="U191" s="43" t="s">
        <v>41</v>
      </c>
      <c r="V191" s="147">
        <v>5.46</v>
      </c>
      <c r="W191" s="147">
        <f>V191*K191</f>
        <v>198.59657999999999</v>
      </c>
      <c r="X191" s="147">
        <v>0</v>
      </c>
      <c r="Y191" s="147">
        <f>X191*K191</f>
        <v>0</v>
      </c>
      <c r="Z191" s="147">
        <v>0</v>
      </c>
      <c r="AA191" s="148">
        <f>Z191*K191</f>
        <v>0</v>
      </c>
      <c r="AR191" s="21" t="s">
        <v>145</v>
      </c>
      <c r="AT191" s="21" t="s">
        <v>141</v>
      </c>
      <c r="AU191" s="21" t="s">
        <v>101</v>
      </c>
      <c r="AY191" s="21" t="s">
        <v>139</v>
      </c>
      <c r="BE191" s="149">
        <f>IF(U191="základní",N191,0)</f>
        <v>0</v>
      </c>
      <c r="BF191" s="149">
        <f>IF(U191="snížená",N191,0)</f>
        <v>0</v>
      </c>
      <c r="BG191" s="149">
        <f>IF(U191="zákl. přenesená",N191,0)</f>
        <v>0</v>
      </c>
      <c r="BH191" s="149">
        <f>IF(U191="sníž. přenesená",N191,0)</f>
        <v>0</v>
      </c>
      <c r="BI191" s="149">
        <f>IF(U191="nulová",N191,0)</f>
        <v>0</v>
      </c>
      <c r="BJ191" s="21" t="s">
        <v>84</v>
      </c>
      <c r="BK191" s="149">
        <f>ROUND(L191*K191,2)</f>
        <v>0</v>
      </c>
      <c r="BL191" s="21" t="s">
        <v>145</v>
      </c>
      <c r="BM191" s="21" t="s">
        <v>230</v>
      </c>
    </row>
    <row r="192" spans="2:65" s="1" customFormat="1" ht="38.25" customHeight="1">
      <c r="B192" s="140"/>
      <c r="C192" s="141" t="s">
        <v>231</v>
      </c>
      <c r="D192" s="141" t="s">
        <v>141</v>
      </c>
      <c r="E192" s="142" t="s">
        <v>232</v>
      </c>
      <c r="F192" s="238" t="s">
        <v>233</v>
      </c>
      <c r="G192" s="238"/>
      <c r="H192" s="238"/>
      <c r="I192" s="238"/>
      <c r="J192" s="143" t="s">
        <v>229</v>
      </c>
      <c r="K192" s="144">
        <v>36.372999999999998</v>
      </c>
      <c r="L192" s="239"/>
      <c r="M192" s="239"/>
      <c r="N192" s="239">
        <f>ROUND(L192*K192,2)</f>
        <v>0</v>
      </c>
      <c r="O192" s="239"/>
      <c r="P192" s="239"/>
      <c r="Q192" s="239"/>
      <c r="R192" s="145"/>
      <c r="T192" s="146" t="s">
        <v>5</v>
      </c>
      <c r="U192" s="43" t="s">
        <v>41</v>
      </c>
      <c r="V192" s="147">
        <v>0.125</v>
      </c>
      <c r="W192" s="147">
        <f>V192*K192</f>
        <v>4.5466249999999997</v>
      </c>
      <c r="X192" s="147">
        <v>0</v>
      </c>
      <c r="Y192" s="147">
        <f>X192*K192</f>
        <v>0</v>
      </c>
      <c r="Z192" s="147">
        <v>0</v>
      </c>
      <c r="AA192" s="148">
        <f>Z192*K192</f>
        <v>0</v>
      </c>
      <c r="AR192" s="21" t="s">
        <v>145</v>
      </c>
      <c r="AT192" s="21" t="s">
        <v>141</v>
      </c>
      <c r="AU192" s="21" t="s">
        <v>101</v>
      </c>
      <c r="AY192" s="21" t="s">
        <v>139</v>
      </c>
      <c r="BE192" s="149">
        <f>IF(U192="základní",N192,0)</f>
        <v>0</v>
      </c>
      <c r="BF192" s="149">
        <f>IF(U192="snížená",N192,0)</f>
        <v>0</v>
      </c>
      <c r="BG192" s="149">
        <f>IF(U192="zákl. přenesená",N192,0)</f>
        <v>0</v>
      </c>
      <c r="BH192" s="149">
        <f>IF(U192="sníž. přenesená",N192,0)</f>
        <v>0</v>
      </c>
      <c r="BI192" s="149">
        <f>IF(U192="nulová",N192,0)</f>
        <v>0</v>
      </c>
      <c r="BJ192" s="21" t="s">
        <v>84</v>
      </c>
      <c r="BK192" s="149">
        <f>ROUND(L192*K192,2)</f>
        <v>0</v>
      </c>
      <c r="BL192" s="21" t="s">
        <v>145</v>
      </c>
      <c r="BM192" s="21" t="s">
        <v>234</v>
      </c>
    </row>
    <row r="193" spans="2:65" s="1" customFormat="1" ht="25.5" customHeight="1">
      <c r="B193" s="140"/>
      <c r="C193" s="141" t="s">
        <v>235</v>
      </c>
      <c r="D193" s="141" t="s">
        <v>141</v>
      </c>
      <c r="E193" s="142" t="s">
        <v>236</v>
      </c>
      <c r="F193" s="238" t="s">
        <v>237</v>
      </c>
      <c r="G193" s="238"/>
      <c r="H193" s="238"/>
      <c r="I193" s="238"/>
      <c r="J193" s="143" t="s">
        <v>229</v>
      </c>
      <c r="K193" s="144">
        <v>509.22199999999998</v>
      </c>
      <c r="L193" s="239"/>
      <c r="M193" s="239"/>
      <c r="N193" s="239">
        <f>ROUND(L193*K193,2)</f>
        <v>0</v>
      </c>
      <c r="O193" s="239"/>
      <c r="P193" s="239"/>
      <c r="Q193" s="239"/>
      <c r="R193" s="145"/>
      <c r="T193" s="146" t="s">
        <v>5</v>
      </c>
      <c r="U193" s="43" t="s">
        <v>41</v>
      </c>
      <c r="V193" s="147">
        <v>6.0000000000000001E-3</v>
      </c>
      <c r="W193" s="147">
        <f>V193*K193</f>
        <v>3.0553319999999999</v>
      </c>
      <c r="X193" s="147">
        <v>0</v>
      </c>
      <c r="Y193" s="147">
        <f>X193*K193</f>
        <v>0</v>
      </c>
      <c r="Z193" s="147">
        <v>0</v>
      </c>
      <c r="AA193" s="148">
        <f>Z193*K193</f>
        <v>0</v>
      </c>
      <c r="AR193" s="21" t="s">
        <v>145</v>
      </c>
      <c r="AT193" s="21" t="s">
        <v>141</v>
      </c>
      <c r="AU193" s="21" t="s">
        <v>101</v>
      </c>
      <c r="AY193" s="21" t="s">
        <v>139</v>
      </c>
      <c r="BE193" s="149">
        <f>IF(U193="základní",N193,0)</f>
        <v>0</v>
      </c>
      <c r="BF193" s="149">
        <f>IF(U193="snížená",N193,0)</f>
        <v>0</v>
      </c>
      <c r="BG193" s="149">
        <f>IF(U193="zákl. přenesená",N193,0)</f>
        <v>0</v>
      </c>
      <c r="BH193" s="149">
        <f>IF(U193="sníž. přenesená",N193,0)</f>
        <v>0</v>
      </c>
      <c r="BI193" s="149">
        <f>IF(U193="nulová",N193,0)</f>
        <v>0</v>
      </c>
      <c r="BJ193" s="21" t="s">
        <v>84</v>
      </c>
      <c r="BK193" s="149">
        <f>ROUND(L193*K193,2)</f>
        <v>0</v>
      </c>
      <c r="BL193" s="21" t="s">
        <v>145</v>
      </c>
      <c r="BM193" s="21" t="s">
        <v>238</v>
      </c>
    </row>
    <row r="194" spans="2:65" s="1" customFormat="1" ht="25.5" customHeight="1">
      <c r="B194" s="140"/>
      <c r="C194" s="141" t="s">
        <v>239</v>
      </c>
      <c r="D194" s="141" t="s">
        <v>141</v>
      </c>
      <c r="E194" s="142" t="s">
        <v>240</v>
      </c>
      <c r="F194" s="238" t="s">
        <v>241</v>
      </c>
      <c r="G194" s="238"/>
      <c r="H194" s="238"/>
      <c r="I194" s="238"/>
      <c r="J194" s="143" t="s">
        <v>229</v>
      </c>
      <c r="K194" s="144">
        <v>36.372999999999998</v>
      </c>
      <c r="L194" s="239"/>
      <c r="M194" s="239"/>
      <c r="N194" s="239">
        <f>ROUND(L194*K194,2)</f>
        <v>0</v>
      </c>
      <c r="O194" s="239"/>
      <c r="P194" s="239"/>
      <c r="Q194" s="239"/>
      <c r="R194" s="145"/>
      <c r="T194" s="146" t="s">
        <v>5</v>
      </c>
      <c r="U194" s="43" t="s">
        <v>41</v>
      </c>
      <c r="V194" s="147">
        <v>0</v>
      </c>
      <c r="W194" s="147">
        <f>V194*K194</f>
        <v>0</v>
      </c>
      <c r="X194" s="147">
        <v>0</v>
      </c>
      <c r="Y194" s="147">
        <f>X194*K194</f>
        <v>0</v>
      </c>
      <c r="Z194" s="147">
        <v>0</v>
      </c>
      <c r="AA194" s="148">
        <f>Z194*K194</f>
        <v>0</v>
      </c>
      <c r="AR194" s="21" t="s">
        <v>145</v>
      </c>
      <c r="AT194" s="21" t="s">
        <v>141</v>
      </c>
      <c r="AU194" s="21" t="s">
        <v>101</v>
      </c>
      <c r="AY194" s="21" t="s">
        <v>139</v>
      </c>
      <c r="BE194" s="149">
        <f>IF(U194="základní",N194,0)</f>
        <v>0</v>
      </c>
      <c r="BF194" s="149">
        <f>IF(U194="snížená",N194,0)</f>
        <v>0</v>
      </c>
      <c r="BG194" s="149">
        <f>IF(U194="zákl. přenesená",N194,0)</f>
        <v>0</v>
      </c>
      <c r="BH194" s="149">
        <f>IF(U194="sníž. přenesená",N194,0)</f>
        <v>0</v>
      </c>
      <c r="BI194" s="149">
        <f>IF(U194="nulová",N194,0)</f>
        <v>0</v>
      </c>
      <c r="BJ194" s="21" t="s">
        <v>84</v>
      </c>
      <c r="BK194" s="149">
        <f>ROUND(L194*K194,2)</f>
        <v>0</v>
      </c>
      <c r="BL194" s="21" t="s">
        <v>145</v>
      </c>
      <c r="BM194" s="21" t="s">
        <v>242</v>
      </c>
    </row>
    <row r="195" spans="2:65" s="9" customFormat="1" ht="37.35" customHeight="1">
      <c r="B195" s="129"/>
      <c r="C195" s="130"/>
      <c r="D195" s="131" t="s">
        <v>116</v>
      </c>
      <c r="E195" s="131"/>
      <c r="F195" s="131"/>
      <c r="G195" s="131"/>
      <c r="H195" s="131"/>
      <c r="I195" s="131"/>
      <c r="J195" s="131"/>
      <c r="K195" s="131"/>
      <c r="L195" s="131"/>
      <c r="M195" s="131"/>
      <c r="N195" s="256">
        <f>BK195</f>
        <v>0</v>
      </c>
      <c r="O195" s="257"/>
      <c r="P195" s="257"/>
      <c r="Q195" s="257"/>
      <c r="R195" s="132"/>
      <c r="T195" s="133"/>
      <c r="U195" s="130"/>
      <c r="V195" s="130"/>
      <c r="W195" s="134">
        <f>W196+W203+W214+W218+W234+W240+W251</f>
        <v>83.880368000000004</v>
      </c>
      <c r="X195" s="130"/>
      <c r="Y195" s="134">
        <f>Y196+Y203+Y214+Y218+Y234+Y240+Y251</f>
        <v>0</v>
      </c>
      <c r="Z195" s="130"/>
      <c r="AA195" s="135">
        <f>AA196+AA203+AA214+AA218+AA234+AA240+AA251</f>
        <v>1.2095516499999999</v>
      </c>
      <c r="AR195" s="136" t="s">
        <v>101</v>
      </c>
      <c r="AT195" s="137" t="s">
        <v>75</v>
      </c>
      <c r="AU195" s="137" t="s">
        <v>76</v>
      </c>
      <c r="AY195" s="136" t="s">
        <v>139</v>
      </c>
      <c r="BK195" s="138">
        <f>BK196+BK203+BK214+BK218+BK234+BK240+BK251</f>
        <v>0</v>
      </c>
    </row>
    <row r="196" spans="2:65" s="9" customFormat="1" ht="19.899999999999999" customHeight="1">
      <c r="B196" s="129"/>
      <c r="C196" s="130"/>
      <c r="D196" s="139" t="s">
        <v>117</v>
      </c>
      <c r="E196" s="139"/>
      <c r="F196" s="139"/>
      <c r="G196" s="139"/>
      <c r="H196" s="139"/>
      <c r="I196" s="139"/>
      <c r="J196" s="139"/>
      <c r="K196" s="139"/>
      <c r="L196" s="139"/>
      <c r="M196" s="139"/>
      <c r="N196" s="254">
        <f>BK196</f>
        <v>0</v>
      </c>
      <c r="O196" s="255"/>
      <c r="P196" s="255"/>
      <c r="Q196" s="255"/>
      <c r="R196" s="132"/>
      <c r="T196" s="133"/>
      <c r="U196" s="130"/>
      <c r="V196" s="130"/>
      <c r="W196" s="134">
        <f>SUM(W197:W202)</f>
        <v>2.0507649999999997</v>
      </c>
      <c r="X196" s="130"/>
      <c r="Y196" s="134">
        <f>SUM(Y197:Y202)</f>
        <v>0</v>
      </c>
      <c r="Z196" s="130"/>
      <c r="AA196" s="135">
        <f>SUM(AA197:AA202)</f>
        <v>0.21895999999999999</v>
      </c>
      <c r="AR196" s="136" t="s">
        <v>101</v>
      </c>
      <c r="AT196" s="137" t="s">
        <v>75</v>
      </c>
      <c r="AU196" s="137" t="s">
        <v>84</v>
      </c>
      <c r="AY196" s="136" t="s">
        <v>139</v>
      </c>
      <c r="BK196" s="138">
        <f>SUM(BK197:BK202)</f>
        <v>0</v>
      </c>
    </row>
    <row r="197" spans="2:65" s="1" customFormat="1" ht="25.5" customHeight="1">
      <c r="B197" s="140"/>
      <c r="C197" s="141" t="s">
        <v>145</v>
      </c>
      <c r="D197" s="141" t="s">
        <v>141</v>
      </c>
      <c r="E197" s="142" t="s">
        <v>243</v>
      </c>
      <c r="F197" s="238" t="s">
        <v>244</v>
      </c>
      <c r="G197" s="238"/>
      <c r="H197" s="238"/>
      <c r="I197" s="238"/>
      <c r="J197" s="143" t="s">
        <v>154</v>
      </c>
      <c r="K197" s="144">
        <v>9.1999999999999993</v>
      </c>
      <c r="L197" s="239"/>
      <c r="M197" s="239"/>
      <c r="N197" s="239">
        <f>ROUND(L197*K197,2)</f>
        <v>0</v>
      </c>
      <c r="O197" s="239"/>
      <c r="P197" s="239"/>
      <c r="Q197" s="239"/>
      <c r="R197" s="145"/>
      <c r="T197" s="146" t="s">
        <v>5</v>
      </c>
      <c r="U197" s="43" t="s">
        <v>41</v>
      </c>
      <c r="V197" s="147">
        <v>8.2000000000000003E-2</v>
      </c>
      <c r="W197" s="147">
        <f>V197*K197</f>
        <v>0.75439999999999996</v>
      </c>
      <c r="X197" s="147">
        <v>0</v>
      </c>
      <c r="Y197" s="147">
        <f>X197*K197</f>
        <v>0</v>
      </c>
      <c r="Z197" s="147">
        <v>2.3800000000000002E-2</v>
      </c>
      <c r="AA197" s="148">
        <f>Z197*K197</f>
        <v>0.21895999999999999</v>
      </c>
      <c r="AR197" s="21" t="s">
        <v>245</v>
      </c>
      <c r="AT197" s="21" t="s">
        <v>141</v>
      </c>
      <c r="AU197" s="21" t="s">
        <v>101</v>
      </c>
      <c r="AY197" s="21" t="s">
        <v>139</v>
      </c>
      <c r="BE197" s="149">
        <f>IF(U197="základní",N197,0)</f>
        <v>0</v>
      </c>
      <c r="BF197" s="149">
        <f>IF(U197="snížená",N197,0)</f>
        <v>0</v>
      </c>
      <c r="BG197" s="149">
        <f>IF(U197="zákl. přenesená",N197,0)</f>
        <v>0</v>
      </c>
      <c r="BH197" s="149">
        <f>IF(U197="sníž. přenesená",N197,0)</f>
        <v>0</v>
      </c>
      <c r="BI197" s="149">
        <f>IF(U197="nulová",N197,0)</f>
        <v>0</v>
      </c>
      <c r="BJ197" s="21" t="s">
        <v>84</v>
      </c>
      <c r="BK197" s="149">
        <f>ROUND(L197*K197,2)</f>
        <v>0</v>
      </c>
      <c r="BL197" s="21" t="s">
        <v>245</v>
      </c>
      <c r="BM197" s="21" t="s">
        <v>246</v>
      </c>
    </row>
    <row r="198" spans="2:65" s="10" customFormat="1" ht="16.5" customHeight="1">
      <c r="B198" s="150"/>
      <c r="C198" s="151"/>
      <c r="D198" s="151"/>
      <c r="E198" s="152" t="s">
        <v>5</v>
      </c>
      <c r="F198" s="240" t="s">
        <v>247</v>
      </c>
      <c r="G198" s="241"/>
      <c r="H198" s="241"/>
      <c r="I198" s="241"/>
      <c r="J198" s="151"/>
      <c r="K198" s="153">
        <v>2.4</v>
      </c>
      <c r="L198" s="151"/>
      <c r="M198" s="151"/>
      <c r="N198" s="151"/>
      <c r="O198" s="151"/>
      <c r="P198" s="151"/>
      <c r="Q198" s="151"/>
      <c r="R198" s="154"/>
      <c r="T198" s="155"/>
      <c r="U198" s="151"/>
      <c r="V198" s="151"/>
      <c r="W198" s="151"/>
      <c r="X198" s="151"/>
      <c r="Y198" s="151"/>
      <c r="Z198" s="151"/>
      <c r="AA198" s="156"/>
      <c r="AT198" s="157" t="s">
        <v>157</v>
      </c>
      <c r="AU198" s="157" t="s">
        <v>101</v>
      </c>
      <c r="AV198" s="10" t="s">
        <v>101</v>
      </c>
      <c r="AW198" s="10" t="s">
        <v>33</v>
      </c>
      <c r="AX198" s="10" t="s">
        <v>76</v>
      </c>
      <c r="AY198" s="157" t="s">
        <v>139</v>
      </c>
    </row>
    <row r="199" spans="2:65" s="10" customFormat="1" ht="16.5" customHeight="1">
      <c r="B199" s="150"/>
      <c r="C199" s="151"/>
      <c r="D199" s="151"/>
      <c r="E199" s="152" t="s">
        <v>5</v>
      </c>
      <c r="F199" s="242" t="s">
        <v>248</v>
      </c>
      <c r="G199" s="243"/>
      <c r="H199" s="243"/>
      <c r="I199" s="243"/>
      <c r="J199" s="151"/>
      <c r="K199" s="153">
        <v>6.8</v>
      </c>
      <c r="L199" s="151"/>
      <c r="M199" s="151"/>
      <c r="N199" s="151"/>
      <c r="O199" s="151"/>
      <c r="P199" s="151"/>
      <c r="Q199" s="151"/>
      <c r="R199" s="154"/>
      <c r="T199" s="155"/>
      <c r="U199" s="151"/>
      <c r="V199" s="151"/>
      <c r="W199" s="151"/>
      <c r="X199" s="151"/>
      <c r="Y199" s="151"/>
      <c r="Z199" s="151"/>
      <c r="AA199" s="156"/>
      <c r="AT199" s="157" t="s">
        <v>157</v>
      </c>
      <c r="AU199" s="157" t="s">
        <v>101</v>
      </c>
      <c r="AV199" s="10" t="s">
        <v>101</v>
      </c>
      <c r="AW199" s="10" t="s">
        <v>33</v>
      </c>
      <c r="AX199" s="10" t="s">
        <v>76</v>
      </c>
      <c r="AY199" s="157" t="s">
        <v>139</v>
      </c>
    </row>
    <row r="200" spans="2:65" s="11" customFormat="1" ht="16.5" customHeight="1">
      <c r="B200" s="158"/>
      <c r="C200" s="159"/>
      <c r="D200" s="159"/>
      <c r="E200" s="160" t="s">
        <v>5</v>
      </c>
      <c r="F200" s="244" t="s">
        <v>159</v>
      </c>
      <c r="G200" s="245"/>
      <c r="H200" s="245"/>
      <c r="I200" s="245"/>
      <c r="J200" s="159"/>
      <c r="K200" s="161">
        <v>9.1999999999999993</v>
      </c>
      <c r="L200" s="159"/>
      <c r="M200" s="159"/>
      <c r="N200" s="159"/>
      <c r="O200" s="159"/>
      <c r="P200" s="159"/>
      <c r="Q200" s="159"/>
      <c r="R200" s="162"/>
      <c r="T200" s="163"/>
      <c r="U200" s="159"/>
      <c r="V200" s="159"/>
      <c r="W200" s="159"/>
      <c r="X200" s="159"/>
      <c r="Y200" s="159"/>
      <c r="Z200" s="159"/>
      <c r="AA200" s="164"/>
      <c r="AT200" s="165" t="s">
        <v>157</v>
      </c>
      <c r="AU200" s="165" t="s">
        <v>101</v>
      </c>
      <c r="AV200" s="11" t="s">
        <v>145</v>
      </c>
      <c r="AW200" s="11" t="s">
        <v>33</v>
      </c>
      <c r="AX200" s="11" t="s">
        <v>84</v>
      </c>
      <c r="AY200" s="165" t="s">
        <v>139</v>
      </c>
    </row>
    <row r="201" spans="2:65" s="1" customFormat="1" ht="16.5" customHeight="1">
      <c r="B201" s="140"/>
      <c r="C201" s="141" t="s">
        <v>249</v>
      </c>
      <c r="D201" s="141" t="s">
        <v>141</v>
      </c>
      <c r="E201" s="142" t="s">
        <v>250</v>
      </c>
      <c r="F201" s="238" t="s">
        <v>251</v>
      </c>
      <c r="G201" s="238"/>
      <c r="H201" s="238"/>
      <c r="I201" s="238"/>
      <c r="J201" s="143" t="s">
        <v>154</v>
      </c>
      <c r="K201" s="144">
        <v>9.1999999999999993</v>
      </c>
      <c r="L201" s="239"/>
      <c r="M201" s="239"/>
      <c r="N201" s="239">
        <f>ROUND(L201*K201,2)</f>
        <v>0</v>
      </c>
      <c r="O201" s="239"/>
      <c r="P201" s="239"/>
      <c r="Q201" s="239"/>
      <c r="R201" s="145"/>
      <c r="T201" s="146" t="s">
        <v>5</v>
      </c>
      <c r="U201" s="43" t="s">
        <v>41</v>
      </c>
      <c r="V201" s="147">
        <v>5.1999999999999998E-2</v>
      </c>
      <c r="W201" s="147">
        <f>V201*K201</f>
        <v>0.47839999999999994</v>
      </c>
      <c r="X201" s="147">
        <v>0</v>
      </c>
      <c r="Y201" s="147">
        <f>X201*K201</f>
        <v>0</v>
      </c>
      <c r="Z201" s="147">
        <v>0</v>
      </c>
      <c r="AA201" s="148">
        <f>Z201*K201</f>
        <v>0</v>
      </c>
      <c r="AR201" s="21" t="s">
        <v>245</v>
      </c>
      <c r="AT201" s="21" t="s">
        <v>141</v>
      </c>
      <c r="AU201" s="21" t="s">
        <v>101</v>
      </c>
      <c r="AY201" s="21" t="s">
        <v>139</v>
      </c>
      <c r="BE201" s="149">
        <f>IF(U201="základní",N201,0)</f>
        <v>0</v>
      </c>
      <c r="BF201" s="149">
        <f>IF(U201="snížená",N201,0)</f>
        <v>0</v>
      </c>
      <c r="BG201" s="149">
        <f>IF(U201="zákl. přenesená",N201,0)</f>
        <v>0</v>
      </c>
      <c r="BH201" s="149">
        <f>IF(U201="sníž. přenesená",N201,0)</f>
        <v>0</v>
      </c>
      <c r="BI201" s="149">
        <f>IF(U201="nulová",N201,0)</f>
        <v>0</v>
      </c>
      <c r="BJ201" s="21" t="s">
        <v>84</v>
      </c>
      <c r="BK201" s="149">
        <f>ROUND(L201*K201,2)</f>
        <v>0</v>
      </c>
      <c r="BL201" s="21" t="s">
        <v>245</v>
      </c>
      <c r="BM201" s="21" t="s">
        <v>252</v>
      </c>
    </row>
    <row r="202" spans="2:65" s="1" customFormat="1" ht="38.25" customHeight="1">
      <c r="B202" s="140"/>
      <c r="C202" s="141" t="s">
        <v>253</v>
      </c>
      <c r="D202" s="141" t="s">
        <v>141</v>
      </c>
      <c r="E202" s="142" t="s">
        <v>254</v>
      </c>
      <c r="F202" s="238" t="s">
        <v>255</v>
      </c>
      <c r="G202" s="238"/>
      <c r="H202" s="238"/>
      <c r="I202" s="238"/>
      <c r="J202" s="143" t="s">
        <v>229</v>
      </c>
      <c r="K202" s="144">
        <v>0.219</v>
      </c>
      <c r="L202" s="239"/>
      <c r="M202" s="239"/>
      <c r="N202" s="239">
        <f>ROUND(L202*K202,2)</f>
        <v>0</v>
      </c>
      <c r="O202" s="239"/>
      <c r="P202" s="239"/>
      <c r="Q202" s="239"/>
      <c r="R202" s="145"/>
      <c r="T202" s="146" t="s">
        <v>5</v>
      </c>
      <c r="U202" s="43" t="s">
        <v>41</v>
      </c>
      <c r="V202" s="147">
        <v>3.7349999999999999</v>
      </c>
      <c r="W202" s="147">
        <f>V202*K202</f>
        <v>0.81796499999999994</v>
      </c>
      <c r="X202" s="147">
        <v>0</v>
      </c>
      <c r="Y202" s="147">
        <f>X202*K202</f>
        <v>0</v>
      </c>
      <c r="Z202" s="147">
        <v>0</v>
      </c>
      <c r="AA202" s="148">
        <f>Z202*K202</f>
        <v>0</v>
      </c>
      <c r="AR202" s="21" t="s">
        <v>245</v>
      </c>
      <c r="AT202" s="21" t="s">
        <v>141</v>
      </c>
      <c r="AU202" s="21" t="s">
        <v>101</v>
      </c>
      <c r="AY202" s="21" t="s">
        <v>139</v>
      </c>
      <c r="BE202" s="149">
        <f>IF(U202="základní",N202,0)</f>
        <v>0</v>
      </c>
      <c r="BF202" s="149">
        <f>IF(U202="snížená",N202,0)</f>
        <v>0</v>
      </c>
      <c r="BG202" s="149">
        <f>IF(U202="zákl. přenesená",N202,0)</f>
        <v>0</v>
      </c>
      <c r="BH202" s="149">
        <f>IF(U202="sníž. přenesená",N202,0)</f>
        <v>0</v>
      </c>
      <c r="BI202" s="149">
        <f>IF(U202="nulová",N202,0)</f>
        <v>0</v>
      </c>
      <c r="BJ202" s="21" t="s">
        <v>84</v>
      </c>
      <c r="BK202" s="149">
        <f>ROUND(L202*K202,2)</f>
        <v>0</v>
      </c>
      <c r="BL202" s="21" t="s">
        <v>245</v>
      </c>
      <c r="BM202" s="21" t="s">
        <v>256</v>
      </c>
    </row>
    <row r="203" spans="2:65" s="9" customFormat="1" ht="29.85" customHeight="1">
      <c r="B203" s="129"/>
      <c r="C203" s="130"/>
      <c r="D203" s="139" t="s">
        <v>118</v>
      </c>
      <c r="E203" s="139"/>
      <c r="F203" s="139"/>
      <c r="G203" s="139"/>
      <c r="H203" s="139"/>
      <c r="I203" s="139"/>
      <c r="J203" s="139"/>
      <c r="K203" s="139"/>
      <c r="L203" s="139"/>
      <c r="M203" s="139"/>
      <c r="N203" s="258">
        <f>BK203</f>
        <v>0</v>
      </c>
      <c r="O203" s="259"/>
      <c r="P203" s="259"/>
      <c r="Q203" s="259"/>
      <c r="R203" s="132"/>
      <c r="T203" s="133"/>
      <c r="U203" s="130"/>
      <c r="V203" s="130"/>
      <c r="W203" s="134">
        <f>SUM(W204:W213)</f>
        <v>12.242999999999999</v>
      </c>
      <c r="X203" s="130"/>
      <c r="Y203" s="134">
        <f>SUM(Y204:Y213)</f>
        <v>0</v>
      </c>
      <c r="Z203" s="130"/>
      <c r="AA203" s="135">
        <f>SUM(AA204:AA213)</f>
        <v>0.18729599999999999</v>
      </c>
      <c r="AR203" s="136" t="s">
        <v>101</v>
      </c>
      <c r="AT203" s="137" t="s">
        <v>75</v>
      </c>
      <c r="AU203" s="137" t="s">
        <v>84</v>
      </c>
      <c r="AY203" s="136" t="s">
        <v>139</v>
      </c>
      <c r="BK203" s="138">
        <f>SUM(BK204:BK213)</f>
        <v>0</v>
      </c>
    </row>
    <row r="204" spans="2:65" s="1" customFormat="1" ht="38.25" customHeight="1">
      <c r="B204" s="140"/>
      <c r="C204" s="141" t="s">
        <v>257</v>
      </c>
      <c r="D204" s="141" t="s">
        <v>141</v>
      </c>
      <c r="E204" s="142" t="s">
        <v>258</v>
      </c>
      <c r="F204" s="238" t="s">
        <v>259</v>
      </c>
      <c r="G204" s="238"/>
      <c r="H204" s="238"/>
      <c r="I204" s="238"/>
      <c r="J204" s="143" t="s">
        <v>144</v>
      </c>
      <c r="K204" s="144">
        <v>21</v>
      </c>
      <c r="L204" s="239"/>
      <c r="M204" s="239"/>
      <c r="N204" s="239">
        <f>ROUND(L204*K204,2)</f>
        <v>0</v>
      </c>
      <c r="O204" s="239"/>
      <c r="P204" s="239"/>
      <c r="Q204" s="239"/>
      <c r="R204" s="145"/>
      <c r="T204" s="146" t="s">
        <v>5</v>
      </c>
      <c r="U204" s="43" t="s">
        <v>41</v>
      </c>
      <c r="V204" s="147">
        <v>0.126</v>
      </c>
      <c r="W204" s="147">
        <f>V204*K204</f>
        <v>2.6459999999999999</v>
      </c>
      <c r="X204" s="147">
        <v>0</v>
      </c>
      <c r="Y204" s="147">
        <f>X204*K204</f>
        <v>0</v>
      </c>
      <c r="Z204" s="147">
        <v>4.8000000000000001E-5</v>
      </c>
      <c r="AA204" s="148">
        <f>Z204*K204</f>
        <v>1.008E-3</v>
      </c>
      <c r="AR204" s="21" t="s">
        <v>245</v>
      </c>
      <c r="AT204" s="21" t="s">
        <v>141</v>
      </c>
      <c r="AU204" s="21" t="s">
        <v>101</v>
      </c>
      <c r="AY204" s="21" t="s">
        <v>139</v>
      </c>
      <c r="BE204" s="149">
        <f>IF(U204="základní",N204,0)</f>
        <v>0</v>
      </c>
      <c r="BF204" s="149">
        <f>IF(U204="snížená",N204,0)</f>
        <v>0</v>
      </c>
      <c r="BG204" s="149">
        <f>IF(U204="zákl. přenesená",N204,0)</f>
        <v>0</v>
      </c>
      <c r="BH204" s="149">
        <f>IF(U204="sníž. přenesená",N204,0)</f>
        <v>0</v>
      </c>
      <c r="BI204" s="149">
        <f>IF(U204="nulová",N204,0)</f>
        <v>0</v>
      </c>
      <c r="BJ204" s="21" t="s">
        <v>84</v>
      </c>
      <c r="BK204" s="149">
        <f>ROUND(L204*K204,2)</f>
        <v>0</v>
      </c>
      <c r="BL204" s="21" t="s">
        <v>245</v>
      </c>
      <c r="BM204" s="21" t="s">
        <v>260</v>
      </c>
    </row>
    <row r="205" spans="2:65" s="1" customFormat="1" ht="38.25" customHeight="1">
      <c r="B205" s="140"/>
      <c r="C205" s="141" t="s">
        <v>261</v>
      </c>
      <c r="D205" s="141" t="s">
        <v>141</v>
      </c>
      <c r="E205" s="142" t="s">
        <v>262</v>
      </c>
      <c r="F205" s="238" t="s">
        <v>263</v>
      </c>
      <c r="G205" s="238"/>
      <c r="H205" s="238"/>
      <c r="I205" s="238"/>
      <c r="J205" s="143" t="s">
        <v>144</v>
      </c>
      <c r="K205" s="144">
        <v>6</v>
      </c>
      <c r="L205" s="239"/>
      <c r="M205" s="239"/>
      <c r="N205" s="239">
        <f>ROUND(L205*K205,2)</f>
        <v>0</v>
      </c>
      <c r="O205" s="239"/>
      <c r="P205" s="239"/>
      <c r="Q205" s="239"/>
      <c r="R205" s="145"/>
      <c r="T205" s="146" t="s">
        <v>5</v>
      </c>
      <c r="U205" s="43" t="s">
        <v>41</v>
      </c>
      <c r="V205" s="147">
        <v>6.2E-2</v>
      </c>
      <c r="W205" s="147">
        <f>V205*K205</f>
        <v>0.372</v>
      </c>
      <c r="X205" s="147">
        <v>0</v>
      </c>
      <c r="Y205" s="147">
        <f>X205*K205</f>
        <v>0</v>
      </c>
      <c r="Z205" s="147">
        <v>4.8000000000000001E-5</v>
      </c>
      <c r="AA205" s="148">
        <f>Z205*K205</f>
        <v>2.8800000000000001E-4</v>
      </c>
      <c r="AR205" s="21" t="s">
        <v>245</v>
      </c>
      <c r="AT205" s="21" t="s">
        <v>141</v>
      </c>
      <c r="AU205" s="21" t="s">
        <v>101</v>
      </c>
      <c r="AY205" s="21" t="s">
        <v>139</v>
      </c>
      <c r="BE205" s="149">
        <f>IF(U205="základní",N205,0)</f>
        <v>0</v>
      </c>
      <c r="BF205" s="149">
        <f>IF(U205="snížená",N205,0)</f>
        <v>0</v>
      </c>
      <c r="BG205" s="149">
        <f>IF(U205="zákl. přenesená",N205,0)</f>
        <v>0</v>
      </c>
      <c r="BH205" s="149">
        <f>IF(U205="sníž. přenesená",N205,0)</f>
        <v>0</v>
      </c>
      <c r="BI205" s="149">
        <f>IF(U205="nulová",N205,0)</f>
        <v>0</v>
      </c>
      <c r="BJ205" s="21" t="s">
        <v>84</v>
      </c>
      <c r="BK205" s="149">
        <f>ROUND(L205*K205,2)</f>
        <v>0</v>
      </c>
      <c r="BL205" s="21" t="s">
        <v>245</v>
      </c>
      <c r="BM205" s="21" t="s">
        <v>264</v>
      </c>
    </row>
    <row r="206" spans="2:65" s="1" customFormat="1" ht="38.25" customHeight="1">
      <c r="B206" s="140"/>
      <c r="C206" s="141" t="s">
        <v>84</v>
      </c>
      <c r="D206" s="141" t="s">
        <v>141</v>
      </c>
      <c r="E206" s="142" t="s">
        <v>265</v>
      </c>
      <c r="F206" s="238" t="s">
        <v>266</v>
      </c>
      <c r="G206" s="238"/>
      <c r="H206" s="238"/>
      <c r="I206" s="238"/>
      <c r="J206" s="143" t="s">
        <v>144</v>
      </c>
      <c r="K206" s="144">
        <v>15</v>
      </c>
      <c r="L206" s="239"/>
      <c r="M206" s="239"/>
      <c r="N206" s="239">
        <f>ROUND(L206*K206,2)</f>
        <v>0</v>
      </c>
      <c r="O206" s="239"/>
      <c r="P206" s="239"/>
      <c r="Q206" s="239"/>
      <c r="R206" s="145"/>
      <c r="T206" s="146" t="s">
        <v>5</v>
      </c>
      <c r="U206" s="43" t="s">
        <v>41</v>
      </c>
      <c r="V206" s="147">
        <v>0.378</v>
      </c>
      <c r="W206" s="147">
        <f>V206*K206</f>
        <v>5.67</v>
      </c>
      <c r="X206" s="147">
        <v>0</v>
      </c>
      <c r="Y206" s="147">
        <f>X206*K206</f>
        <v>0</v>
      </c>
      <c r="Z206" s="147">
        <v>1.2999999999999999E-3</v>
      </c>
      <c r="AA206" s="148">
        <f>Z206*K206</f>
        <v>1.95E-2</v>
      </c>
      <c r="AR206" s="21" t="s">
        <v>245</v>
      </c>
      <c r="AT206" s="21" t="s">
        <v>141</v>
      </c>
      <c r="AU206" s="21" t="s">
        <v>101</v>
      </c>
      <c r="AY206" s="21" t="s">
        <v>139</v>
      </c>
      <c r="BE206" s="149">
        <f>IF(U206="základní",N206,0)</f>
        <v>0</v>
      </c>
      <c r="BF206" s="149">
        <f>IF(U206="snížená",N206,0)</f>
        <v>0</v>
      </c>
      <c r="BG206" s="149">
        <f>IF(U206="zákl. přenesená",N206,0)</f>
        <v>0</v>
      </c>
      <c r="BH206" s="149">
        <f>IF(U206="sníž. přenesená",N206,0)</f>
        <v>0</v>
      </c>
      <c r="BI206" s="149">
        <f>IF(U206="nulová",N206,0)</f>
        <v>0</v>
      </c>
      <c r="BJ206" s="21" t="s">
        <v>84</v>
      </c>
      <c r="BK206" s="149">
        <f>ROUND(L206*K206,2)</f>
        <v>0</v>
      </c>
      <c r="BL206" s="21" t="s">
        <v>245</v>
      </c>
      <c r="BM206" s="21" t="s">
        <v>267</v>
      </c>
    </row>
    <row r="207" spans="2:65" s="10" customFormat="1" ht="16.5" customHeight="1">
      <c r="B207" s="150"/>
      <c r="C207" s="151"/>
      <c r="D207" s="151"/>
      <c r="E207" s="152" t="s">
        <v>5</v>
      </c>
      <c r="F207" s="240" t="s">
        <v>268</v>
      </c>
      <c r="G207" s="241"/>
      <c r="H207" s="241"/>
      <c r="I207" s="241"/>
      <c r="J207" s="151"/>
      <c r="K207" s="153">
        <v>5</v>
      </c>
      <c r="L207" s="151"/>
      <c r="M207" s="151"/>
      <c r="N207" s="151"/>
      <c r="O207" s="151"/>
      <c r="P207" s="151"/>
      <c r="Q207" s="151"/>
      <c r="R207" s="154"/>
      <c r="T207" s="155"/>
      <c r="U207" s="151"/>
      <c r="V207" s="151"/>
      <c r="W207" s="151"/>
      <c r="X207" s="151"/>
      <c r="Y207" s="151"/>
      <c r="Z207" s="151"/>
      <c r="AA207" s="156"/>
      <c r="AT207" s="157" t="s">
        <v>157</v>
      </c>
      <c r="AU207" s="157" t="s">
        <v>101</v>
      </c>
      <c r="AV207" s="10" t="s">
        <v>101</v>
      </c>
      <c r="AW207" s="10" t="s">
        <v>33</v>
      </c>
      <c r="AX207" s="10" t="s">
        <v>76</v>
      </c>
      <c r="AY207" s="157" t="s">
        <v>139</v>
      </c>
    </row>
    <row r="208" spans="2:65" s="10" customFormat="1" ht="16.5" customHeight="1">
      <c r="B208" s="150"/>
      <c r="C208" s="151"/>
      <c r="D208" s="151"/>
      <c r="E208" s="152" t="s">
        <v>5</v>
      </c>
      <c r="F208" s="242" t="s">
        <v>269</v>
      </c>
      <c r="G208" s="243"/>
      <c r="H208" s="243"/>
      <c r="I208" s="243"/>
      <c r="J208" s="151"/>
      <c r="K208" s="153">
        <v>5</v>
      </c>
      <c r="L208" s="151"/>
      <c r="M208" s="151"/>
      <c r="N208" s="151"/>
      <c r="O208" s="151"/>
      <c r="P208" s="151"/>
      <c r="Q208" s="151"/>
      <c r="R208" s="154"/>
      <c r="T208" s="155"/>
      <c r="U208" s="151"/>
      <c r="V208" s="151"/>
      <c r="W208" s="151"/>
      <c r="X208" s="151"/>
      <c r="Y208" s="151"/>
      <c r="Z208" s="151"/>
      <c r="AA208" s="156"/>
      <c r="AT208" s="157" t="s">
        <v>157</v>
      </c>
      <c r="AU208" s="157" t="s">
        <v>101</v>
      </c>
      <c r="AV208" s="10" t="s">
        <v>101</v>
      </c>
      <c r="AW208" s="10" t="s">
        <v>33</v>
      </c>
      <c r="AX208" s="10" t="s">
        <v>76</v>
      </c>
      <c r="AY208" s="157" t="s">
        <v>139</v>
      </c>
    </row>
    <row r="209" spans="2:65" s="10" customFormat="1" ht="16.5" customHeight="1">
      <c r="B209" s="150"/>
      <c r="C209" s="151"/>
      <c r="D209" s="151"/>
      <c r="E209" s="152" t="s">
        <v>5</v>
      </c>
      <c r="F209" s="242" t="s">
        <v>270</v>
      </c>
      <c r="G209" s="243"/>
      <c r="H209" s="243"/>
      <c r="I209" s="243"/>
      <c r="J209" s="151"/>
      <c r="K209" s="153">
        <v>5</v>
      </c>
      <c r="L209" s="151"/>
      <c r="M209" s="151"/>
      <c r="N209" s="151"/>
      <c r="O209" s="151"/>
      <c r="P209" s="151"/>
      <c r="Q209" s="151"/>
      <c r="R209" s="154"/>
      <c r="T209" s="155"/>
      <c r="U209" s="151"/>
      <c r="V209" s="151"/>
      <c r="W209" s="151"/>
      <c r="X209" s="151"/>
      <c r="Y209" s="151"/>
      <c r="Z209" s="151"/>
      <c r="AA209" s="156"/>
      <c r="AT209" s="157" t="s">
        <v>157</v>
      </c>
      <c r="AU209" s="157" t="s">
        <v>101</v>
      </c>
      <c r="AV209" s="10" t="s">
        <v>101</v>
      </c>
      <c r="AW209" s="10" t="s">
        <v>33</v>
      </c>
      <c r="AX209" s="10" t="s">
        <v>76</v>
      </c>
      <c r="AY209" s="157" t="s">
        <v>139</v>
      </c>
    </row>
    <row r="210" spans="2:65" s="11" customFormat="1" ht="16.5" customHeight="1">
      <c r="B210" s="158"/>
      <c r="C210" s="159"/>
      <c r="D210" s="159"/>
      <c r="E210" s="160" t="s">
        <v>5</v>
      </c>
      <c r="F210" s="244" t="s">
        <v>159</v>
      </c>
      <c r="G210" s="245"/>
      <c r="H210" s="245"/>
      <c r="I210" s="245"/>
      <c r="J210" s="159"/>
      <c r="K210" s="161">
        <v>15</v>
      </c>
      <c r="L210" s="159"/>
      <c r="M210" s="159"/>
      <c r="N210" s="159"/>
      <c r="O210" s="159"/>
      <c r="P210" s="159"/>
      <c r="Q210" s="159"/>
      <c r="R210" s="162"/>
      <c r="T210" s="163"/>
      <c r="U210" s="159"/>
      <c r="V210" s="159"/>
      <c r="W210" s="159"/>
      <c r="X210" s="159"/>
      <c r="Y210" s="159"/>
      <c r="Z210" s="159"/>
      <c r="AA210" s="164"/>
      <c r="AT210" s="165" t="s">
        <v>157</v>
      </c>
      <c r="AU210" s="165" t="s">
        <v>101</v>
      </c>
      <c r="AV210" s="11" t="s">
        <v>145</v>
      </c>
      <c r="AW210" s="11" t="s">
        <v>33</v>
      </c>
      <c r="AX210" s="11" t="s">
        <v>84</v>
      </c>
      <c r="AY210" s="165" t="s">
        <v>139</v>
      </c>
    </row>
    <row r="211" spans="2:65" s="1" customFormat="1" ht="38.25" customHeight="1">
      <c r="B211" s="140"/>
      <c r="C211" s="141" t="s">
        <v>101</v>
      </c>
      <c r="D211" s="141" t="s">
        <v>141</v>
      </c>
      <c r="E211" s="142" t="s">
        <v>271</v>
      </c>
      <c r="F211" s="238" t="s">
        <v>272</v>
      </c>
      <c r="G211" s="238"/>
      <c r="H211" s="238"/>
      <c r="I211" s="238"/>
      <c r="J211" s="143" t="s">
        <v>144</v>
      </c>
      <c r="K211" s="144">
        <v>15</v>
      </c>
      <c r="L211" s="239"/>
      <c r="M211" s="239"/>
      <c r="N211" s="239">
        <f>ROUND(L211*K211,2)</f>
        <v>0</v>
      </c>
      <c r="O211" s="239"/>
      <c r="P211" s="239"/>
      <c r="Q211" s="239"/>
      <c r="R211" s="145"/>
      <c r="T211" s="146" t="s">
        <v>5</v>
      </c>
      <c r="U211" s="43" t="s">
        <v>41</v>
      </c>
      <c r="V211" s="147">
        <v>0.121</v>
      </c>
      <c r="W211" s="147">
        <f>V211*K211</f>
        <v>1.8149999999999999</v>
      </c>
      <c r="X211" s="147">
        <v>0</v>
      </c>
      <c r="Y211" s="147">
        <f>X211*K211</f>
        <v>0</v>
      </c>
      <c r="Z211" s="147">
        <v>4.4999999999999997E-3</v>
      </c>
      <c r="AA211" s="148">
        <f>Z211*K211</f>
        <v>6.7499999999999991E-2</v>
      </c>
      <c r="AR211" s="21" t="s">
        <v>245</v>
      </c>
      <c r="AT211" s="21" t="s">
        <v>141</v>
      </c>
      <c r="AU211" s="21" t="s">
        <v>101</v>
      </c>
      <c r="AY211" s="21" t="s">
        <v>139</v>
      </c>
      <c r="BE211" s="149">
        <f>IF(U211="základní",N211,0)</f>
        <v>0</v>
      </c>
      <c r="BF211" s="149">
        <f>IF(U211="snížená",N211,0)</f>
        <v>0</v>
      </c>
      <c r="BG211" s="149">
        <f>IF(U211="zákl. přenesená",N211,0)</f>
        <v>0</v>
      </c>
      <c r="BH211" s="149">
        <f>IF(U211="sníž. přenesená",N211,0)</f>
        <v>0</v>
      </c>
      <c r="BI211" s="149">
        <f>IF(U211="nulová",N211,0)</f>
        <v>0</v>
      </c>
      <c r="BJ211" s="21" t="s">
        <v>84</v>
      </c>
      <c r="BK211" s="149">
        <f>ROUND(L211*K211,2)</f>
        <v>0</v>
      </c>
      <c r="BL211" s="21" t="s">
        <v>245</v>
      </c>
      <c r="BM211" s="21" t="s">
        <v>273</v>
      </c>
    </row>
    <row r="212" spans="2:65" s="1" customFormat="1" ht="25.5" customHeight="1">
      <c r="B212" s="140"/>
      <c r="C212" s="141" t="s">
        <v>274</v>
      </c>
      <c r="D212" s="141" t="s">
        <v>141</v>
      </c>
      <c r="E212" s="142" t="s">
        <v>275</v>
      </c>
      <c r="F212" s="238" t="s">
        <v>276</v>
      </c>
      <c r="G212" s="238"/>
      <c r="H212" s="238"/>
      <c r="I212" s="238"/>
      <c r="J212" s="143" t="s">
        <v>144</v>
      </c>
      <c r="K212" s="144">
        <v>15</v>
      </c>
      <c r="L212" s="239"/>
      <c r="M212" s="239"/>
      <c r="N212" s="239">
        <f>ROUND(L212*K212,2)</f>
        <v>0</v>
      </c>
      <c r="O212" s="239"/>
      <c r="P212" s="239"/>
      <c r="Q212" s="239"/>
      <c r="R212" s="145"/>
      <c r="T212" s="146" t="s">
        <v>5</v>
      </c>
      <c r="U212" s="43" t="s">
        <v>41</v>
      </c>
      <c r="V212" s="147">
        <v>0.11600000000000001</v>
      </c>
      <c r="W212" s="147">
        <f>V212*K212</f>
        <v>1.74</v>
      </c>
      <c r="X212" s="147">
        <v>0</v>
      </c>
      <c r="Y212" s="147">
        <f>X212*K212</f>
        <v>0</v>
      </c>
      <c r="Z212" s="147">
        <v>6.6E-3</v>
      </c>
      <c r="AA212" s="148">
        <f>Z212*K212</f>
        <v>9.9000000000000005E-2</v>
      </c>
      <c r="AR212" s="21" t="s">
        <v>245</v>
      </c>
      <c r="AT212" s="21" t="s">
        <v>141</v>
      </c>
      <c r="AU212" s="21" t="s">
        <v>101</v>
      </c>
      <c r="AY212" s="21" t="s">
        <v>139</v>
      </c>
      <c r="BE212" s="149">
        <f>IF(U212="základní",N212,0)</f>
        <v>0</v>
      </c>
      <c r="BF212" s="149">
        <f>IF(U212="snížená",N212,0)</f>
        <v>0</v>
      </c>
      <c r="BG212" s="149">
        <f>IF(U212="zákl. přenesená",N212,0)</f>
        <v>0</v>
      </c>
      <c r="BH212" s="149">
        <f>IF(U212="sníž. přenesená",N212,0)</f>
        <v>0</v>
      </c>
      <c r="BI212" s="149">
        <f>IF(U212="nulová",N212,0)</f>
        <v>0</v>
      </c>
      <c r="BJ212" s="21" t="s">
        <v>84</v>
      </c>
      <c r="BK212" s="149">
        <f>ROUND(L212*K212,2)</f>
        <v>0</v>
      </c>
      <c r="BL212" s="21" t="s">
        <v>245</v>
      </c>
      <c r="BM212" s="21" t="s">
        <v>277</v>
      </c>
    </row>
    <row r="213" spans="2:65" s="1" customFormat="1" ht="25.5" customHeight="1">
      <c r="B213" s="140"/>
      <c r="C213" s="141" t="s">
        <v>278</v>
      </c>
      <c r="D213" s="141" t="s">
        <v>141</v>
      </c>
      <c r="E213" s="142" t="s">
        <v>279</v>
      </c>
      <c r="F213" s="238" t="s">
        <v>280</v>
      </c>
      <c r="G213" s="238"/>
      <c r="H213" s="238"/>
      <c r="I213" s="238"/>
      <c r="J213" s="143" t="s">
        <v>149</v>
      </c>
      <c r="K213" s="144">
        <v>1</v>
      </c>
      <c r="L213" s="239"/>
      <c r="M213" s="239"/>
      <c r="N213" s="239">
        <f>ROUND(L213*K213,2)</f>
        <v>0</v>
      </c>
      <c r="O213" s="239"/>
      <c r="P213" s="239"/>
      <c r="Q213" s="239"/>
      <c r="R213" s="145"/>
      <c r="T213" s="146" t="s">
        <v>5</v>
      </c>
      <c r="U213" s="43" t="s">
        <v>41</v>
      </c>
      <c r="V213" s="147">
        <v>0</v>
      </c>
      <c r="W213" s="147">
        <f>V213*K213</f>
        <v>0</v>
      </c>
      <c r="X213" s="147">
        <v>0</v>
      </c>
      <c r="Y213" s="147">
        <f>X213*K213</f>
        <v>0</v>
      </c>
      <c r="Z213" s="147">
        <v>0</v>
      </c>
      <c r="AA213" s="148">
        <f>Z213*K213</f>
        <v>0</v>
      </c>
      <c r="AR213" s="21" t="s">
        <v>245</v>
      </c>
      <c r="AT213" s="21" t="s">
        <v>141</v>
      </c>
      <c r="AU213" s="21" t="s">
        <v>101</v>
      </c>
      <c r="AY213" s="21" t="s">
        <v>139</v>
      </c>
      <c r="BE213" s="149">
        <f>IF(U213="základní",N213,0)</f>
        <v>0</v>
      </c>
      <c r="BF213" s="149">
        <f>IF(U213="snížená",N213,0)</f>
        <v>0</v>
      </c>
      <c r="BG213" s="149">
        <f>IF(U213="zákl. přenesená",N213,0)</f>
        <v>0</v>
      </c>
      <c r="BH213" s="149">
        <f>IF(U213="sníž. přenesená",N213,0)</f>
        <v>0</v>
      </c>
      <c r="BI213" s="149">
        <f>IF(U213="nulová",N213,0)</f>
        <v>0</v>
      </c>
      <c r="BJ213" s="21" t="s">
        <v>84</v>
      </c>
      <c r="BK213" s="149">
        <f>ROUND(L213*K213,2)</f>
        <v>0</v>
      </c>
      <c r="BL213" s="21" t="s">
        <v>245</v>
      </c>
      <c r="BM213" s="21" t="s">
        <v>281</v>
      </c>
    </row>
    <row r="214" spans="2:65" s="9" customFormat="1" ht="29.85" customHeight="1">
      <c r="B214" s="129"/>
      <c r="C214" s="130"/>
      <c r="D214" s="139" t="s">
        <v>119</v>
      </c>
      <c r="E214" s="139"/>
      <c r="F214" s="139"/>
      <c r="G214" s="139"/>
      <c r="H214" s="139"/>
      <c r="I214" s="139"/>
      <c r="J214" s="139"/>
      <c r="K214" s="139"/>
      <c r="L214" s="139"/>
      <c r="M214" s="139"/>
      <c r="N214" s="258">
        <f>BK214</f>
        <v>0</v>
      </c>
      <c r="O214" s="259"/>
      <c r="P214" s="259"/>
      <c r="Q214" s="259"/>
      <c r="R214" s="132"/>
      <c r="T214" s="133"/>
      <c r="U214" s="130"/>
      <c r="V214" s="130"/>
      <c r="W214" s="134">
        <f>SUM(W215:W217)</f>
        <v>3.367</v>
      </c>
      <c r="X214" s="130"/>
      <c r="Y214" s="134">
        <f>SUM(Y215:Y217)</f>
        <v>0</v>
      </c>
      <c r="Z214" s="130"/>
      <c r="AA214" s="135">
        <f>SUM(AA215:AA217)</f>
        <v>1.0499999999999999E-3</v>
      </c>
      <c r="AR214" s="136" t="s">
        <v>101</v>
      </c>
      <c r="AT214" s="137" t="s">
        <v>75</v>
      </c>
      <c r="AU214" s="137" t="s">
        <v>84</v>
      </c>
      <c r="AY214" s="136" t="s">
        <v>139</v>
      </c>
      <c r="BK214" s="138">
        <f>SUM(BK215:BK217)</f>
        <v>0</v>
      </c>
    </row>
    <row r="215" spans="2:65" s="1" customFormat="1" ht="25.5" customHeight="1">
      <c r="B215" s="140"/>
      <c r="C215" s="141" t="s">
        <v>282</v>
      </c>
      <c r="D215" s="141" t="s">
        <v>141</v>
      </c>
      <c r="E215" s="142" t="s">
        <v>283</v>
      </c>
      <c r="F215" s="238" t="s">
        <v>284</v>
      </c>
      <c r="G215" s="238"/>
      <c r="H215" s="238"/>
      <c r="I215" s="238"/>
      <c r="J215" s="143" t="s">
        <v>144</v>
      </c>
      <c r="K215" s="144">
        <v>7</v>
      </c>
      <c r="L215" s="239"/>
      <c r="M215" s="239"/>
      <c r="N215" s="239">
        <f>ROUND(L215*K215,2)</f>
        <v>0</v>
      </c>
      <c r="O215" s="239"/>
      <c r="P215" s="239"/>
      <c r="Q215" s="239"/>
      <c r="R215" s="145"/>
      <c r="T215" s="146" t="s">
        <v>5</v>
      </c>
      <c r="U215" s="43" t="s">
        <v>41</v>
      </c>
      <c r="V215" s="147">
        <v>0.48099999999999998</v>
      </c>
      <c r="W215" s="147">
        <f>V215*K215</f>
        <v>3.367</v>
      </c>
      <c r="X215" s="147">
        <v>0</v>
      </c>
      <c r="Y215" s="147">
        <f>X215*K215</f>
        <v>0</v>
      </c>
      <c r="Z215" s="147">
        <v>1.4999999999999999E-4</v>
      </c>
      <c r="AA215" s="148">
        <f>Z215*K215</f>
        <v>1.0499999999999999E-3</v>
      </c>
      <c r="AR215" s="21" t="s">
        <v>245</v>
      </c>
      <c r="AT215" s="21" t="s">
        <v>141</v>
      </c>
      <c r="AU215" s="21" t="s">
        <v>101</v>
      </c>
      <c r="AY215" s="21" t="s">
        <v>139</v>
      </c>
      <c r="BE215" s="149">
        <f>IF(U215="základní",N215,0)</f>
        <v>0</v>
      </c>
      <c r="BF215" s="149">
        <f>IF(U215="snížená",N215,0)</f>
        <v>0</v>
      </c>
      <c r="BG215" s="149">
        <f>IF(U215="zákl. přenesená",N215,0)</f>
        <v>0</v>
      </c>
      <c r="BH215" s="149">
        <f>IF(U215="sníž. přenesená",N215,0)</f>
        <v>0</v>
      </c>
      <c r="BI215" s="149">
        <f>IF(U215="nulová",N215,0)</f>
        <v>0</v>
      </c>
      <c r="BJ215" s="21" t="s">
        <v>84</v>
      </c>
      <c r="BK215" s="149">
        <f>ROUND(L215*K215,2)</f>
        <v>0</v>
      </c>
      <c r="BL215" s="21" t="s">
        <v>245</v>
      </c>
      <c r="BM215" s="21" t="s">
        <v>285</v>
      </c>
    </row>
    <row r="216" spans="2:65" s="12" customFormat="1" ht="16.5" customHeight="1">
      <c r="B216" s="166"/>
      <c r="C216" s="167"/>
      <c r="D216" s="167"/>
      <c r="E216" s="168" t="s">
        <v>5</v>
      </c>
      <c r="F216" s="246" t="s">
        <v>286</v>
      </c>
      <c r="G216" s="247"/>
      <c r="H216" s="247"/>
      <c r="I216" s="247"/>
      <c r="J216" s="167"/>
      <c r="K216" s="168" t="s">
        <v>5</v>
      </c>
      <c r="L216" s="167"/>
      <c r="M216" s="167"/>
      <c r="N216" s="167"/>
      <c r="O216" s="167"/>
      <c r="P216" s="167"/>
      <c r="Q216" s="167"/>
      <c r="R216" s="169"/>
      <c r="T216" s="170"/>
      <c r="U216" s="167"/>
      <c r="V216" s="167"/>
      <c r="W216" s="167"/>
      <c r="X216" s="167"/>
      <c r="Y216" s="167"/>
      <c r="Z216" s="167"/>
      <c r="AA216" s="171"/>
      <c r="AT216" s="172" t="s">
        <v>157</v>
      </c>
      <c r="AU216" s="172" t="s">
        <v>101</v>
      </c>
      <c r="AV216" s="12" t="s">
        <v>84</v>
      </c>
      <c r="AW216" s="12" t="s">
        <v>33</v>
      </c>
      <c r="AX216" s="12" t="s">
        <v>76</v>
      </c>
      <c r="AY216" s="172" t="s">
        <v>139</v>
      </c>
    </row>
    <row r="217" spans="2:65" s="10" customFormat="1" ht="16.5" customHeight="1">
      <c r="B217" s="150"/>
      <c r="C217" s="151"/>
      <c r="D217" s="151"/>
      <c r="E217" s="152" t="s">
        <v>5</v>
      </c>
      <c r="F217" s="242" t="s">
        <v>287</v>
      </c>
      <c r="G217" s="243"/>
      <c r="H217" s="243"/>
      <c r="I217" s="243"/>
      <c r="J217" s="151"/>
      <c r="K217" s="153">
        <v>7</v>
      </c>
      <c r="L217" s="151"/>
      <c r="M217" s="151"/>
      <c r="N217" s="151"/>
      <c r="O217" s="151"/>
      <c r="P217" s="151"/>
      <c r="Q217" s="151"/>
      <c r="R217" s="154"/>
      <c r="T217" s="155"/>
      <c r="U217" s="151"/>
      <c r="V217" s="151"/>
      <c r="W217" s="151"/>
      <c r="X217" s="151"/>
      <c r="Y217" s="151"/>
      <c r="Z217" s="151"/>
      <c r="AA217" s="156"/>
      <c r="AT217" s="157" t="s">
        <v>157</v>
      </c>
      <c r="AU217" s="157" t="s">
        <v>101</v>
      </c>
      <c r="AV217" s="10" t="s">
        <v>101</v>
      </c>
      <c r="AW217" s="10" t="s">
        <v>33</v>
      </c>
      <c r="AX217" s="10" t="s">
        <v>84</v>
      </c>
      <c r="AY217" s="157" t="s">
        <v>139</v>
      </c>
    </row>
    <row r="218" spans="2:65" s="9" customFormat="1" ht="29.85" customHeight="1">
      <c r="B218" s="129"/>
      <c r="C218" s="130"/>
      <c r="D218" s="139" t="s">
        <v>120</v>
      </c>
      <c r="E218" s="139"/>
      <c r="F218" s="139"/>
      <c r="G218" s="139"/>
      <c r="H218" s="139"/>
      <c r="I218" s="139"/>
      <c r="J218" s="139"/>
      <c r="K218" s="139"/>
      <c r="L218" s="139"/>
      <c r="M218" s="139"/>
      <c r="N218" s="254">
        <f>BK218</f>
        <v>0</v>
      </c>
      <c r="O218" s="255"/>
      <c r="P218" s="255"/>
      <c r="Q218" s="255"/>
      <c r="R218" s="132"/>
      <c r="T218" s="133"/>
      <c r="U218" s="130"/>
      <c r="V218" s="130"/>
      <c r="W218" s="134">
        <f>SUM(W219:W233)</f>
        <v>5.810028</v>
      </c>
      <c r="X218" s="130"/>
      <c r="Y218" s="134">
        <f>SUM(Y219:Y233)</f>
        <v>0</v>
      </c>
      <c r="Z218" s="130"/>
      <c r="AA218" s="135">
        <f>SUM(AA219:AA233)</f>
        <v>0.45073815</v>
      </c>
      <c r="AR218" s="136" t="s">
        <v>101</v>
      </c>
      <c r="AT218" s="137" t="s">
        <v>75</v>
      </c>
      <c r="AU218" s="137" t="s">
        <v>84</v>
      </c>
      <c r="AY218" s="136" t="s">
        <v>139</v>
      </c>
      <c r="BK218" s="138">
        <f>SUM(BK219:BK233)</f>
        <v>0</v>
      </c>
    </row>
    <row r="219" spans="2:65" s="1" customFormat="1" ht="25.5" customHeight="1">
      <c r="B219" s="140"/>
      <c r="C219" s="141" t="s">
        <v>288</v>
      </c>
      <c r="D219" s="141" t="s">
        <v>141</v>
      </c>
      <c r="E219" s="142" t="s">
        <v>289</v>
      </c>
      <c r="F219" s="238" t="s">
        <v>290</v>
      </c>
      <c r="G219" s="238"/>
      <c r="H219" s="238"/>
      <c r="I219" s="238"/>
      <c r="J219" s="143" t="s">
        <v>154</v>
      </c>
      <c r="K219" s="144">
        <v>12.186</v>
      </c>
      <c r="L219" s="239"/>
      <c r="M219" s="239"/>
      <c r="N219" s="239">
        <f>ROUND(L219*K219,2)</f>
        <v>0</v>
      </c>
      <c r="O219" s="239"/>
      <c r="P219" s="239"/>
      <c r="Q219" s="239"/>
      <c r="R219" s="145"/>
      <c r="T219" s="146" t="s">
        <v>5</v>
      </c>
      <c r="U219" s="43" t="s">
        <v>41</v>
      </c>
      <c r="V219" s="147">
        <v>0.30599999999999999</v>
      </c>
      <c r="W219" s="147">
        <f>V219*K219</f>
        <v>3.7289159999999999</v>
      </c>
      <c r="X219" s="147">
        <v>0</v>
      </c>
      <c r="Y219" s="147">
        <f>X219*K219</f>
        <v>0</v>
      </c>
      <c r="Z219" s="147">
        <v>2.4649999999999998E-2</v>
      </c>
      <c r="AA219" s="148">
        <f>Z219*K219</f>
        <v>0.30038489999999995</v>
      </c>
      <c r="AR219" s="21" t="s">
        <v>245</v>
      </c>
      <c r="AT219" s="21" t="s">
        <v>141</v>
      </c>
      <c r="AU219" s="21" t="s">
        <v>101</v>
      </c>
      <c r="AY219" s="21" t="s">
        <v>139</v>
      </c>
      <c r="BE219" s="149">
        <f>IF(U219="základní",N219,0)</f>
        <v>0</v>
      </c>
      <c r="BF219" s="149">
        <f>IF(U219="snížená",N219,0)</f>
        <v>0</v>
      </c>
      <c r="BG219" s="149">
        <f>IF(U219="zákl. přenesená",N219,0)</f>
        <v>0</v>
      </c>
      <c r="BH219" s="149">
        <f>IF(U219="sníž. přenesená",N219,0)</f>
        <v>0</v>
      </c>
      <c r="BI219" s="149">
        <f>IF(U219="nulová",N219,0)</f>
        <v>0</v>
      </c>
      <c r="BJ219" s="21" t="s">
        <v>84</v>
      </c>
      <c r="BK219" s="149">
        <f>ROUND(L219*K219,2)</f>
        <v>0</v>
      </c>
      <c r="BL219" s="21" t="s">
        <v>245</v>
      </c>
      <c r="BM219" s="21" t="s">
        <v>291</v>
      </c>
    </row>
    <row r="220" spans="2:65" s="12" customFormat="1" ht="16.5" customHeight="1">
      <c r="B220" s="166"/>
      <c r="C220" s="167"/>
      <c r="D220" s="167"/>
      <c r="E220" s="168" t="s">
        <v>5</v>
      </c>
      <c r="F220" s="246" t="s">
        <v>292</v>
      </c>
      <c r="G220" s="247"/>
      <c r="H220" s="247"/>
      <c r="I220" s="247"/>
      <c r="J220" s="167"/>
      <c r="K220" s="168" t="s">
        <v>5</v>
      </c>
      <c r="L220" s="167"/>
      <c r="M220" s="167"/>
      <c r="N220" s="167"/>
      <c r="O220" s="167"/>
      <c r="P220" s="167"/>
      <c r="Q220" s="167"/>
      <c r="R220" s="169"/>
      <c r="T220" s="170"/>
      <c r="U220" s="167"/>
      <c r="V220" s="167"/>
      <c r="W220" s="167"/>
      <c r="X220" s="167"/>
      <c r="Y220" s="167"/>
      <c r="Z220" s="167"/>
      <c r="AA220" s="171"/>
      <c r="AT220" s="172" t="s">
        <v>157</v>
      </c>
      <c r="AU220" s="172" t="s">
        <v>101</v>
      </c>
      <c r="AV220" s="12" t="s">
        <v>84</v>
      </c>
      <c r="AW220" s="12" t="s">
        <v>33</v>
      </c>
      <c r="AX220" s="12" t="s">
        <v>76</v>
      </c>
      <c r="AY220" s="172" t="s">
        <v>139</v>
      </c>
    </row>
    <row r="221" spans="2:65" s="12" customFormat="1" ht="16.5" customHeight="1">
      <c r="B221" s="166"/>
      <c r="C221" s="167"/>
      <c r="D221" s="167"/>
      <c r="E221" s="168" t="s">
        <v>5</v>
      </c>
      <c r="F221" s="248" t="s">
        <v>164</v>
      </c>
      <c r="G221" s="249"/>
      <c r="H221" s="249"/>
      <c r="I221" s="249"/>
      <c r="J221" s="167"/>
      <c r="K221" s="168" t="s">
        <v>5</v>
      </c>
      <c r="L221" s="167"/>
      <c r="M221" s="167"/>
      <c r="N221" s="167"/>
      <c r="O221" s="167"/>
      <c r="P221" s="167"/>
      <c r="Q221" s="167"/>
      <c r="R221" s="169"/>
      <c r="T221" s="170"/>
      <c r="U221" s="167"/>
      <c r="V221" s="167"/>
      <c r="W221" s="167"/>
      <c r="X221" s="167"/>
      <c r="Y221" s="167"/>
      <c r="Z221" s="167"/>
      <c r="AA221" s="171"/>
      <c r="AT221" s="172" t="s">
        <v>157</v>
      </c>
      <c r="AU221" s="172" t="s">
        <v>101</v>
      </c>
      <c r="AV221" s="12" t="s">
        <v>84</v>
      </c>
      <c r="AW221" s="12" t="s">
        <v>33</v>
      </c>
      <c r="AX221" s="12" t="s">
        <v>76</v>
      </c>
      <c r="AY221" s="172" t="s">
        <v>139</v>
      </c>
    </row>
    <row r="222" spans="2:65" s="10" customFormat="1" ht="16.5" customHeight="1">
      <c r="B222" s="150"/>
      <c r="C222" s="151"/>
      <c r="D222" s="151"/>
      <c r="E222" s="152" t="s">
        <v>5</v>
      </c>
      <c r="F222" s="242" t="s">
        <v>293</v>
      </c>
      <c r="G222" s="243"/>
      <c r="H222" s="243"/>
      <c r="I222" s="243"/>
      <c r="J222" s="151"/>
      <c r="K222" s="153">
        <v>2.9580000000000002</v>
      </c>
      <c r="L222" s="151"/>
      <c r="M222" s="151"/>
      <c r="N222" s="151"/>
      <c r="O222" s="151"/>
      <c r="P222" s="151"/>
      <c r="Q222" s="151"/>
      <c r="R222" s="154"/>
      <c r="T222" s="155"/>
      <c r="U222" s="151"/>
      <c r="V222" s="151"/>
      <c r="W222" s="151"/>
      <c r="X222" s="151"/>
      <c r="Y222" s="151"/>
      <c r="Z222" s="151"/>
      <c r="AA222" s="156"/>
      <c r="AT222" s="157" t="s">
        <v>157</v>
      </c>
      <c r="AU222" s="157" t="s">
        <v>101</v>
      </c>
      <c r="AV222" s="10" t="s">
        <v>101</v>
      </c>
      <c r="AW222" s="10" t="s">
        <v>33</v>
      </c>
      <c r="AX222" s="10" t="s">
        <v>76</v>
      </c>
      <c r="AY222" s="157" t="s">
        <v>139</v>
      </c>
    </row>
    <row r="223" spans="2:65" s="12" customFormat="1" ht="16.5" customHeight="1">
      <c r="B223" s="166"/>
      <c r="C223" s="167"/>
      <c r="D223" s="167"/>
      <c r="E223" s="168" t="s">
        <v>5</v>
      </c>
      <c r="F223" s="248" t="s">
        <v>167</v>
      </c>
      <c r="G223" s="249"/>
      <c r="H223" s="249"/>
      <c r="I223" s="249"/>
      <c r="J223" s="167"/>
      <c r="K223" s="168" t="s">
        <v>5</v>
      </c>
      <c r="L223" s="167"/>
      <c r="M223" s="167"/>
      <c r="N223" s="167"/>
      <c r="O223" s="167"/>
      <c r="P223" s="167"/>
      <c r="Q223" s="167"/>
      <c r="R223" s="169"/>
      <c r="T223" s="170"/>
      <c r="U223" s="167"/>
      <c r="V223" s="167"/>
      <c r="W223" s="167"/>
      <c r="X223" s="167"/>
      <c r="Y223" s="167"/>
      <c r="Z223" s="167"/>
      <c r="AA223" s="171"/>
      <c r="AT223" s="172" t="s">
        <v>157</v>
      </c>
      <c r="AU223" s="172" t="s">
        <v>101</v>
      </c>
      <c r="AV223" s="12" t="s">
        <v>84</v>
      </c>
      <c r="AW223" s="12" t="s">
        <v>33</v>
      </c>
      <c r="AX223" s="12" t="s">
        <v>76</v>
      </c>
      <c r="AY223" s="172" t="s">
        <v>139</v>
      </c>
    </row>
    <row r="224" spans="2:65" s="10" customFormat="1" ht="16.5" customHeight="1">
      <c r="B224" s="150"/>
      <c r="C224" s="151"/>
      <c r="D224" s="151"/>
      <c r="E224" s="152" t="s">
        <v>5</v>
      </c>
      <c r="F224" s="242" t="s">
        <v>294</v>
      </c>
      <c r="G224" s="243"/>
      <c r="H224" s="243"/>
      <c r="I224" s="243"/>
      <c r="J224" s="151"/>
      <c r="K224" s="153">
        <v>3.51</v>
      </c>
      <c r="L224" s="151"/>
      <c r="M224" s="151"/>
      <c r="N224" s="151"/>
      <c r="O224" s="151"/>
      <c r="P224" s="151"/>
      <c r="Q224" s="151"/>
      <c r="R224" s="154"/>
      <c r="T224" s="155"/>
      <c r="U224" s="151"/>
      <c r="V224" s="151"/>
      <c r="W224" s="151"/>
      <c r="X224" s="151"/>
      <c r="Y224" s="151"/>
      <c r="Z224" s="151"/>
      <c r="AA224" s="156"/>
      <c r="AT224" s="157" t="s">
        <v>157</v>
      </c>
      <c r="AU224" s="157" t="s">
        <v>101</v>
      </c>
      <c r="AV224" s="10" t="s">
        <v>101</v>
      </c>
      <c r="AW224" s="10" t="s">
        <v>33</v>
      </c>
      <c r="AX224" s="10" t="s">
        <v>76</v>
      </c>
      <c r="AY224" s="157" t="s">
        <v>139</v>
      </c>
    </row>
    <row r="225" spans="2:65" s="10" customFormat="1" ht="16.5" customHeight="1">
      <c r="B225" s="150"/>
      <c r="C225" s="151"/>
      <c r="D225" s="151"/>
      <c r="E225" s="152" t="s">
        <v>5</v>
      </c>
      <c r="F225" s="242" t="s">
        <v>295</v>
      </c>
      <c r="G225" s="243"/>
      <c r="H225" s="243"/>
      <c r="I225" s="243"/>
      <c r="J225" s="151"/>
      <c r="K225" s="153">
        <v>1.7050000000000001</v>
      </c>
      <c r="L225" s="151"/>
      <c r="M225" s="151"/>
      <c r="N225" s="151"/>
      <c r="O225" s="151"/>
      <c r="P225" s="151"/>
      <c r="Q225" s="151"/>
      <c r="R225" s="154"/>
      <c r="T225" s="155"/>
      <c r="U225" s="151"/>
      <c r="V225" s="151"/>
      <c r="W225" s="151"/>
      <c r="X225" s="151"/>
      <c r="Y225" s="151"/>
      <c r="Z225" s="151"/>
      <c r="AA225" s="156"/>
      <c r="AT225" s="157" t="s">
        <v>157</v>
      </c>
      <c r="AU225" s="157" t="s">
        <v>101</v>
      </c>
      <c r="AV225" s="10" t="s">
        <v>101</v>
      </c>
      <c r="AW225" s="10" t="s">
        <v>33</v>
      </c>
      <c r="AX225" s="10" t="s">
        <v>76</v>
      </c>
      <c r="AY225" s="157" t="s">
        <v>139</v>
      </c>
    </row>
    <row r="226" spans="2:65" s="12" customFormat="1" ht="16.5" customHeight="1">
      <c r="B226" s="166"/>
      <c r="C226" s="167"/>
      <c r="D226" s="167"/>
      <c r="E226" s="168" t="s">
        <v>5</v>
      </c>
      <c r="F226" s="248" t="s">
        <v>169</v>
      </c>
      <c r="G226" s="249"/>
      <c r="H226" s="249"/>
      <c r="I226" s="249"/>
      <c r="J226" s="167"/>
      <c r="K226" s="168" t="s">
        <v>5</v>
      </c>
      <c r="L226" s="167"/>
      <c r="M226" s="167"/>
      <c r="N226" s="167"/>
      <c r="O226" s="167"/>
      <c r="P226" s="167"/>
      <c r="Q226" s="167"/>
      <c r="R226" s="169"/>
      <c r="T226" s="170"/>
      <c r="U226" s="167"/>
      <c r="V226" s="167"/>
      <c r="W226" s="167"/>
      <c r="X226" s="167"/>
      <c r="Y226" s="167"/>
      <c r="Z226" s="167"/>
      <c r="AA226" s="171"/>
      <c r="AT226" s="172" t="s">
        <v>157</v>
      </c>
      <c r="AU226" s="172" t="s">
        <v>101</v>
      </c>
      <c r="AV226" s="12" t="s">
        <v>84</v>
      </c>
      <c r="AW226" s="12" t="s">
        <v>33</v>
      </c>
      <c r="AX226" s="12" t="s">
        <v>76</v>
      </c>
      <c r="AY226" s="172" t="s">
        <v>139</v>
      </c>
    </row>
    <row r="227" spans="2:65" s="10" customFormat="1" ht="16.5" customHeight="1">
      <c r="B227" s="150"/>
      <c r="C227" s="151"/>
      <c r="D227" s="151"/>
      <c r="E227" s="152" t="s">
        <v>5</v>
      </c>
      <c r="F227" s="242" t="s">
        <v>296</v>
      </c>
      <c r="G227" s="243"/>
      <c r="H227" s="243"/>
      <c r="I227" s="243"/>
      <c r="J227" s="151"/>
      <c r="K227" s="153">
        <v>2.3079999999999998</v>
      </c>
      <c r="L227" s="151"/>
      <c r="M227" s="151"/>
      <c r="N227" s="151"/>
      <c r="O227" s="151"/>
      <c r="P227" s="151"/>
      <c r="Q227" s="151"/>
      <c r="R227" s="154"/>
      <c r="T227" s="155"/>
      <c r="U227" s="151"/>
      <c r="V227" s="151"/>
      <c r="W227" s="151"/>
      <c r="X227" s="151"/>
      <c r="Y227" s="151"/>
      <c r="Z227" s="151"/>
      <c r="AA227" s="156"/>
      <c r="AT227" s="157" t="s">
        <v>157</v>
      </c>
      <c r="AU227" s="157" t="s">
        <v>101</v>
      </c>
      <c r="AV227" s="10" t="s">
        <v>101</v>
      </c>
      <c r="AW227" s="10" t="s">
        <v>33</v>
      </c>
      <c r="AX227" s="10" t="s">
        <v>76</v>
      </c>
      <c r="AY227" s="157" t="s">
        <v>139</v>
      </c>
    </row>
    <row r="228" spans="2:65" s="10" customFormat="1" ht="16.5" customHeight="1">
      <c r="B228" s="150"/>
      <c r="C228" s="151"/>
      <c r="D228" s="151"/>
      <c r="E228" s="152" t="s">
        <v>5</v>
      </c>
      <c r="F228" s="242" t="s">
        <v>295</v>
      </c>
      <c r="G228" s="243"/>
      <c r="H228" s="243"/>
      <c r="I228" s="243"/>
      <c r="J228" s="151"/>
      <c r="K228" s="153">
        <v>1.7050000000000001</v>
      </c>
      <c r="L228" s="151"/>
      <c r="M228" s="151"/>
      <c r="N228" s="151"/>
      <c r="O228" s="151"/>
      <c r="P228" s="151"/>
      <c r="Q228" s="151"/>
      <c r="R228" s="154"/>
      <c r="T228" s="155"/>
      <c r="U228" s="151"/>
      <c r="V228" s="151"/>
      <c r="W228" s="151"/>
      <c r="X228" s="151"/>
      <c r="Y228" s="151"/>
      <c r="Z228" s="151"/>
      <c r="AA228" s="156"/>
      <c r="AT228" s="157" t="s">
        <v>157</v>
      </c>
      <c r="AU228" s="157" t="s">
        <v>101</v>
      </c>
      <c r="AV228" s="10" t="s">
        <v>101</v>
      </c>
      <c r="AW228" s="10" t="s">
        <v>33</v>
      </c>
      <c r="AX228" s="10" t="s">
        <v>76</v>
      </c>
      <c r="AY228" s="157" t="s">
        <v>139</v>
      </c>
    </row>
    <row r="229" spans="2:65" s="11" customFormat="1" ht="16.5" customHeight="1">
      <c r="B229" s="158"/>
      <c r="C229" s="159"/>
      <c r="D229" s="159"/>
      <c r="E229" s="160" t="s">
        <v>5</v>
      </c>
      <c r="F229" s="244" t="s">
        <v>159</v>
      </c>
      <c r="G229" s="245"/>
      <c r="H229" s="245"/>
      <c r="I229" s="245"/>
      <c r="J229" s="159"/>
      <c r="K229" s="161">
        <v>12.186</v>
      </c>
      <c r="L229" s="159"/>
      <c r="M229" s="159"/>
      <c r="N229" s="159"/>
      <c r="O229" s="159"/>
      <c r="P229" s="159"/>
      <c r="Q229" s="159"/>
      <c r="R229" s="162"/>
      <c r="T229" s="163"/>
      <c r="U229" s="159"/>
      <c r="V229" s="159"/>
      <c r="W229" s="159"/>
      <c r="X229" s="159"/>
      <c r="Y229" s="159"/>
      <c r="Z229" s="159"/>
      <c r="AA229" s="164"/>
      <c r="AT229" s="165" t="s">
        <v>157</v>
      </c>
      <c r="AU229" s="165" t="s">
        <v>101</v>
      </c>
      <c r="AV229" s="11" t="s">
        <v>145</v>
      </c>
      <c r="AW229" s="11" t="s">
        <v>33</v>
      </c>
      <c r="AX229" s="11" t="s">
        <v>84</v>
      </c>
      <c r="AY229" s="165" t="s">
        <v>139</v>
      </c>
    </row>
    <row r="230" spans="2:65" s="1" customFormat="1" ht="25.5" customHeight="1">
      <c r="B230" s="140"/>
      <c r="C230" s="141" t="s">
        <v>297</v>
      </c>
      <c r="D230" s="141" t="s">
        <v>141</v>
      </c>
      <c r="E230" s="142" t="s">
        <v>298</v>
      </c>
      <c r="F230" s="238" t="s">
        <v>299</v>
      </c>
      <c r="G230" s="238"/>
      <c r="H230" s="238"/>
      <c r="I230" s="238"/>
      <c r="J230" s="143" t="s">
        <v>154</v>
      </c>
      <c r="K230" s="144">
        <v>12.186</v>
      </c>
      <c r="L230" s="239"/>
      <c r="M230" s="239"/>
      <c r="N230" s="239">
        <f>ROUND(L230*K230,2)</f>
        <v>0</v>
      </c>
      <c r="O230" s="239"/>
      <c r="P230" s="239"/>
      <c r="Q230" s="239"/>
      <c r="R230" s="145"/>
      <c r="T230" s="146" t="s">
        <v>5</v>
      </c>
      <c r="U230" s="43" t="s">
        <v>41</v>
      </c>
      <c r="V230" s="147">
        <v>9.1999999999999998E-2</v>
      </c>
      <c r="W230" s="147">
        <f>V230*K230</f>
        <v>1.1211119999999999</v>
      </c>
      <c r="X230" s="147">
        <v>0</v>
      </c>
      <c r="Y230" s="147">
        <f>X230*K230</f>
        <v>0</v>
      </c>
      <c r="Z230" s="147">
        <v>8.0000000000000002E-3</v>
      </c>
      <c r="AA230" s="148">
        <f>Z230*K230</f>
        <v>9.7488000000000005E-2</v>
      </c>
      <c r="AR230" s="21" t="s">
        <v>245</v>
      </c>
      <c r="AT230" s="21" t="s">
        <v>141</v>
      </c>
      <c r="AU230" s="21" t="s">
        <v>101</v>
      </c>
      <c r="AY230" s="21" t="s">
        <v>139</v>
      </c>
      <c r="BE230" s="149">
        <f>IF(U230="základní",N230,0)</f>
        <v>0</v>
      </c>
      <c r="BF230" s="149">
        <f>IF(U230="snížená",N230,0)</f>
        <v>0</v>
      </c>
      <c r="BG230" s="149">
        <f>IF(U230="zákl. přenesená",N230,0)</f>
        <v>0</v>
      </c>
      <c r="BH230" s="149">
        <f>IF(U230="sníž. přenesená",N230,0)</f>
        <v>0</v>
      </c>
      <c r="BI230" s="149">
        <f>IF(U230="nulová",N230,0)</f>
        <v>0</v>
      </c>
      <c r="BJ230" s="21" t="s">
        <v>84</v>
      </c>
      <c r="BK230" s="149">
        <f>ROUND(L230*K230,2)</f>
        <v>0</v>
      </c>
      <c r="BL230" s="21" t="s">
        <v>245</v>
      </c>
      <c r="BM230" s="21" t="s">
        <v>300</v>
      </c>
    </row>
    <row r="231" spans="2:65" s="1" customFormat="1" ht="38.25" customHeight="1">
      <c r="B231" s="140"/>
      <c r="C231" s="141" t="s">
        <v>301</v>
      </c>
      <c r="D231" s="141" t="s">
        <v>141</v>
      </c>
      <c r="E231" s="142" t="s">
        <v>302</v>
      </c>
      <c r="F231" s="238" t="s">
        <v>303</v>
      </c>
      <c r="G231" s="238"/>
      <c r="H231" s="238"/>
      <c r="I231" s="238"/>
      <c r="J231" s="143" t="s">
        <v>144</v>
      </c>
      <c r="K231" s="144">
        <v>6</v>
      </c>
      <c r="L231" s="239"/>
      <c r="M231" s="239"/>
      <c r="N231" s="239">
        <f>ROUND(L231*K231,2)</f>
        <v>0</v>
      </c>
      <c r="O231" s="239"/>
      <c r="P231" s="239"/>
      <c r="Q231" s="239"/>
      <c r="R231" s="145"/>
      <c r="T231" s="146" t="s">
        <v>5</v>
      </c>
      <c r="U231" s="43" t="s">
        <v>41</v>
      </c>
      <c r="V231" s="147">
        <v>0.16</v>
      </c>
      <c r="W231" s="147">
        <f>V231*K231</f>
        <v>0.96</v>
      </c>
      <c r="X231" s="147">
        <v>0</v>
      </c>
      <c r="Y231" s="147">
        <f>X231*K231</f>
        <v>0</v>
      </c>
      <c r="Z231" s="147">
        <v>6.0000000000000001E-3</v>
      </c>
      <c r="AA231" s="148">
        <f>Z231*K231</f>
        <v>3.6000000000000004E-2</v>
      </c>
      <c r="AR231" s="21" t="s">
        <v>245</v>
      </c>
      <c r="AT231" s="21" t="s">
        <v>141</v>
      </c>
      <c r="AU231" s="21" t="s">
        <v>101</v>
      </c>
      <c r="AY231" s="21" t="s">
        <v>139</v>
      </c>
      <c r="BE231" s="149">
        <f>IF(U231="základní",N231,0)</f>
        <v>0</v>
      </c>
      <c r="BF231" s="149">
        <f>IF(U231="snížená",N231,0)</f>
        <v>0</v>
      </c>
      <c r="BG231" s="149">
        <f>IF(U231="zákl. přenesená",N231,0)</f>
        <v>0</v>
      </c>
      <c r="BH231" s="149">
        <f>IF(U231="sníž. přenesená",N231,0)</f>
        <v>0</v>
      </c>
      <c r="BI231" s="149">
        <f>IF(U231="nulová",N231,0)</f>
        <v>0</v>
      </c>
      <c r="BJ231" s="21" t="s">
        <v>84</v>
      </c>
      <c r="BK231" s="149">
        <f>ROUND(L231*K231,2)</f>
        <v>0</v>
      </c>
      <c r="BL231" s="21" t="s">
        <v>245</v>
      </c>
      <c r="BM231" s="21" t="s">
        <v>304</v>
      </c>
    </row>
    <row r="232" spans="2:65" s="1" customFormat="1" ht="16.5" customHeight="1">
      <c r="B232" s="140"/>
      <c r="C232" s="141" t="s">
        <v>305</v>
      </c>
      <c r="D232" s="141" t="s">
        <v>141</v>
      </c>
      <c r="E232" s="142" t="s">
        <v>306</v>
      </c>
      <c r="F232" s="238" t="s">
        <v>307</v>
      </c>
      <c r="G232" s="238"/>
      <c r="H232" s="238"/>
      <c r="I232" s="238"/>
      <c r="J232" s="143" t="s">
        <v>174</v>
      </c>
      <c r="K232" s="144">
        <v>0.995</v>
      </c>
      <c r="L232" s="239"/>
      <c r="M232" s="239"/>
      <c r="N232" s="239">
        <f>ROUND(L232*K232,2)</f>
        <v>0</v>
      </c>
      <c r="O232" s="239"/>
      <c r="P232" s="239"/>
      <c r="Q232" s="239"/>
      <c r="R232" s="145"/>
      <c r="T232" s="146" t="s">
        <v>5</v>
      </c>
      <c r="U232" s="43" t="s">
        <v>41</v>
      </c>
      <c r="V232" s="147">
        <v>0</v>
      </c>
      <c r="W232" s="147">
        <f>V232*K232</f>
        <v>0</v>
      </c>
      <c r="X232" s="147">
        <v>0</v>
      </c>
      <c r="Y232" s="147">
        <f>X232*K232</f>
        <v>0</v>
      </c>
      <c r="Z232" s="147">
        <v>1.695E-2</v>
      </c>
      <c r="AA232" s="148">
        <f>Z232*K232</f>
        <v>1.6865249999999998E-2</v>
      </c>
      <c r="AR232" s="21" t="s">
        <v>145</v>
      </c>
      <c r="AT232" s="21" t="s">
        <v>141</v>
      </c>
      <c r="AU232" s="21" t="s">
        <v>101</v>
      </c>
      <c r="AY232" s="21" t="s">
        <v>139</v>
      </c>
      <c r="BE232" s="149">
        <f>IF(U232="základní",N232,0)</f>
        <v>0</v>
      </c>
      <c r="BF232" s="149">
        <f>IF(U232="snížená",N232,0)</f>
        <v>0</v>
      </c>
      <c r="BG232" s="149">
        <f>IF(U232="zákl. přenesená",N232,0)</f>
        <v>0</v>
      </c>
      <c r="BH232" s="149">
        <f>IF(U232="sníž. přenesená",N232,0)</f>
        <v>0</v>
      </c>
      <c r="BI232" s="149">
        <f>IF(U232="nulová",N232,0)</f>
        <v>0</v>
      </c>
      <c r="BJ232" s="21" t="s">
        <v>84</v>
      </c>
      <c r="BK232" s="149">
        <f>ROUND(L232*K232,2)</f>
        <v>0</v>
      </c>
      <c r="BL232" s="21" t="s">
        <v>145</v>
      </c>
      <c r="BM232" s="21" t="s">
        <v>308</v>
      </c>
    </row>
    <row r="233" spans="2:65" s="10" customFormat="1" ht="16.5" customHeight="1">
      <c r="B233" s="150"/>
      <c r="C233" s="151"/>
      <c r="D233" s="151"/>
      <c r="E233" s="152" t="s">
        <v>5</v>
      </c>
      <c r="F233" s="240" t="s">
        <v>309</v>
      </c>
      <c r="G233" s="241"/>
      <c r="H233" s="241"/>
      <c r="I233" s="241"/>
      <c r="J233" s="151"/>
      <c r="K233" s="153">
        <v>0.995</v>
      </c>
      <c r="L233" s="151"/>
      <c r="M233" s="151"/>
      <c r="N233" s="151"/>
      <c r="O233" s="151"/>
      <c r="P233" s="151"/>
      <c r="Q233" s="151"/>
      <c r="R233" s="154"/>
      <c r="T233" s="155"/>
      <c r="U233" s="151"/>
      <c r="V233" s="151"/>
      <c r="W233" s="151"/>
      <c r="X233" s="151"/>
      <c r="Y233" s="151"/>
      <c r="Z233" s="151"/>
      <c r="AA233" s="156"/>
      <c r="AT233" s="157" t="s">
        <v>157</v>
      </c>
      <c r="AU233" s="157" t="s">
        <v>101</v>
      </c>
      <c r="AV233" s="10" t="s">
        <v>101</v>
      </c>
      <c r="AW233" s="10" t="s">
        <v>33</v>
      </c>
      <c r="AX233" s="10" t="s">
        <v>84</v>
      </c>
      <c r="AY233" s="157" t="s">
        <v>139</v>
      </c>
    </row>
    <row r="234" spans="2:65" s="9" customFormat="1" ht="29.85" customHeight="1">
      <c r="B234" s="129"/>
      <c r="C234" s="130"/>
      <c r="D234" s="139" t="s">
        <v>121</v>
      </c>
      <c r="E234" s="139"/>
      <c r="F234" s="139"/>
      <c r="G234" s="139"/>
      <c r="H234" s="139"/>
      <c r="I234" s="139"/>
      <c r="J234" s="139"/>
      <c r="K234" s="139"/>
      <c r="L234" s="139"/>
      <c r="M234" s="139"/>
      <c r="N234" s="254">
        <f>BK234</f>
        <v>0</v>
      </c>
      <c r="O234" s="255"/>
      <c r="P234" s="255"/>
      <c r="Q234" s="255"/>
      <c r="R234" s="132"/>
      <c r="T234" s="133"/>
      <c r="U234" s="130"/>
      <c r="V234" s="130"/>
      <c r="W234" s="134">
        <f>SUM(W235:W239)</f>
        <v>16.4529</v>
      </c>
      <c r="X234" s="130"/>
      <c r="Y234" s="134">
        <f>SUM(Y235:Y239)</f>
        <v>0</v>
      </c>
      <c r="Z234" s="130"/>
      <c r="AA234" s="135">
        <f>SUM(AA235:AA239)</f>
        <v>0.11148999999999999</v>
      </c>
      <c r="AR234" s="136" t="s">
        <v>101</v>
      </c>
      <c r="AT234" s="137" t="s">
        <v>75</v>
      </c>
      <c r="AU234" s="137" t="s">
        <v>84</v>
      </c>
      <c r="AY234" s="136" t="s">
        <v>139</v>
      </c>
      <c r="BK234" s="138">
        <f>SUM(BK235:BK239)</f>
        <v>0</v>
      </c>
    </row>
    <row r="235" spans="2:65" s="1" customFormat="1" ht="16.5" customHeight="1">
      <c r="B235" s="140"/>
      <c r="C235" s="141" t="s">
        <v>310</v>
      </c>
      <c r="D235" s="141" t="s">
        <v>141</v>
      </c>
      <c r="E235" s="142" t="s">
        <v>311</v>
      </c>
      <c r="F235" s="238" t="s">
        <v>312</v>
      </c>
      <c r="G235" s="238"/>
      <c r="H235" s="238"/>
      <c r="I235" s="238"/>
      <c r="J235" s="143" t="s">
        <v>174</v>
      </c>
      <c r="K235" s="144">
        <v>29.5</v>
      </c>
      <c r="L235" s="239"/>
      <c r="M235" s="239"/>
      <c r="N235" s="239">
        <f>ROUND(L235*K235,2)</f>
        <v>0</v>
      </c>
      <c r="O235" s="239"/>
      <c r="P235" s="239"/>
      <c r="Q235" s="239"/>
      <c r="R235" s="145"/>
      <c r="T235" s="146" t="s">
        <v>5</v>
      </c>
      <c r="U235" s="43" t="s">
        <v>41</v>
      </c>
      <c r="V235" s="147">
        <v>0.47199999999999998</v>
      </c>
      <c r="W235" s="147">
        <f>V235*K235</f>
        <v>13.923999999999999</v>
      </c>
      <c r="X235" s="147">
        <v>0</v>
      </c>
      <c r="Y235" s="147">
        <f>X235*K235</f>
        <v>0</v>
      </c>
      <c r="Z235" s="147">
        <v>3.0000000000000001E-3</v>
      </c>
      <c r="AA235" s="148">
        <f>Z235*K235</f>
        <v>8.8499999999999995E-2</v>
      </c>
      <c r="AR235" s="21" t="s">
        <v>245</v>
      </c>
      <c r="AT235" s="21" t="s">
        <v>141</v>
      </c>
      <c r="AU235" s="21" t="s">
        <v>101</v>
      </c>
      <c r="AY235" s="21" t="s">
        <v>139</v>
      </c>
      <c r="BE235" s="149">
        <f>IF(U235="základní",N235,0)</f>
        <v>0</v>
      </c>
      <c r="BF235" s="149">
        <f>IF(U235="snížená",N235,0)</f>
        <v>0</v>
      </c>
      <c r="BG235" s="149">
        <f>IF(U235="zákl. přenesená",N235,0)</f>
        <v>0</v>
      </c>
      <c r="BH235" s="149">
        <f>IF(U235="sníž. přenesená",N235,0)</f>
        <v>0</v>
      </c>
      <c r="BI235" s="149">
        <f>IF(U235="nulová",N235,0)</f>
        <v>0</v>
      </c>
      <c r="BJ235" s="21" t="s">
        <v>84</v>
      </c>
      <c r="BK235" s="149">
        <f>ROUND(L235*K235,2)</f>
        <v>0</v>
      </c>
      <c r="BL235" s="21" t="s">
        <v>245</v>
      </c>
      <c r="BM235" s="21" t="s">
        <v>313</v>
      </c>
    </row>
    <row r="236" spans="2:65" s="10" customFormat="1" ht="16.5" customHeight="1">
      <c r="B236" s="150"/>
      <c r="C236" s="151"/>
      <c r="D236" s="151"/>
      <c r="E236" s="152" t="s">
        <v>5</v>
      </c>
      <c r="F236" s="240" t="s">
        <v>314</v>
      </c>
      <c r="G236" s="241"/>
      <c r="H236" s="241"/>
      <c r="I236" s="241"/>
      <c r="J236" s="151"/>
      <c r="K236" s="153">
        <v>29.5</v>
      </c>
      <c r="L236" s="151"/>
      <c r="M236" s="151"/>
      <c r="N236" s="151"/>
      <c r="O236" s="151"/>
      <c r="P236" s="151"/>
      <c r="Q236" s="151"/>
      <c r="R236" s="154"/>
      <c r="T236" s="155"/>
      <c r="U236" s="151"/>
      <c r="V236" s="151"/>
      <c r="W236" s="151"/>
      <c r="X236" s="151"/>
      <c r="Y236" s="151"/>
      <c r="Z236" s="151"/>
      <c r="AA236" s="156"/>
      <c r="AT236" s="157" t="s">
        <v>157</v>
      </c>
      <c r="AU236" s="157" t="s">
        <v>101</v>
      </c>
      <c r="AV236" s="10" t="s">
        <v>101</v>
      </c>
      <c r="AW236" s="10" t="s">
        <v>33</v>
      </c>
      <c r="AX236" s="10" t="s">
        <v>84</v>
      </c>
      <c r="AY236" s="157" t="s">
        <v>139</v>
      </c>
    </row>
    <row r="237" spans="2:65" s="1" customFormat="1" ht="38.25" customHeight="1">
      <c r="B237" s="140"/>
      <c r="C237" s="141" t="s">
        <v>315</v>
      </c>
      <c r="D237" s="141" t="s">
        <v>141</v>
      </c>
      <c r="E237" s="142" t="s">
        <v>316</v>
      </c>
      <c r="F237" s="238" t="s">
        <v>317</v>
      </c>
      <c r="G237" s="238"/>
      <c r="H237" s="238"/>
      <c r="I237" s="238"/>
      <c r="J237" s="143" t="s">
        <v>318</v>
      </c>
      <c r="K237" s="144">
        <v>22.99</v>
      </c>
      <c r="L237" s="239"/>
      <c r="M237" s="239"/>
      <c r="N237" s="239">
        <f>ROUND(L237*K237,2)</f>
        <v>0</v>
      </c>
      <c r="O237" s="239"/>
      <c r="P237" s="239"/>
      <c r="Q237" s="239"/>
      <c r="R237" s="145"/>
      <c r="T237" s="146" t="s">
        <v>5</v>
      </c>
      <c r="U237" s="43" t="s">
        <v>41</v>
      </c>
      <c r="V237" s="147">
        <v>0.11</v>
      </c>
      <c r="W237" s="147">
        <f>V237*K237</f>
        <v>2.5288999999999997</v>
      </c>
      <c r="X237" s="147">
        <v>0</v>
      </c>
      <c r="Y237" s="147">
        <f>X237*K237</f>
        <v>0</v>
      </c>
      <c r="Z237" s="147">
        <v>1E-3</v>
      </c>
      <c r="AA237" s="148">
        <f>Z237*K237</f>
        <v>2.299E-2</v>
      </c>
      <c r="AR237" s="21" t="s">
        <v>245</v>
      </c>
      <c r="AT237" s="21" t="s">
        <v>141</v>
      </c>
      <c r="AU237" s="21" t="s">
        <v>101</v>
      </c>
      <c r="AY237" s="21" t="s">
        <v>139</v>
      </c>
      <c r="BE237" s="149">
        <f>IF(U237="základní",N237,0)</f>
        <v>0</v>
      </c>
      <c r="BF237" s="149">
        <f>IF(U237="snížená",N237,0)</f>
        <v>0</v>
      </c>
      <c r="BG237" s="149">
        <f>IF(U237="zákl. přenesená",N237,0)</f>
        <v>0</v>
      </c>
      <c r="BH237" s="149">
        <f>IF(U237="sníž. přenesená",N237,0)</f>
        <v>0</v>
      </c>
      <c r="BI237" s="149">
        <f>IF(U237="nulová",N237,0)</f>
        <v>0</v>
      </c>
      <c r="BJ237" s="21" t="s">
        <v>84</v>
      </c>
      <c r="BK237" s="149">
        <f>ROUND(L237*K237,2)</f>
        <v>0</v>
      </c>
      <c r="BL237" s="21" t="s">
        <v>245</v>
      </c>
      <c r="BM237" s="21" t="s">
        <v>319</v>
      </c>
    </row>
    <row r="238" spans="2:65" s="12" customFormat="1" ht="16.5" customHeight="1">
      <c r="B238" s="166"/>
      <c r="C238" s="167"/>
      <c r="D238" s="167"/>
      <c r="E238" s="168" t="s">
        <v>5</v>
      </c>
      <c r="F238" s="246" t="s">
        <v>320</v>
      </c>
      <c r="G238" s="247"/>
      <c r="H238" s="247"/>
      <c r="I238" s="247"/>
      <c r="J238" s="167"/>
      <c r="K238" s="168" t="s">
        <v>5</v>
      </c>
      <c r="L238" s="167"/>
      <c r="M238" s="167"/>
      <c r="N238" s="167"/>
      <c r="O238" s="167"/>
      <c r="P238" s="167"/>
      <c r="Q238" s="167"/>
      <c r="R238" s="169"/>
      <c r="T238" s="170"/>
      <c r="U238" s="167"/>
      <c r="V238" s="167"/>
      <c r="W238" s="167"/>
      <c r="X238" s="167"/>
      <c r="Y238" s="167"/>
      <c r="Z238" s="167"/>
      <c r="AA238" s="171"/>
      <c r="AT238" s="172" t="s">
        <v>157</v>
      </c>
      <c r="AU238" s="172" t="s">
        <v>101</v>
      </c>
      <c r="AV238" s="12" t="s">
        <v>84</v>
      </c>
      <c r="AW238" s="12" t="s">
        <v>33</v>
      </c>
      <c r="AX238" s="12" t="s">
        <v>76</v>
      </c>
      <c r="AY238" s="172" t="s">
        <v>139</v>
      </c>
    </row>
    <row r="239" spans="2:65" s="10" customFormat="1" ht="16.5" customHeight="1">
      <c r="B239" s="150"/>
      <c r="C239" s="151"/>
      <c r="D239" s="151"/>
      <c r="E239" s="152" t="s">
        <v>5</v>
      </c>
      <c r="F239" s="242" t="s">
        <v>321</v>
      </c>
      <c r="G239" s="243"/>
      <c r="H239" s="243"/>
      <c r="I239" s="243"/>
      <c r="J239" s="151"/>
      <c r="K239" s="153">
        <v>22.99</v>
      </c>
      <c r="L239" s="151"/>
      <c r="M239" s="151"/>
      <c r="N239" s="151"/>
      <c r="O239" s="151"/>
      <c r="P239" s="151"/>
      <c r="Q239" s="151"/>
      <c r="R239" s="154"/>
      <c r="T239" s="155"/>
      <c r="U239" s="151"/>
      <c r="V239" s="151"/>
      <c r="W239" s="151"/>
      <c r="X239" s="151"/>
      <c r="Y239" s="151"/>
      <c r="Z239" s="151"/>
      <c r="AA239" s="156"/>
      <c r="AT239" s="157" t="s">
        <v>157</v>
      </c>
      <c r="AU239" s="157" t="s">
        <v>101</v>
      </c>
      <c r="AV239" s="10" t="s">
        <v>101</v>
      </c>
      <c r="AW239" s="10" t="s">
        <v>33</v>
      </c>
      <c r="AX239" s="10" t="s">
        <v>84</v>
      </c>
      <c r="AY239" s="157" t="s">
        <v>139</v>
      </c>
    </row>
    <row r="240" spans="2:65" s="9" customFormat="1" ht="29.85" customHeight="1">
      <c r="B240" s="129"/>
      <c r="C240" s="130"/>
      <c r="D240" s="139" t="s">
        <v>122</v>
      </c>
      <c r="E240" s="139"/>
      <c r="F240" s="139"/>
      <c r="G240" s="139"/>
      <c r="H240" s="139"/>
      <c r="I240" s="139"/>
      <c r="J240" s="139"/>
      <c r="K240" s="139"/>
      <c r="L240" s="139"/>
      <c r="M240" s="139"/>
      <c r="N240" s="254">
        <f>BK240</f>
        <v>0</v>
      </c>
      <c r="O240" s="255"/>
      <c r="P240" s="255"/>
      <c r="Q240" s="255"/>
      <c r="R240" s="132"/>
      <c r="T240" s="133"/>
      <c r="U240" s="130"/>
      <c r="V240" s="130"/>
      <c r="W240" s="134">
        <f>SUM(W241:W250)</f>
        <v>28.941174999999998</v>
      </c>
      <c r="X240" s="130"/>
      <c r="Y240" s="134">
        <f>SUM(Y241:Y250)</f>
        <v>0</v>
      </c>
      <c r="Z240" s="130"/>
      <c r="AA240" s="135">
        <f>SUM(AA241:AA250)</f>
        <v>0.24001749999999999</v>
      </c>
      <c r="AR240" s="136" t="s">
        <v>101</v>
      </c>
      <c r="AT240" s="137" t="s">
        <v>75</v>
      </c>
      <c r="AU240" s="137" t="s">
        <v>84</v>
      </c>
      <c r="AY240" s="136" t="s">
        <v>139</v>
      </c>
      <c r="BK240" s="138">
        <f>SUM(BK241:BK250)</f>
        <v>0</v>
      </c>
    </row>
    <row r="241" spans="2:65" s="1" customFormat="1" ht="25.5" customHeight="1">
      <c r="B241" s="140"/>
      <c r="C241" s="141" t="s">
        <v>322</v>
      </c>
      <c r="D241" s="141" t="s">
        <v>141</v>
      </c>
      <c r="E241" s="142" t="s">
        <v>323</v>
      </c>
      <c r="F241" s="238" t="s">
        <v>324</v>
      </c>
      <c r="G241" s="238"/>
      <c r="H241" s="238"/>
      <c r="I241" s="238"/>
      <c r="J241" s="143" t="s">
        <v>154</v>
      </c>
      <c r="K241" s="144">
        <v>17.024999999999999</v>
      </c>
      <c r="L241" s="239"/>
      <c r="M241" s="239"/>
      <c r="N241" s="239">
        <f>ROUND(L241*K241,2)</f>
        <v>0</v>
      </c>
      <c r="O241" s="239"/>
      <c r="P241" s="239"/>
      <c r="Q241" s="239"/>
      <c r="R241" s="145"/>
      <c r="T241" s="146" t="s">
        <v>5</v>
      </c>
      <c r="U241" s="43" t="s">
        <v>41</v>
      </c>
      <c r="V241" s="147">
        <v>0.105</v>
      </c>
      <c r="W241" s="147">
        <f>V241*K241</f>
        <v>1.7876249999999998</v>
      </c>
      <c r="X241" s="147">
        <v>0</v>
      </c>
      <c r="Y241" s="147">
        <f>X241*K241</f>
        <v>0</v>
      </c>
      <c r="Z241" s="147">
        <v>2.5000000000000001E-3</v>
      </c>
      <c r="AA241" s="148">
        <f>Z241*K241</f>
        <v>4.2562499999999996E-2</v>
      </c>
      <c r="AR241" s="21" t="s">
        <v>245</v>
      </c>
      <c r="AT241" s="21" t="s">
        <v>141</v>
      </c>
      <c r="AU241" s="21" t="s">
        <v>101</v>
      </c>
      <c r="AY241" s="21" t="s">
        <v>139</v>
      </c>
      <c r="BE241" s="149">
        <f>IF(U241="základní",N241,0)</f>
        <v>0</v>
      </c>
      <c r="BF241" s="149">
        <f>IF(U241="snížená",N241,0)</f>
        <v>0</v>
      </c>
      <c r="BG241" s="149">
        <f>IF(U241="zákl. přenesená",N241,0)</f>
        <v>0</v>
      </c>
      <c r="BH241" s="149">
        <f>IF(U241="sníž. přenesená",N241,0)</f>
        <v>0</v>
      </c>
      <c r="BI241" s="149">
        <f>IF(U241="nulová",N241,0)</f>
        <v>0</v>
      </c>
      <c r="BJ241" s="21" t="s">
        <v>84</v>
      </c>
      <c r="BK241" s="149">
        <f>ROUND(L241*K241,2)</f>
        <v>0</v>
      </c>
      <c r="BL241" s="21" t="s">
        <v>245</v>
      </c>
      <c r="BM241" s="21" t="s">
        <v>325</v>
      </c>
    </row>
    <row r="242" spans="2:65" s="12" customFormat="1" ht="16.5" customHeight="1">
      <c r="B242" s="166"/>
      <c r="C242" s="167"/>
      <c r="D242" s="167"/>
      <c r="E242" s="168" t="s">
        <v>5</v>
      </c>
      <c r="F242" s="246" t="s">
        <v>326</v>
      </c>
      <c r="G242" s="247"/>
      <c r="H242" s="247"/>
      <c r="I242" s="247"/>
      <c r="J242" s="167"/>
      <c r="K242" s="168" t="s">
        <v>5</v>
      </c>
      <c r="L242" s="167"/>
      <c r="M242" s="167"/>
      <c r="N242" s="167"/>
      <c r="O242" s="167"/>
      <c r="P242" s="167"/>
      <c r="Q242" s="167"/>
      <c r="R242" s="169"/>
      <c r="T242" s="170"/>
      <c r="U242" s="167"/>
      <c r="V242" s="167"/>
      <c r="W242" s="167"/>
      <c r="X242" s="167"/>
      <c r="Y242" s="167"/>
      <c r="Z242" s="167"/>
      <c r="AA242" s="171"/>
      <c r="AT242" s="172" t="s">
        <v>157</v>
      </c>
      <c r="AU242" s="172" t="s">
        <v>101</v>
      </c>
      <c r="AV242" s="12" t="s">
        <v>84</v>
      </c>
      <c r="AW242" s="12" t="s">
        <v>33</v>
      </c>
      <c r="AX242" s="12" t="s">
        <v>76</v>
      </c>
      <c r="AY242" s="172" t="s">
        <v>139</v>
      </c>
    </row>
    <row r="243" spans="2:65" s="10" customFormat="1" ht="16.5" customHeight="1">
      <c r="B243" s="150"/>
      <c r="C243" s="151"/>
      <c r="D243" s="151"/>
      <c r="E243" s="152" t="s">
        <v>5</v>
      </c>
      <c r="F243" s="242" t="s">
        <v>327</v>
      </c>
      <c r="G243" s="243"/>
      <c r="H243" s="243"/>
      <c r="I243" s="243"/>
      <c r="J243" s="151"/>
      <c r="K243" s="153">
        <v>17.024999999999999</v>
      </c>
      <c r="L243" s="151"/>
      <c r="M243" s="151"/>
      <c r="N243" s="151"/>
      <c r="O243" s="151"/>
      <c r="P243" s="151"/>
      <c r="Q243" s="151"/>
      <c r="R243" s="154"/>
      <c r="T243" s="155"/>
      <c r="U243" s="151"/>
      <c r="V243" s="151"/>
      <c r="W243" s="151"/>
      <c r="X243" s="151"/>
      <c r="Y243" s="151"/>
      <c r="Z243" s="151"/>
      <c r="AA243" s="156"/>
      <c r="AT243" s="157" t="s">
        <v>157</v>
      </c>
      <c r="AU243" s="157" t="s">
        <v>101</v>
      </c>
      <c r="AV243" s="10" t="s">
        <v>101</v>
      </c>
      <c r="AW243" s="10" t="s">
        <v>33</v>
      </c>
      <c r="AX243" s="10" t="s">
        <v>84</v>
      </c>
      <c r="AY243" s="157" t="s">
        <v>139</v>
      </c>
    </row>
    <row r="244" spans="2:65" s="1" customFormat="1" ht="25.5" customHeight="1">
      <c r="B244" s="140"/>
      <c r="C244" s="141" t="s">
        <v>328</v>
      </c>
      <c r="D244" s="141" t="s">
        <v>141</v>
      </c>
      <c r="E244" s="142" t="s">
        <v>329</v>
      </c>
      <c r="F244" s="238" t="s">
        <v>330</v>
      </c>
      <c r="G244" s="238"/>
      <c r="H244" s="238"/>
      <c r="I244" s="238"/>
      <c r="J244" s="143" t="s">
        <v>174</v>
      </c>
      <c r="K244" s="144">
        <v>85.85</v>
      </c>
      <c r="L244" s="239"/>
      <c r="M244" s="239"/>
      <c r="N244" s="239">
        <f>ROUND(L244*K244,2)</f>
        <v>0</v>
      </c>
      <c r="O244" s="239"/>
      <c r="P244" s="239"/>
      <c r="Q244" s="239"/>
      <c r="R244" s="145"/>
      <c r="T244" s="146" t="s">
        <v>5</v>
      </c>
      <c r="U244" s="43" t="s">
        <v>41</v>
      </c>
      <c r="V244" s="147">
        <v>0.08</v>
      </c>
      <c r="W244" s="147">
        <f>V244*K244</f>
        <v>6.8679999999999994</v>
      </c>
      <c r="X244" s="147">
        <v>0</v>
      </c>
      <c r="Y244" s="147">
        <f>X244*K244</f>
        <v>0</v>
      </c>
      <c r="Z244" s="147">
        <v>2.3E-3</v>
      </c>
      <c r="AA244" s="148">
        <f>Z244*K244</f>
        <v>0.19745499999999999</v>
      </c>
      <c r="AR244" s="21" t="s">
        <v>245</v>
      </c>
      <c r="AT244" s="21" t="s">
        <v>141</v>
      </c>
      <c r="AU244" s="21" t="s">
        <v>101</v>
      </c>
      <c r="AY244" s="21" t="s">
        <v>139</v>
      </c>
      <c r="BE244" s="149">
        <f>IF(U244="základní",N244,0)</f>
        <v>0</v>
      </c>
      <c r="BF244" s="149">
        <f>IF(U244="snížená",N244,0)</f>
        <v>0</v>
      </c>
      <c r="BG244" s="149">
        <f>IF(U244="zákl. přenesená",N244,0)</f>
        <v>0</v>
      </c>
      <c r="BH244" s="149">
        <f>IF(U244="sníž. přenesená",N244,0)</f>
        <v>0</v>
      </c>
      <c r="BI244" s="149">
        <f>IF(U244="nulová",N244,0)</f>
        <v>0</v>
      </c>
      <c r="BJ244" s="21" t="s">
        <v>84</v>
      </c>
      <c r="BK244" s="149">
        <f>ROUND(L244*K244,2)</f>
        <v>0</v>
      </c>
      <c r="BL244" s="21" t="s">
        <v>245</v>
      </c>
      <c r="BM244" s="21" t="s">
        <v>331</v>
      </c>
    </row>
    <row r="245" spans="2:65" s="10" customFormat="1" ht="16.5" customHeight="1">
      <c r="B245" s="150"/>
      <c r="C245" s="151"/>
      <c r="D245" s="151"/>
      <c r="E245" s="152" t="s">
        <v>5</v>
      </c>
      <c r="F245" s="240" t="s">
        <v>332</v>
      </c>
      <c r="G245" s="241"/>
      <c r="H245" s="241"/>
      <c r="I245" s="241"/>
      <c r="J245" s="151"/>
      <c r="K245" s="153">
        <v>12.65</v>
      </c>
      <c r="L245" s="151"/>
      <c r="M245" s="151"/>
      <c r="N245" s="151"/>
      <c r="O245" s="151"/>
      <c r="P245" s="151"/>
      <c r="Q245" s="151"/>
      <c r="R245" s="154"/>
      <c r="T245" s="155"/>
      <c r="U245" s="151"/>
      <c r="V245" s="151"/>
      <c r="W245" s="151"/>
      <c r="X245" s="151"/>
      <c r="Y245" s="151"/>
      <c r="Z245" s="151"/>
      <c r="AA245" s="156"/>
      <c r="AT245" s="157" t="s">
        <v>157</v>
      </c>
      <c r="AU245" s="157" t="s">
        <v>101</v>
      </c>
      <c r="AV245" s="10" t="s">
        <v>101</v>
      </c>
      <c r="AW245" s="10" t="s">
        <v>33</v>
      </c>
      <c r="AX245" s="10" t="s">
        <v>76</v>
      </c>
      <c r="AY245" s="157" t="s">
        <v>139</v>
      </c>
    </row>
    <row r="246" spans="2:65" s="10" customFormat="1" ht="16.5" customHeight="1">
      <c r="B246" s="150"/>
      <c r="C246" s="151"/>
      <c r="D246" s="151"/>
      <c r="E246" s="152" t="s">
        <v>5</v>
      </c>
      <c r="F246" s="242" t="s">
        <v>333</v>
      </c>
      <c r="G246" s="243"/>
      <c r="H246" s="243"/>
      <c r="I246" s="243"/>
      <c r="J246" s="151"/>
      <c r="K246" s="153">
        <v>13.2</v>
      </c>
      <c r="L246" s="151"/>
      <c r="M246" s="151"/>
      <c r="N246" s="151"/>
      <c r="O246" s="151"/>
      <c r="P246" s="151"/>
      <c r="Q246" s="151"/>
      <c r="R246" s="154"/>
      <c r="T246" s="155"/>
      <c r="U246" s="151"/>
      <c r="V246" s="151"/>
      <c r="W246" s="151"/>
      <c r="X246" s="151"/>
      <c r="Y246" s="151"/>
      <c r="Z246" s="151"/>
      <c r="AA246" s="156"/>
      <c r="AT246" s="157" t="s">
        <v>157</v>
      </c>
      <c r="AU246" s="157" t="s">
        <v>101</v>
      </c>
      <c r="AV246" s="10" t="s">
        <v>101</v>
      </c>
      <c r="AW246" s="10" t="s">
        <v>33</v>
      </c>
      <c r="AX246" s="10" t="s">
        <v>76</v>
      </c>
      <c r="AY246" s="157" t="s">
        <v>139</v>
      </c>
    </row>
    <row r="247" spans="2:65" s="10" customFormat="1" ht="16.5" customHeight="1">
      <c r="B247" s="150"/>
      <c r="C247" s="151"/>
      <c r="D247" s="151"/>
      <c r="E247" s="152" t="s">
        <v>5</v>
      </c>
      <c r="F247" s="242" t="s">
        <v>334</v>
      </c>
      <c r="G247" s="243"/>
      <c r="H247" s="243"/>
      <c r="I247" s="243"/>
      <c r="J247" s="151"/>
      <c r="K247" s="153">
        <v>60</v>
      </c>
      <c r="L247" s="151"/>
      <c r="M247" s="151"/>
      <c r="N247" s="151"/>
      <c r="O247" s="151"/>
      <c r="P247" s="151"/>
      <c r="Q247" s="151"/>
      <c r="R247" s="154"/>
      <c r="T247" s="155"/>
      <c r="U247" s="151"/>
      <c r="V247" s="151"/>
      <c r="W247" s="151"/>
      <c r="X247" s="151"/>
      <c r="Y247" s="151"/>
      <c r="Z247" s="151"/>
      <c r="AA247" s="156"/>
      <c r="AT247" s="157" t="s">
        <v>157</v>
      </c>
      <c r="AU247" s="157" t="s">
        <v>101</v>
      </c>
      <c r="AV247" s="10" t="s">
        <v>101</v>
      </c>
      <c r="AW247" s="10" t="s">
        <v>33</v>
      </c>
      <c r="AX247" s="10" t="s">
        <v>76</v>
      </c>
      <c r="AY247" s="157" t="s">
        <v>139</v>
      </c>
    </row>
    <row r="248" spans="2:65" s="11" customFormat="1" ht="16.5" customHeight="1">
      <c r="B248" s="158"/>
      <c r="C248" s="159"/>
      <c r="D248" s="159"/>
      <c r="E248" s="160" t="s">
        <v>5</v>
      </c>
      <c r="F248" s="244" t="s">
        <v>159</v>
      </c>
      <c r="G248" s="245"/>
      <c r="H248" s="245"/>
      <c r="I248" s="245"/>
      <c r="J248" s="159"/>
      <c r="K248" s="161">
        <v>85.85</v>
      </c>
      <c r="L248" s="159"/>
      <c r="M248" s="159"/>
      <c r="N248" s="159"/>
      <c r="O248" s="159"/>
      <c r="P248" s="159"/>
      <c r="Q248" s="159"/>
      <c r="R248" s="162"/>
      <c r="T248" s="163"/>
      <c r="U248" s="159"/>
      <c r="V248" s="159"/>
      <c r="W248" s="159"/>
      <c r="X248" s="159"/>
      <c r="Y248" s="159"/>
      <c r="Z248" s="159"/>
      <c r="AA248" s="164"/>
      <c r="AT248" s="165" t="s">
        <v>157</v>
      </c>
      <c r="AU248" s="165" t="s">
        <v>101</v>
      </c>
      <c r="AV248" s="11" t="s">
        <v>145</v>
      </c>
      <c r="AW248" s="11" t="s">
        <v>33</v>
      </c>
      <c r="AX248" s="11" t="s">
        <v>84</v>
      </c>
      <c r="AY248" s="165" t="s">
        <v>139</v>
      </c>
    </row>
    <row r="249" spans="2:65" s="1" customFormat="1" ht="16.5" customHeight="1">
      <c r="B249" s="140"/>
      <c r="C249" s="141" t="s">
        <v>335</v>
      </c>
      <c r="D249" s="141" t="s">
        <v>141</v>
      </c>
      <c r="E249" s="142" t="s">
        <v>336</v>
      </c>
      <c r="F249" s="238" t="s">
        <v>337</v>
      </c>
      <c r="G249" s="238"/>
      <c r="H249" s="238"/>
      <c r="I249" s="238"/>
      <c r="J249" s="143" t="s">
        <v>154</v>
      </c>
      <c r="K249" s="144">
        <v>17.024999999999999</v>
      </c>
      <c r="L249" s="239"/>
      <c r="M249" s="239"/>
      <c r="N249" s="239">
        <f>ROUND(L249*K249,2)</f>
        <v>0</v>
      </c>
      <c r="O249" s="239"/>
      <c r="P249" s="239"/>
      <c r="Q249" s="239"/>
      <c r="R249" s="145"/>
      <c r="T249" s="146" t="s">
        <v>5</v>
      </c>
      <c r="U249" s="43" t="s">
        <v>41</v>
      </c>
      <c r="V249" s="147">
        <v>0.42</v>
      </c>
      <c r="W249" s="147">
        <f>V249*K249</f>
        <v>7.1504999999999992</v>
      </c>
      <c r="X249" s="147">
        <v>0</v>
      </c>
      <c r="Y249" s="147">
        <f>X249*K249</f>
        <v>0</v>
      </c>
      <c r="Z249" s="147">
        <v>0</v>
      </c>
      <c r="AA249" s="148">
        <f>Z249*K249</f>
        <v>0</v>
      </c>
      <c r="AR249" s="21" t="s">
        <v>245</v>
      </c>
      <c r="AT249" s="21" t="s">
        <v>141</v>
      </c>
      <c r="AU249" s="21" t="s">
        <v>101</v>
      </c>
      <c r="AY249" s="21" t="s">
        <v>139</v>
      </c>
      <c r="BE249" s="149">
        <f>IF(U249="základní",N249,0)</f>
        <v>0</v>
      </c>
      <c r="BF249" s="149">
        <f>IF(U249="snížená",N249,0)</f>
        <v>0</v>
      </c>
      <c r="BG249" s="149">
        <f>IF(U249="zákl. přenesená",N249,0)</f>
        <v>0</v>
      </c>
      <c r="BH249" s="149">
        <f>IF(U249="sníž. přenesená",N249,0)</f>
        <v>0</v>
      </c>
      <c r="BI249" s="149">
        <f>IF(U249="nulová",N249,0)</f>
        <v>0</v>
      </c>
      <c r="BJ249" s="21" t="s">
        <v>84</v>
      </c>
      <c r="BK249" s="149">
        <f>ROUND(L249*K249,2)</f>
        <v>0</v>
      </c>
      <c r="BL249" s="21" t="s">
        <v>245</v>
      </c>
      <c r="BM249" s="21" t="s">
        <v>338</v>
      </c>
    </row>
    <row r="250" spans="2:65" s="1" customFormat="1" ht="25.5" customHeight="1">
      <c r="B250" s="140"/>
      <c r="C250" s="141" t="s">
        <v>339</v>
      </c>
      <c r="D250" s="141" t="s">
        <v>141</v>
      </c>
      <c r="E250" s="142" t="s">
        <v>340</v>
      </c>
      <c r="F250" s="238" t="s">
        <v>341</v>
      </c>
      <c r="G250" s="238"/>
      <c r="H250" s="238"/>
      <c r="I250" s="238"/>
      <c r="J250" s="143" t="s">
        <v>174</v>
      </c>
      <c r="K250" s="144">
        <v>85.85</v>
      </c>
      <c r="L250" s="239"/>
      <c r="M250" s="239"/>
      <c r="N250" s="239">
        <f>ROUND(L250*K250,2)</f>
        <v>0</v>
      </c>
      <c r="O250" s="239"/>
      <c r="P250" s="239"/>
      <c r="Q250" s="239"/>
      <c r="R250" s="145"/>
      <c r="T250" s="146" t="s">
        <v>5</v>
      </c>
      <c r="U250" s="43" t="s">
        <v>41</v>
      </c>
      <c r="V250" s="147">
        <v>0.153</v>
      </c>
      <c r="W250" s="147">
        <f>V250*K250</f>
        <v>13.13505</v>
      </c>
      <c r="X250" s="147">
        <v>0</v>
      </c>
      <c r="Y250" s="147">
        <f>X250*K250</f>
        <v>0</v>
      </c>
      <c r="Z250" s="147">
        <v>0</v>
      </c>
      <c r="AA250" s="148">
        <f>Z250*K250</f>
        <v>0</v>
      </c>
      <c r="AR250" s="21" t="s">
        <v>245</v>
      </c>
      <c r="AT250" s="21" t="s">
        <v>141</v>
      </c>
      <c r="AU250" s="21" t="s">
        <v>101</v>
      </c>
      <c r="AY250" s="21" t="s">
        <v>139</v>
      </c>
      <c r="BE250" s="149">
        <f>IF(U250="základní",N250,0)</f>
        <v>0</v>
      </c>
      <c r="BF250" s="149">
        <f>IF(U250="snížená",N250,0)</f>
        <v>0</v>
      </c>
      <c r="BG250" s="149">
        <f>IF(U250="zákl. přenesená",N250,0)</f>
        <v>0</v>
      </c>
      <c r="BH250" s="149">
        <f>IF(U250="sníž. přenesená",N250,0)</f>
        <v>0</v>
      </c>
      <c r="BI250" s="149">
        <f>IF(U250="nulová",N250,0)</f>
        <v>0</v>
      </c>
      <c r="BJ250" s="21" t="s">
        <v>84</v>
      </c>
      <c r="BK250" s="149">
        <f>ROUND(L250*K250,2)</f>
        <v>0</v>
      </c>
      <c r="BL250" s="21" t="s">
        <v>245</v>
      </c>
      <c r="BM250" s="21" t="s">
        <v>342</v>
      </c>
    </row>
    <row r="251" spans="2:65" s="9" customFormat="1" ht="29.85" customHeight="1">
      <c r="B251" s="129"/>
      <c r="C251" s="130"/>
      <c r="D251" s="139" t="s">
        <v>123</v>
      </c>
      <c r="E251" s="139"/>
      <c r="F251" s="139"/>
      <c r="G251" s="139"/>
      <c r="H251" s="139"/>
      <c r="I251" s="139"/>
      <c r="J251" s="139"/>
      <c r="K251" s="139"/>
      <c r="L251" s="139"/>
      <c r="M251" s="139"/>
      <c r="N251" s="258">
        <f>BK251</f>
        <v>0</v>
      </c>
      <c r="O251" s="259"/>
      <c r="P251" s="259"/>
      <c r="Q251" s="259"/>
      <c r="R251" s="132"/>
      <c r="T251" s="133"/>
      <c r="U251" s="130"/>
      <c r="V251" s="130"/>
      <c r="W251" s="134">
        <f>SUM(W252:W260)</f>
        <v>15.015499999999999</v>
      </c>
      <c r="X251" s="130"/>
      <c r="Y251" s="134">
        <f>SUM(Y252:Y260)</f>
        <v>0</v>
      </c>
      <c r="Z251" s="130"/>
      <c r="AA251" s="135">
        <f>SUM(AA252:AA260)</f>
        <v>0</v>
      </c>
      <c r="AR251" s="136" t="s">
        <v>101</v>
      </c>
      <c r="AT251" s="137" t="s">
        <v>75</v>
      </c>
      <c r="AU251" s="137" t="s">
        <v>84</v>
      </c>
      <c r="AY251" s="136" t="s">
        <v>139</v>
      </c>
      <c r="BK251" s="138">
        <f>SUM(BK252:BK260)</f>
        <v>0</v>
      </c>
    </row>
    <row r="252" spans="2:65" s="1" customFormat="1" ht="25.5" customHeight="1">
      <c r="B252" s="140"/>
      <c r="C252" s="141" t="s">
        <v>343</v>
      </c>
      <c r="D252" s="141" t="s">
        <v>141</v>
      </c>
      <c r="E252" s="142" t="s">
        <v>344</v>
      </c>
      <c r="F252" s="238" t="s">
        <v>345</v>
      </c>
      <c r="G252" s="238"/>
      <c r="H252" s="238"/>
      <c r="I252" s="238"/>
      <c r="J252" s="143" t="s">
        <v>154</v>
      </c>
      <c r="K252" s="144">
        <v>50.9</v>
      </c>
      <c r="L252" s="239"/>
      <c r="M252" s="239"/>
      <c r="N252" s="239">
        <f>ROUND(L252*K252,2)</f>
        <v>0</v>
      </c>
      <c r="O252" s="239"/>
      <c r="P252" s="239"/>
      <c r="Q252" s="239"/>
      <c r="R252" s="145"/>
      <c r="T252" s="146" t="s">
        <v>5</v>
      </c>
      <c r="U252" s="43" t="s">
        <v>41</v>
      </c>
      <c r="V252" s="147">
        <v>0.29499999999999998</v>
      </c>
      <c r="W252" s="147">
        <f>V252*K252</f>
        <v>15.015499999999999</v>
      </c>
      <c r="X252" s="147">
        <v>0</v>
      </c>
      <c r="Y252" s="147">
        <f>X252*K252</f>
        <v>0</v>
      </c>
      <c r="Z252" s="147">
        <v>0</v>
      </c>
      <c r="AA252" s="148">
        <f>Z252*K252</f>
        <v>0</v>
      </c>
      <c r="AR252" s="21" t="s">
        <v>245</v>
      </c>
      <c r="AT252" s="21" t="s">
        <v>141</v>
      </c>
      <c r="AU252" s="21" t="s">
        <v>101</v>
      </c>
      <c r="AY252" s="21" t="s">
        <v>139</v>
      </c>
      <c r="BE252" s="149">
        <f>IF(U252="základní",N252,0)</f>
        <v>0</v>
      </c>
      <c r="BF252" s="149">
        <f>IF(U252="snížená",N252,0)</f>
        <v>0</v>
      </c>
      <c r="BG252" s="149">
        <f>IF(U252="zákl. přenesená",N252,0)</f>
        <v>0</v>
      </c>
      <c r="BH252" s="149">
        <f>IF(U252="sníž. přenesená",N252,0)</f>
        <v>0</v>
      </c>
      <c r="BI252" s="149">
        <f>IF(U252="nulová",N252,0)</f>
        <v>0</v>
      </c>
      <c r="BJ252" s="21" t="s">
        <v>84</v>
      </c>
      <c r="BK252" s="149">
        <f>ROUND(L252*K252,2)</f>
        <v>0</v>
      </c>
      <c r="BL252" s="21" t="s">
        <v>245</v>
      </c>
      <c r="BM252" s="21" t="s">
        <v>346</v>
      </c>
    </row>
    <row r="253" spans="2:65" s="12" customFormat="1" ht="16.5" customHeight="1">
      <c r="B253" s="166"/>
      <c r="C253" s="167"/>
      <c r="D253" s="167"/>
      <c r="E253" s="168" t="s">
        <v>5</v>
      </c>
      <c r="F253" s="246" t="s">
        <v>347</v>
      </c>
      <c r="G253" s="247"/>
      <c r="H253" s="247"/>
      <c r="I253" s="247"/>
      <c r="J253" s="167"/>
      <c r="K253" s="168" t="s">
        <v>5</v>
      </c>
      <c r="L253" s="167"/>
      <c r="M253" s="167"/>
      <c r="N253" s="167"/>
      <c r="O253" s="167"/>
      <c r="P253" s="167"/>
      <c r="Q253" s="167"/>
      <c r="R253" s="169"/>
      <c r="T253" s="170"/>
      <c r="U253" s="167"/>
      <c r="V253" s="167"/>
      <c r="W253" s="167"/>
      <c r="X253" s="167"/>
      <c r="Y253" s="167"/>
      <c r="Z253" s="167"/>
      <c r="AA253" s="171"/>
      <c r="AT253" s="172" t="s">
        <v>157</v>
      </c>
      <c r="AU253" s="172" t="s">
        <v>101</v>
      </c>
      <c r="AV253" s="12" t="s">
        <v>84</v>
      </c>
      <c r="AW253" s="12" t="s">
        <v>33</v>
      </c>
      <c r="AX253" s="12" t="s">
        <v>76</v>
      </c>
      <c r="AY253" s="172" t="s">
        <v>139</v>
      </c>
    </row>
    <row r="254" spans="2:65" s="10" customFormat="1" ht="16.5" customHeight="1">
      <c r="B254" s="150"/>
      <c r="C254" s="151"/>
      <c r="D254" s="151"/>
      <c r="E254" s="152" t="s">
        <v>5</v>
      </c>
      <c r="F254" s="242" t="s">
        <v>348</v>
      </c>
      <c r="G254" s="243"/>
      <c r="H254" s="243"/>
      <c r="I254" s="243"/>
      <c r="J254" s="151"/>
      <c r="K254" s="153">
        <v>46.5</v>
      </c>
      <c r="L254" s="151"/>
      <c r="M254" s="151"/>
      <c r="N254" s="151"/>
      <c r="O254" s="151"/>
      <c r="P254" s="151"/>
      <c r="Q254" s="151"/>
      <c r="R254" s="154"/>
      <c r="T254" s="155"/>
      <c r="U254" s="151"/>
      <c r="V254" s="151"/>
      <c r="W254" s="151"/>
      <c r="X254" s="151"/>
      <c r="Y254" s="151"/>
      <c r="Z254" s="151"/>
      <c r="AA254" s="156"/>
      <c r="AT254" s="157" t="s">
        <v>157</v>
      </c>
      <c r="AU254" s="157" t="s">
        <v>101</v>
      </c>
      <c r="AV254" s="10" t="s">
        <v>101</v>
      </c>
      <c r="AW254" s="10" t="s">
        <v>33</v>
      </c>
      <c r="AX254" s="10" t="s">
        <v>76</v>
      </c>
      <c r="AY254" s="157" t="s">
        <v>139</v>
      </c>
    </row>
    <row r="255" spans="2:65" s="12" customFormat="1" ht="16.5" customHeight="1">
      <c r="B255" s="166"/>
      <c r="C255" s="167"/>
      <c r="D255" s="167"/>
      <c r="E255" s="168" t="s">
        <v>5</v>
      </c>
      <c r="F255" s="248" t="s">
        <v>349</v>
      </c>
      <c r="G255" s="249"/>
      <c r="H255" s="249"/>
      <c r="I255" s="249"/>
      <c r="J255" s="167"/>
      <c r="K255" s="168" t="s">
        <v>5</v>
      </c>
      <c r="L255" s="167"/>
      <c r="M255" s="167"/>
      <c r="N255" s="167"/>
      <c r="O255" s="167"/>
      <c r="P255" s="167"/>
      <c r="Q255" s="167"/>
      <c r="R255" s="169"/>
      <c r="T255" s="170"/>
      <c r="U255" s="167"/>
      <c r="V255" s="167"/>
      <c r="W255" s="167"/>
      <c r="X255" s="167"/>
      <c r="Y255" s="167"/>
      <c r="Z255" s="167"/>
      <c r="AA255" s="171"/>
      <c r="AT255" s="172" t="s">
        <v>157</v>
      </c>
      <c r="AU255" s="172" t="s">
        <v>101</v>
      </c>
      <c r="AV255" s="12" t="s">
        <v>84</v>
      </c>
      <c r="AW255" s="12" t="s">
        <v>33</v>
      </c>
      <c r="AX255" s="12" t="s">
        <v>76</v>
      </c>
      <c r="AY255" s="172" t="s">
        <v>139</v>
      </c>
    </row>
    <row r="256" spans="2:65" s="10" customFormat="1" ht="16.5" customHeight="1">
      <c r="B256" s="150"/>
      <c r="C256" s="151"/>
      <c r="D256" s="151"/>
      <c r="E256" s="152" t="s">
        <v>5</v>
      </c>
      <c r="F256" s="242" t="s">
        <v>350</v>
      </c>
      <c r="G256" s="243"/>
      <c r="H256" s="243"/>
      <c r="I256" s="243"/>
      <c r="J256" s="151"/>
      <c r="K256" s="153">
        <v>0.9</v>
      </c>
      <c r="L256" s="151"/>
      <c r="M256" s="151"/>
      <c r="N256" s="151"/>
      <c r="O256" s="151"/>
      <c r="P256" s="151"/>
      <c r="Q256" s="151"/>
      <c r="R256" s="154"/>
      <c r="T256" s="155"/>
      <c r="U256" s="151"/>
      <c r="V256" s="151"/>
      <c r="W256" s="151"/>
      <c r="X256" s="151"/>
      <c r="Y256" s="151"/>
      <c r="Z256" s="151"/>
      <c r="AA256" s="156"/>
      <c r="AT256" s="157" t="s">
        <v>157</v>
      </c>
      <c r="AU256" s="157" t="s">
        <v>101</v>
      </c>
      <c r="AV256" s="10" t="s">
        <v>101</v>
      </c>
      <c r="AW256" s="10" t="s">
        <v>33</v>
      </c>
      <c r="AX256" s="10" t="s">
        <v>76</v>
      </c>
      <c r="AY256" s="157" t="s">
        <v>139</v>
      </c>
    </row>
    <row r="257" spans="2:51" s="10" customFormat="1" ht="16.5" customHeight="1">
      <c r="B257" s="150"/>
      <c r="C257" s="151"/>
      <c r="D257" s="151"/>
      <c r="E257" s="152" t="s">
        <v>5</v>
      </c>
      <c r="F257" s="242" t="s">
        <v>351</v>
      </c>
      <c r="G257" s="243"/>
      <c r="H257" s="243"/>
      <c r="I257" s="243"/>
      <c r="J257" s="151"/>
      <c r="K257" s="153">
        <v>1.5</v>
      </c>
      <c r="L257" s="151"/>
      <c r="M257" s="151"/>
      <c r="N257" s="151"/>
      <c r="O257" s="151"/>
      <c r="P257" s="151"/>
      <c r="Q257" s="151"/>
      <c r="R257" s="154"/>
      <c r="T257" s="155"/>
      <c r="U257" s="151"/>
      <c r="V257" s="151"/>
      <c r="W257" s="151"/>
      <c r="X257" s="151"/>
      <c r="Y257" s="151"/>
      <c r="Z257" s="151"/>
      <c r="AA257" s="156"/>
      <c r="AT257" s="157" t="s">
        <v>157</v>
      </c>
      <c r="AU257" s="157" t="s">
        <v>101</v>
      </c>
      <c r="AV257" s="10" t="s">
        <v>101</v>
      </c>
      <c r="AW257" s="10" t="s">
        <v>33</v>
      </c>
      <c r="AX257" s="10" t="s">
        <v>76</v>
      </c>
      <c r="AY257" s="157" t="s">
        <v>139</v>
      </c>
    </row>
    <row r="258" spans="2:51" s="12" customFormat="1" ht="16.5" customHeight="1">
      <c r="B258" s="166"/>
      <c r="C258" s="167"/>
      <c r="D258" s="167"/>
      <c r="E258" s="168" t="s">
        <v>5</v>
      </c>
      <c r="F258" s="248" t="s">
        <v>352</v>
      </c>
      <c r="G258" s="249"/>
      <c r="H258" s="249"/>
      <c r="I258" s="249"/>
      <c r="J258" s="167"/>
      <c r="K258" s="168" t="s">
        <v>5</v>
      </c>
      <c r="L258" s="167"/>
      <c r="M258" s="167"/>
      <c r="N258" s="167"/>
      <c r="O258" s="167"/>
      <c r="P258" s="167"/>
      <c r="Q258" s="167"/>
      <c r="R258" s="169"/>
      <c r="T258" s="170"/>
      <c r="U258" s="167"/>
      <c r="V258" s="167"/>
      <c r="W258" s="167"/>
      <c r="X258" s="167"/>
      <c r="Y258" s="167"/>
      <c r="Z258" s="167"/>
      <c r="AA258" s="171"/>
      <c r="AT258" s="172" t="s">
        <v>157</v>
      </c>
      <c r="AU258" s="172" t="s">
        <v>101</v>
      </c>
      <c r="AV258" s="12" t="s">
        <v>84</v>
      </c>
      <c r="AW258" s="12" t="s">
        <v>33</v>
      </c>
      <c r="AX258" s="12" t="s">
        <v>76</v>
      </c>
      <c r="AY258" s="172" t="s">
        <v>139</v>
      </c>
    </row>
    <row r="259" spans="2:51" s="10" customFormat="1" ht="16.5" customHeight="1">
      <c r="B259" s="150"/>
      <c r="C259" s="151"/>
      <c r="D259" s="151"/>
      <c r="E259" s="152" t="s">
        <v>5</v>
      </c>
      <c r="F259" s="242" t="s">
        <v>353</v>
      </c>
      <c r="G259" s="243"/>
      <c r="H259" s="243"/>
      <c r="I259" s="243"/>
      <c r="J259" s="151"/>
      <c r="K259" s="153">
        <v>2</v>
      </c>
      <c r="L259" s="151"/>
      <c r="M259" s="151"/>
      <c r="N259" s="151"/>
      <c r="O259" s="151"/>
      <c r="P259" s="151"/>
      <c r="Q259" s="151"/>
      <c r="R259" s="154"/>
      <c r="T259" s="155"/>
      <c r="U259" s="151"/>
      <c r="V259" s="151"/>
      <c r="W259" s="151"/>
      <c r="X259" s="151"/>
      <c r="Y259" s="151"/>
      <c r="Z259" s="151"/>
      <c r="AA259" s="156"/>
      <c r="AT259" s="157" t="s">
        <v>157</v>
      </c>
      <c r="AU259" s="157" t="s">
        <v>101</v>
      </c>
      <c r="AV259" s="10" t="s">
        <v>101</v>
      </c>
      <c r="AW259" s="10" t="s">
        <v>33</v>
      </c>
      <c r="AX259" s="10" t="s">
        <v>76</v>
      </c>
      <c r="AY259" s="157" t="s">
        <v>139</v>
      </c>
    </row>
    <row r="260" spans="2:51" s="11" customFormat="1" ht="16.5" customHeight="1">
      <c r="B260" s="158"/>
      <c r="C260" s="159"/>
      <c r="D260" s="159"/>
      <c r="E260" s="160" t="s">
        <v>5</v>
      </c>
      <c r="F260" s="244" t="s">
        <v>159</v>
      </c>
      <c r="G260" s="245"/>
      <c r="H260" s="245"/>
      <c r="I260" s="245"/>
      <c r="J260" s="159"/>
      <c r="K260" s="161">
        <v>50.9</v>
      </c>
      <c r="L260" s="159"/>
      <c r="M260" s="159"/>
      <c r="N260" s="159"/>
      <c r="O260" s="159"/>
      <c r="P260" s="159"/>
      <c r="Q260" s="159"/>
      <c r="R260" s="162"/>
      <c r="T260" s="173"/>
      <c r="U260" s="174"/>
      <c r="V260" s="174"/>
      <c r="W260" s="174"/>
      <c r="X260" s="174"/>
      <c r="Y260" s="174"/>
      <c r="Z260" s="174"/>
      <c r="AA260" s="175"/>
      <c r="AT260" s="165" t="s">
        <v>157</v>
      </c>
      <c r="AU260" s="165" t="s">
        <v>101</v>
      </c>
      <c r="AV260" s="11" t="s">
        <v>145</v>
      </c>
      <c r="AW260" s="11" t="s">
        <v>33</v>
      </c>
      <c r="AX260" s="11" t="s">
        <v>84</v>
      </c>
      <c r="AY260" s="165" t="s">
        <v>139</v>
      </c>
    </row>
    <row r="261" spans="2:51" s="1" customFormat="1" ht="6.95" customHeight="1">
      <c r="B261" s="58"/>
      <c r="C261" s="59"/>
      <c r="D261" s="59"/>
      <c r="E261" s="59"/>
      <c r="F261" s="59"/>
      <c r="G261" s="59"/>
      <c r="H261" s="59"/>
      <c r="I261" s="59"/>
      <c r="J261" s="59"/>
      <c r="K261" s="59"/>
      <c r="L261" s="59"/>
      <c r="M261" s="59"/>
      <c r="N261" s="59"/>
      <c r="O261" s="59"/>
      <c r="P261" s="59"/>
      <c r="Q261" s="59"/>
      <c r="R261" s="60"/>
    </row>
  </sheetData>
  <mergeCells count="272">
    <mergeCell ref="H1:K1"/>
    <mergeCell ref="S2:AC2"/>
    <mergeCell ref="F253:I253"/>
    <mergeCell ref="F254:I254"/>
    <mergeCell ref="F255:I255"/>
    <mergeCell ref="F256:I256"/>
    <mergeCell ref="F257:I257"/>
    <mergeCell ref="F258:I258"/>
    <mergeCell ref="F259:I259"/>
    <mergeCell ref="F260:I260"/>
    <mergeCell ref="N121:Q121"/>
    <mergeCell ref="N122:Q122"/>
    <mergeCell ref="N123:Q123"/>
    <mergeCell ref="N124:Q124"/>
    <mergeCell ref="N190:Q190"/>
    <mergeCell ref="N195:Q195"/>
    <mergeCell ref="N196:Q196"/>
    <mergeCell ref="N203:Q203"/>
    <mergeCell ref="N214:Q214"/>
    <mergeCell ref="N218:Q218"/>
    <mergeCell ref="N234:Q234"/>
    <mergeCell ref="N240:Q240"/>
    <mergeCell ref="N251:Q251"/>
    <mergeCell ref="F249:I249"/>
    <mergeCell ref="L249:M249"/>
    <mergeCell ref="N249:Q249"/>
    <mergeCell ref="F250:I250"/>
    <mergeCell ref="L250:M250"/>
    <mergeCell ref="N250:Q250"/>
    <mergeCell ref="F252:I252"/>
    <mergeCell ref="L252:M252"/>
    <mergeCell ref="N252:Q252"/>
    <mergeCell ref="F242:I242"/>
    <mergeCell ref="F243:I243"/>
    <mergeCell ref="F244:I244"/>
    <mergeCell ref="L244:M244"/>
    <mergeCell ref="N244:Q244"/>
    <mergeCell ref="F245:I245"/>
    <mergeCell ref="F246:I246"/>
    <mergeCell ref="F247:I247"/>
    <mergeCell ref="F248:I248"/>
    <mergeCell ref="F236:I236"/>
    <mergeCell ref="F237:I237"/>
    <mergeCell ref="L237:M237"/>
    <mergeCell ref="N237:Q237"/>
    <mergeCell ref="F238:I238"/>
    <mergeCell ref="F239:I239"/>
    <mergeCell ref="F241:I241"/>
    <mergeCell ref="L241:M241"/>
    <mergeCell ref="N241:Q241"/>
    <mergeCell ref="F231:I231"/>
    <mergeCell ref="L231:M231"/>
    <mergeCell ref="N231:Q231"/>
    <mergeCell ref="F232:I232"/>
    <mergeCell ref="L232:M232"/>
    <mergeCell ref="N232:Q232"/>
    <mergeCell ref="F233:I233"/>
    <mergeCell ref="F235:I235"/>
    <mergeCell ref="L235:M235"/>
    <mergeCell ref="N235:Q235"/>
    <mergeCell ref="F224:I224"/>
    <mergeCell ref="F225:I225"/>
    <mergeCell ref="F226:I226"/>
    <mergeCell ref="F227:I227"/>
    <mergeCell ref="F228:I228"/>
    <mergeCell ref="F229:I229"/>
    <mergeCell ref="F230:I230"/>
    <mergeCell ref="L230:M230"/>
    <mergeCell ref="N230:Q230"/>
    <mergeCell ref="F216:I216"/>
    <mergeCell ref="F217:I217"/>
    <mergeCell ref="F219:I219"/>
    <mergeCell ref="L219:M219"/>
    <mergeCell ref="N219:Q219"/>
    <mergeCell ref="F220:I220"/>
    <mergeCell ref="F221:I221"/>
    <mergeCell ref="F222:I222"/>
    <mergeCell ref="F223:I223"/>
    <mergeCell ref="F212:I212"/>
    <mergeCell ref="L212:M212"/>
    <mergeCell ref="N212:Q212"/>
    <mergeCell ref="F213:I213"/>
    <mergeCell ref="L213:M213"/>
    <mergeCell ref="N213:Q213"/>
    <mergeCell ref="F215:I215"/>
    <mergeCell ref="L215:M215"/>
    <mergeCell ref="N215:Q215"/>
    <mergeCell ref="F206:I206"/>
    <mergeCell ref="L206:M206"/>
    <mergeCell ref="N206:Q206"/>
    <mergeCell ref="F207:I207"/>
    <mergeCell ref="F208:I208"/>
    <mergeCell ref="F209:I209"/>
    <mergeCell ref="F210:I210"/>
    <mergeCell ref="F211:I211"/>
    <mergeCell ref="L211:M211"/>
    <mergeCell ref="N211:Q211"/>
    <mergeCell ref="F202:I202"/>
    <mergeCell ref="L202:M202"/>
    <mergeCell ref="N202:Q202"/>
    <mergeCell ref="F204:I204"/>
    <mergeCell ref="L204:M204"/>
    <mergeCell ref="N204:Q204"/>
    <mergeCell ref="F205:I205"/>
    <mergeCell ref="L205:M205"/>
    <mergeCell ref="N205:Q205"/>
    <mergeCell ref="F197:I197"/>
    <mergeCell ref="L197:M197"/>
    <mergeCell ref="N197:Q197"/>
    <mergeCell ref="F198:I198"/>
    <mergeCell ref="F199:I199"/>
    <mergeCell ref="F200:I200"/>
    <mergeCell ref="F201:I201"/>
    <mergeCell ref="L201:M201"/>
    <mergeCell ref="N201:Q201"/>
    <mergeCell ref="F192:I192"/>
    <mergeCell ref="L192:M192"/>
    <mergeCell ref="N192:Q192"/>
    <mergeCell ref="F193:I193"/>
    <mergeCell ref="L193:M193"/>
    <mergeCell ref="N193:Q193"/>
    <mergeCell ref="F194:I194"/>
    <mergeCell ref="L194:M194"/>
    <mergeCell ref="N194:Q194"/>
    <mergeCell ref="L184:M184"/>
    <mergeCell ref="N184:Q184"/>
    <mergeCell ref="F185:I185"/>
    <mergeCell ref="F186:I186"/>
    <mergeCell ref="F187:I187"/>
    <mergeCell ref="F188:I188"/>
    <mergeCell ref="F189:I189"/>
    <mergeCell ref="F191:I191"/>
    <mergeCell ref="L191:M191"/>
    <mergeCell ref="N191:Q191"/>
    <mergeCell ref="F176:I176"/>
    <mergeCell ref="F177:I177"/>
    <mergeCell ref="F178:I178"/>
    <mergeCell ref="F179:I179"/>
    <mergeCell ref="F180:I180"/>
    <mergeCell ref="F181:I181"/>
    <mergeCell ref="F182:I182"/>
    <mergeCell ref="F183:I183"/>
    <mergeCell ref="F184:I184"/>
    <mergeCell ref="F171:I171"/>
    <mergeCell ref="F172:I172"/>
    <mergeCell ref="L172:M172"/>
    <mergeCell ref="N172:Q172"/>
    <mergeCell ref="F173:I173"/>
    <mergeCell ref="F174:I174"/>
    <mergeCell ref="L174:M174"/>
    <mergeCell ref="N174:Q174"/>
    <mergeCell ref="F175:I175"/>
    <mergeCell ref="N162:Q162"/>
    <mergeCell ref="F163:I163"/>
    <mergeCell ref="F164:I164"/>
    <mergeCell ref="F165:I165"/>
    <mergeCell ref="F166:I166"/>
    <mergeCell ref="F167:I167"/>
    <mergeCell ref="F168:I168"/>
    <mergeCell ref="F169:I169"/>
    <mergeCell ref="F170:I170"/>
    <mergeCell ref="F155:I155"/>
    <mergeCell ref="F156:I156"/>
    <mergeCell ref="F157:I157"/>
    <mergeCell ref="F158:I158"/>
    <mergeCell ref="F159:I159"/>
    <mergeCell ref="F160:I160"/>
    <mergeCell ref="F161:I161"/>
    <mergeCell ref="F162:I162"/>
    <mergeCell ref="L162:M162"/>
    <mergeCell ref="F148:I148"/>
    <mergeCell ref="F149:I149"/>
    <mergeCell ref="F150:I150"/>
    <mergeCell ref="F151:I151"/>
    <mergeCell ref="F152:I152"/>
    <mergeCell ref="F153:I153"/>
    <mergeCell ref="F154:I154"/>
    <mergeCell ref="L154:M154"/>
    <mergeCell ref="N154:Q154"/>
    <mergeCell ref="L140:M140"/>
    <mergeCell ref="N140:Q140"/>
    <mergeCell ref="F141:I141"/>
    <mergeCell ref="F142:I142"/>
    <mergeCell ref="F143:I143"/>
    <mergeCell ref="F144:I144"/>
    <mergeCell ref="F145:I145"/>
    <mergeCell ref="F146:I146"/>
    <mergeCell ref="F147:I147"/>
    <mergeCell ref="F132:I132"/>
    <mergeCell ref="F133:I133"/>
    <mergeCell ref="F134:I134"/>
    <mergeCell ref="F135:I135"/>
    <mergeCell ref="F136:I136"/>
    <mergeCell ref="F137:I137"/>
    <mergeCell ref="F138:I138"/>
    <mergeCell ref="F139:I139"/>
    <mergeCell ref="F140:I140"/>
    <mergeCell ref="F127:I127"/>
    <mergeCell ref="L127:M127"/>
    <mergeCell ref="N127:Q127"/>
    <mergeCell ref="F128:I128"/>
    <mergeCell ref="F129:I129"/>
    <mergeCell ref="F130:I130"/>
    <mergeCell ref="F131:I131"/>
    <mergeCell ref="L131:M131"/>
    <mergeCell ref="N131:Q131"/>
    <mergeCell ref="M117:Q117"/>
    <mergeCell ref="M118:Q118"/>
    <mergeCell ref="F120:I120"/>
    <mergeCell ref="L120:M120"/>
    <mergeCell ref="N120:Q120"/>
    <mergeCell ref="F125:I125"/>
    <mergeCell ref="L125:M125"/>
    <mergeCell ref="N125:Q125"/>
    <mergeCell ref="F126:I126"/>
    <mergeCell ref="L126:M126"/>
    <mergeCell ref="N126:Q126"/>
    <mergeCell ref="N98:Q98"/>
    <mergeCell ref="N99:Q99"/>
    <mergeCell ref="N100:Q100"/>
    <mergeCell ref="N102:Q102"/>
    <mergeCell ref="L104:Q104"/>
    <mergeCell ref="C110:Q110"/>
    <mergeCell ref="F112:P112"/>
    <mergeCell ref="F113:P113"/>
    <mergeCell ref="M115:P115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O15:P15"/>
  </mergeCells>
  <hyperlinks>
    <hyperlink ref="F1:G1" location="C2" display="1) Krycí list rozpočtu"/>
    <hyperlink ref="H1:K1" location="C86" display="2) Rekapitulace rozpočtu"/>
    <hyperlink ref="L1" location="C120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92"/>
  <sheetViews>
    <sheetView showGridLines="0" workbookViewId="0">
      <pane ySplit="1" topLeftCell="A121" activePane="bottomLeft" state="frozen"/>
      <selection pane="bottomLeft" activeCell="L127" sqref="L127:M291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4"/>
      <c r="B1" s="14"/>
      <c r="C1" s="14"/>
      <c r="D1" s="15" t="s">
        <v>1</v>
      </c>
      <c r="E1" s="14"/>
      <c r="F1" s="16" t="s">
        <v>96</v>
      </c>
      <c r="G1" s="16"/>
      <c r="H1" s="260" t="s">
        <v>97</v>
      </c>
      <c r="I1" s="260"/>
      <c r="J1" s="260"/>
      <c r="K1" s="260"/>
      <c r="L1" s="16" t="s">
        <v>98</v>
      </c>
      <c r="M1" s="14"/>
      <c r="N1" s="14"/>
      <c r="O1" s="15" t="s">
        <v>99</v>
      </c>
      <c r="P1" s="14"/>
      <c r="Q1" s="14"/>
      <c r="R1" s="14"/>
      <c r="S1" s="16" t="s">
        <v>100</v>
      </c>
      <c r="T1" s="16"/>
      <c r="U1" s="104"/>
      <c r="V1" s="10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183" t="s">
        <v>7</v>
      </c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S2" s="218" t="s">
        <v>8</v>
      </c>
      <c r="T2" s="219"/>
      <c r="U2" s="219"/>
      <c r="V2" s="219"/>
      <c r="W2" s="219"/>
      <c r="X2" s="219"/>
      <c r="Y2" s="219"/>
      <c r="Z2" s="219"/>
      <c r="AA2" s="219"/>
      <c r="AB2" s="219"/>
      <c r="AC2" s="219"/>
      <c r="AT2" s="21" t="s">
        <v>88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101</v>
      </c>
    </row>
    <row r="4" spans="1:66" ht="36.950000000000003" customHeight="1">
      <c r="B4" s="25"/>
      <c r="C4" s="185" t="s">
        <v>102</v>
      </c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  <c r="P4" s="186"/>
      <c r="Q4" s="186"/>
      <c r="R4" s="26"/>
      <c r="T4" s="20" t="s">
        <v>13</v>
      </c>
      <c r="AT4" s="21" t="s">
        <v>6</v>
      </c>
    </row>
    <row r="5" spans="1:66" ht="6.95" customHeight="1">
      <c r="B5" s="25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6"/>
    </row>
    <row r="6" spans="1:66" ht="25.35" customHeight="1">
      <c r="B6" s="25"/>
      <c r="C6" s="27"/>
      <c r="D6" s="31" t="s">
        <v>17</v>
      </c>
      <c r="E6" s="27"/>
      <c r="F6" s="220" t="str">
        <f>'Rekapitulace stavby'!K6</f>
        <v>Fr.Formana</v>
      </c>
      <c r="G6" s="221"/>
      <c r="H6" s="221"/>
      <c r="I6" s="221"/>
      <c r="J6" s="221"/>
      <c r="K6" s="221"/>
      <c r="L6" s="221"/>
      <c r="M6" s="221"/>
      <c r="N6" s="221"/>
      <c r="O6" s="221"/>
      <c r="P6" s="221"/>
      <c r="Q6" s="27"/>
      <c r="R6" s="26"/>
    </row>
    <row r="7" spans="1:66" s="1" customFormat="1" ht="32.85" customHeight="1">
      <c r="B7" s="34"/>
      <c r="C7" s="35"/>
      <c r="D7" s="30" t="s">
        <v>103</v>
      </c>
      <c r="E7" s="35"/>
      <c r="F7" s="189" t="s">
        <v>354</v>
      </c>
      <c r="G7" s="222"/>
      <c r="H7" s="222"/>
      <c r="I7" s="222"/>
      <c r="J7" s="222"/>
      <c r="K7" s="222"/>
      <c r="L7" s="222"/>
      <c r="M7" s="222"/>
      <c r="N7" s="222"/>
      <c r="O7" s="222"/>
      <c r="P7" s="222"/>
      <c r="Q7" s="35"/>
      <c r="R7" s="36"/>
    </row>
    <row r="8" spans="1:66" s="1" customFormat="1" ht="14.45" customHeight="1">
      <c r="B8" s="34"/>
      <c r="C8" s="35"/>
      <c r="D8" s="31" t="s">
        <v>19</v>
      </c>
      <c r="E8" s="35"/>
      <c r="F8" s="29" t="s">
        <v>5</v>
      </c>
      <c r="G8" s="35"/>
      <c r="H8" s="35"/>
      <c r="I8" s="35"/>
      <c r="J8" s="35"/>
      <c r="K8" s="35"/>
      <c r="L8" s="35"/>
      <c r="M8" s="31" t="s">
        <v>20</v>
      </c>
      <c r="N8" s="35"/>
      <c r="O8" s="29" t="s">
        <v>5</v>
      </c>
      <c r="P8" s="35"/>
      <c r="Q8" s="35"/>
      <c r="R8" s="36"/>
    </row>
    <row r="9" spans="1:66" s="1" customFormat="1" ht="14.45" customHeight="1">
      <c r="B9" s="34"/>
      <c r="C9" s="35"/>
      <c r="D9" s="31" t="s">
        <v>21</v>
      </c>
      <c r="E9" s="35"/>
      <c r="F9" s="29" t="s">
        <v>27</v>
      </c>
      <c r="G9" s="35"/>
      <c r="H9" s="35"/>
      <c r="I9" s="35"/>
      <c r="J9" s="35"/>
      <c r="K9" s="35"/>
      <c r="L9" s="35"/>
      <c r="M9" s="31" t="s">
        <v>23</v>
      </c>
      <c r="N9" s="35"/>
      <c r="O9" s="223" t="str">
        <f>'Rekapitulace stavby'!AN8</f>
        <v>8. 4. 2020</v>
      </c>
      <c r="P9" s="223"/>
      <c r="Q9" s="35"/>
      <c r="R9" s="36"/>
    </row>
    <row r="10" spans="1:66" s="1" customFormat="1" ht="10.9" customHeight="1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5" customHeight="1">
      <c r="B11" s="34"/>
      <c r="C11" s="35"/>
      <c r="D11" s="31" t="s">
        <v>25</v>
      </c>
      <c r="E11" s="35"/>
      <c r="F11" s="35"/>
      <c r="G11" s="35"/>
      <c r="H11" s="35"/>
      <c r="I11" s="35"/>
      <c r="J11" s="35"/>
      <c r="K11" s="35"/>
      <c r="L11" s="35"/>
      <c r="M11" s="31" t="s">
        <v>26</v>
      </c>
      <c r="N11" s="35"/>
      <c r="O11" s="187" t="str">
        <f>IF('Rekapitulace stavby'!AN10="","",'Rekapitulace stavby'!AN10)</f>
        <v/>
      </c>
      <c r="P11" s="187"/>
      <c r="Q11" s="35"/>
      <c r="R11" s="36"/>
    </row>
    <row r="12" spans="1:66" s="1" customFormat="1" ht="18" customHeight="1">
      <c r="B12" s="34"/>
      <c r="C12" s="35"/>
      <c r="D12" s="35"/>
      <c r="E12" s="29" t="str">
        <f>IF('Rekapitulace stavby'!E11="","",'Rekapitulace stavby'!E11)</f>
        <v xml:space="preserve"> </v>
      </c>
      <c r="F12" s="35"/>
      <c r="G12" s="35"/>
      <c r="H12" s="35"/>
      <c r="I12" s="35"/>
      <c r="J12" s="35"/>
      <c r="K12" s="35"/>
      <c r="L12" s="35"/>
      <c r="M12" s="31" t="s">
        <v>28</v>
      </c>
      <c r="N12" s="35"/>
      <c r="O12" s="187" t="str">
        <f>IF('Rekapitulace stavby'!AN11="","",'Rekapitulace stavby'!AN11)</f>
        <v/>
      </c>
      <c r="P12" s="187"/>
      <c r="Q12" s="35"/>
      <c r="R12" s="36"/>
    </row>
    <row r="13" spans="1:66" s="1" customFormat="1" ht="6.95" customHeight="1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5" customHeight="1">
      <c r="B14" s="34"/>
      <c r="C14" s="35"/>
      <c r="D14" s="31" t="s">
        <v>29</v>
      </c>
      <c r="E14" s="35"/>
      <c r="F14" s="35"/>
      <c r="G14" s="35"/>
      <c r="H14" s="35"/>
      <c r="I14" s="35"/>
      <c r="J14" s="35"/>
      <c r="K14" s="35"/>
      <c r="L14" s="35"/>
      <c r="M14" s="31" t="s">
        <v>26</v>
      </c>
      <c r="N14" s="35"/>
      <c r="O14" s="187" t="str">
        <f>IF('Rekapitulace stavby'!AN13="","",'Rekapitulace stavby'!AN13)</f>
        <v/>
      </c>
      <c r="P14" s="187"/>
      <c r="Q14" s="35"/>
      <c r="R14" s="36"/>
    </row>
    <row r="15" spans="1:66" s="1" customFormat="1" ht="18" customHeight="1">
      <c r="B15" s="34"/>
      <c r="C15" s="35"/>
      <c r="D15" s="35"/>
      <c r="E15" s="29" t="str">
        <f>IF('Rekapitulace stavby'!E14="","",'Rekapitulace stavby'!E14)</f>
        <v xml:space="preserve"> </v>
      </c>
      <c r="F15" s="35"/>
      <c r="G15" s="35"/>
      <c r="H15" s="35"/>
      <c r="I15" s="35"/>
      <c r="J15" s="35"/>
      <c r="K15" s="35"/>
      <c r="L15" s="35"/>
      <c r="M15" s="31" t="s">
        <v>28</v>
      </c>
      <c r="N15" s="35"/>
      <c r="O15" s="187" t="str">
        <f>IF('Rekapitulace stavby'!AN14="","",'Rekapitulace stavby'!AN14)</f>
        <v/>
      </c>
      <c r="P15" s="187"/>
      <c r="Q15" s="35"/>
      <c r="R15" s="36"/>
    </row>
    <row r="16" spans="1:66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5" customHeight="1">
      <c r="B17" s="34"/>
      <c r="C17" s="35"/>
      <c r="D17" s="31" t="s">
        <v>30</v>
      </c>
      <c r="E17" s="35"/>
      <c r="F17" s="35"/>
      <c r="G17" s="35"/>
      <c r="H17" s="35"/>
      <c r="I17" s="35"/>
      <c r="J17" s="35"/>
      <c r="K17" s="35"/>
      <c r="L17" s="35"/>
      <c r="M17" s="31" t="s">
        <v>26</v>
      </c>
      <c r="N17" s="35"/>
      <c r="O17" s="187" t="str">
        <f>IF('Rekapitulace stavby'!AN16="","",'Rekapitulace stavby'!AN16)</f>
        <v>278 48 183</v>
      </c>
      <c r="P17" s="187"/>
      <c r="Q17" s="35"/>
      <c r="R17" s="36"/>
    </row>
    <row r="18" spans="2:18" s="1" customFormat="1" ht="18" customHeight="1">
      <c r="B18" s="34"/>
      <c r="C18" s="35"/>
      <c r="D18" s="35"/>
      <c r="E18" s="29" t="str">
        <f>IF('Rekapitulace stavby'!E17="","",'Rekapitulace stavby'!E17)</f>
        <v>BYVAST pro s.r.o.</v>
      </c>
      <c r="F18" s="35"/>
      <c r="G18" s="35"/>
      <c r="H18" s="35"/>
      <c r="I18" s="35"/>
      <c r="J18" s="35"/>
      <c r="K18" s="35"/>
      <c r="L18" s="35"/>
      <c r="M18" s="31" t="s">
        <v>28</v>
      </c>
      <c r="N18" s="35"/>
      <c r="O18" s="187" t="str">
        <f>IF('Rekapitulace stavby'!AN17="","",'Rekapitulace stavby'!AN17)</f>
        <v/>
      </c>
      <c r="P18" s="187"/>
      <c r="Q18" s="35"/>
      <c r="R18" s="36"/>
    </row>
    <row r="19" spans="2:18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5" customHeight="1">
      <c r="B20" s="34"/>
      <c r="C20" s="35"/>
      <c r="D20" s="31" t="s">
        <v>34</v>
      </c>
      <c r="E20" s="35"/>
      <c r="F20" s="35"/>
      <c r="G20" s="35"/>
      <c r="H20" s="35"/>
      <c r="I20" s="35"/>
      <c r="J20" s="35"/>
      <c r="K20" s="35"/>
      <c r="L20" s="35"/>
      <c r="M20" s="31" t="s">
        <v>26</v>
      </c>
      <c r="N20" s="35"/>
      <c r="O20" s="187" t="str">
        <f>IF('Rekapitulace stavby'!AN19="","",'Rekapitulace stavby'!AN19)</f>
        <v/>
      </c>
      <c r="P20" s="187"/>
      <c r="Q20" s="35"/>
      <c r="R20" s="36"/>
    </row>
    <row r="21" spans="2:18" s="1" customFormat="1" ht="18" customHeight="1">
      <c r="B21" s="34"/>
      <c r="C21" s="35"/>
      <c r="D21" s="35"/>
      <c r="E21" s="29" t="str">
        <f>IF('Rekapitulace stavby'!E20="","",'Rekapitulace stavby'!E20)</f>
        <v>Jakub Hajný</v>
      </c>
      <c r="F21" s="35"/>
      <c r="G21" s="35"/>
      <c r="H21" s="35"/>
      <c r="I21" s="35"/>
      <c r="J21" s="35"/>
      <c r="K21" s="35"/>
      <c r="L21" s="35"/>
      <c r="M21" s="31" t="s">
        <v>28</v>
      </c>
      <c r="N21" s="35"/>
      <c r="O21" s="187" t="str">
        <f>IF('Rekapitulace stavby'!AN20="","",'Rekapitulace stavby'!AN20)</f>
        <v/>
      </c>
      <c r="P21" s="187"/>
      <c r="Q21" s="35"/>
      <c r="R21" s="36"/>
    </row>
    <row r="22" spans="2:18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5" customHeight="1">
      <c r="B23" s="34"/>
      <c r="C23" s="35"/>
      <c r="D23" s="31" t="s">
        <v>36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16.5" customHeight="1">
      <c r="B24" s="34"/>
      <c r="C24" s="35"/>
      <c r="D24" s="35"/>
      <c r="E24" s="190" t="s">
        <v>5</v>
      </c>
      <c r="F24" s="190"/>
      <c r="G24" s="190"/>
      <c r="H24" s="190"/>
      <c r="I24" s="190"/>
      <c r="J24" s="190"/>
      <c r="K24" s="190"/>
      <c r="L24" s="190"/>
      <c r="M24" s="35"/>
      <c r="N24" s="35"/>
      <c r="O24" s="35"/>
      <c r="P24" s="35"/>
      <c r="Q24" s="35"/>
      <c r="R24" s="36"/>
    </row>
    <row r="25" spans="2:18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5" customHeight="1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5" customHeight="1">
      <c r="B27" s="34"/>
      <c r="C27" s="35"/>
      <c r="D27" s="105" t="s">
        <v>105</v>
      </c>
      <c r="E27" s="35"/>
      <c r="F27" s="35"/>
      <c r="G27" s="35"/>
      <c r="H27" s="35"/>
      <c r="I27" s="35"/>
      <c r="J27" s="35"/>
      <c r="K27" s="35"/>
      <c r="L27" s="35"/>
      <c r="M27" s="191">
        <f>N88</f>
        <v>0</v>
      </c>
      <c r="N27" s="191"/>
      <c r="O27" s="191"/>
      <c r="P27" s="191"/>
      <c r="Q27" s="35"/>
      <c r="R27" s="36"/>
    </row>
    <row r="28" spans="2:18" s="1" customFormat="1" ht="14.45" customHeight="1">
      <c r="B28" s="34"/>
      <c r="C28" s="35"/>
      <c r="D28" s="33" t="s">
        <v>106</v>
      </c>
      <c r="E28" s="35"/>
      <c r="F28" s="35"/>
      <c r="G28" s="35"/>
      <c r="H28" s="35"/>
      <c r="I28" s="35"/>
      <c r="J28" s="35"/>
      <c r="K28" s="35"/>
      <c r="L28" s="35"/>
      <c r="M28" s="191">
        <f>N105</f>
        <v>0</v>
      </c>
      <c r="N28" s="191"/>
      <c r="O28" s="191"/>
      <c r="P28" s="191"/>
      <c r="Q28" s="35"/>
      <c r="R28" s="36"/>
    </row>
    <row r="29" spans="2:18" s="1" customFormat="1" ht="6.95" customHeight="1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2:18" s="1" customFormat="1" ht="25.35" customHeight="1">
      <c r="B30" s="34"/>
      <c r="C30" s="35"/>
      <c r="D30" s="106" t="s">
        <v>39</v>
      </c>
      <c r="E30" s="35"/>
      <c r="F30" s="35"/>
      <c r="G30" s="35"/>
      <c r="H30" s="35"/>
      <c r="I30" s="35"/>
      <c r="J30" s="35"/>
      <c r="K30" s="35"/>
      <c r="L30" s="35"/>
      <c r="M30" s="224">
        <f>ROUND(M27+M28,2)</f>
        <v>0</v>
      </c>
      <c r="N30" s="222"/>
      <c r="O30" s="222"/>
      <c r="P30" s="222"/>
      <c r="Q30" s="35"/>
      <c r="R30" s="36"/>
    </row>
    <row r="31" spans="2:18" s="1" customFormat="1" ht="6.95" customHeight="1">
      <c r="B31" s="34"/>
      <c r="C31" s="3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5"/>
      <c r="R31" s="36"/>
    </row>
    <row r="32" spans="2:18" s="1" customFormat="1" ht="14.45" customHeight="1">
      <c r="B32" s="34"/>
      <c r="C32" s="35"/>
      <c r="D32" s="41" t="s">
        <v>40</v>
      </c>
      <c r="E32" s="41" t="s">
        <v>41</v>
      </c>
      <c r="F32" s="42">
        <v>0.21</v>
      </c>
      <c r="G32" s="107" t="s">
        <v>42</v>
      </c>
      <c r="H32" s="225">
        <f>ROUND((SUM(BE105:BE106)+SUM(BE124:BE291)), 2)</f>
        <v>0</v>
      </c>
      <c r="I32" s="222"/>
      <c r="J32" s="222"/>
      <c r="K32" s="35"/>
      <c r="L32" s="35"/>
      <c r="M32" s="225">
        <f>ROUND(ROUND((SUM(BE105:BE106)+SUM(BE124:BE291)), 2)*F32, 2)</f>
        <v>0</v>
      </c>
      <c r="N32" s="222"/>
      <c r="O32" s="222"/>
      <c r="P32" s="222"/>
      <c r="Q32" s="35"/>
      <c r="R32" s="36"/>
    </row>
    <row r="33" spans="2:18" s="1" customFormat="1" ht="14.45" customHeight="1">
      <c r="B33" s="34"/>
      <c r="C33" s="35"/>
      <c r="D33" s="35"/>
      <c r="E33" s="41" t="s">
        <v>43</v>
      </c>
      <c r="F33" s="42">
        <v>0.15</v>
      </c>
      <c r="G33" s="107" t="s">
        <v>42</v>
      </c>
      <c r="H33" s="225">
        <f>ROUND((SUM(BF105:BF106)+SUM(BF124:BF291)), 2)</f>
        <v>0</v>
      </c>
      <c r="I33" s="222"/>
      <c r="J33" s="222"/>
      <c r="K33" s="35"/>
      <c r="L33" s="35"/>
      <c r="M33" s="225">
        <f>ROUND(ROUND((SUM(BF105:BF106)+SUM(BF124:BF291)), 2)*F33, 2)</f>
        <v>0</v>
      </c>
      <c r="N33" s="222"/>
      <c r="O33" s="222"/>
      <c r="P33" s="222"/>
      <c r="Q33" s="35"/>
      <c r="R33" s="36"/>
    </row>
    <row r="34" spans="2:18" s="1" customFormat="1" ht="14.45" hidden="1" customHeight="1">
      <c r="B34" s="34"/>
      <c r="C34" s="35"/>
      <c r="D34" s="35"/>
      <c r="E34" s="41" t="s">
        <v>44</v>
      </c>
      <c r="F34" s="42">
        <v>0.21</v>
      </c>
      <c r="G34" s="107" t="s">
        <v>42</v>
      </c>
      <c r="H34" s="225">
        <f>ROUND((SUM(BG105:BG106)+SUM(BG124:BG291)), 2)</f>
        <v>0</v>
      </c>
      <c r="I34" s="222"/>
      <c r="J34" s="222"/>
      <c r="K34" s="35"/>
      <c r="L34" s="35"/>
      <c r="M34" s="225">
        <v>0</v>
      </c>
      <c r="N34" s="222"/>
      <c r="O34" s="222"/>
      <c r="P34" s="222"/>
      <c r="Q34" s="35"/>
      <c r="R34" s="36"/>
    </row>
    <row r="35" spans="2:18" s="1" customFormat="1" ht="14.45" hidden="1" customHeight="1">
      <c r="B35" s="34"/>
      <c r="C35" s="35"/>
      <c r="D35" s="35"/>
      <c r="E35" s="41" t="s">
        <v>45</v>
      </c>
      <c r="F35" s="42">
        <v>0.15</v>
      </c>
      <c r="G35" s="107" t="s">
        <v>42</v>
      </c>
      <c r="H35" s="225">
        <f>ROUND((SUM(BH105:BH106)+SUM(BH124:BH291)), 2)</f>
        <v>0</v>
      </c>
      <c r="I35" s="222"/>
      <c r="J35" s="222"/>
      <c r="K35" s="35"/>
      <c r="L35" s="35"/>
      <c r="M35" s="225">
        <v>0</v>
      </c>
      <c r="N35" s="222"/>
      <c r="O35" s="222"/>
      <c r="P35" s="222"/>
      <c r="Q35" s="35"/>
      <c r="R35" s="36"/>
    </row>
    <row r="36" spans="2:18" s="1" customFormat="1" ht="14.45" hidden="1" customHeight="1">
      <c r="B36" s="34"/>
      <c r="C36" s="35"/>
      <c r="D36" s="35"/>
      <c r="E36" s="41" t="s">
        <v>46</v>
      </c>
      <c r="F36" s="42">
        <v>0</v>
      </c>
      <c r="G36" s="107" t="s">
        <v>42</v>
      </c>
      <c r="H36" s="225">
        <f>ROUND((SUM(BI105:BI106)+SUM(BI124:BI291)), 2)</f>
        <v>0</v>
      </c>
      <c r="I36" s="222"/>
      <c r="J36" s="222"/>
      <c r="K36" s="35"/>
      <c r="L36" s="35"/>
      <c r="M36" s="225">
        <v>0</v>
      </c>
      <c r="N36" s="222"/>
      <c r="O36" s="222"/>
      <c r="P36" s="222"/>
      <c r="Q36" s="35"/>
      <c r="R36" s="36"/>
    </row>
    <row r="37" spans="2:18" s="1" customFormat="1" ht="6.95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35" customHeight="1">
      <c r="B38" s="34"/>
      <c r="C38" s="103"/>
      <c r="D38" s="108" t="s">
        <v>47</v>
      </c>
      <c r="E38" s="74"/>
      <c r="F38" s="74"/>
      <c r="G38" s="109" t="s">
        <v>48</v>
      </c>
      <c r="H38" s="110" t="s">
        <v>49</v>
      </c>
      <c r="I38" s="74"/>
      <c r="J38" s="74"/>
      <c r="K38" s="74"/>
      <c r="L38" s="226">
        <f>SUM(M30:M36)</f>
        <v>0</v>
      </c>
      <c r="M38" s="226"/>
      <c r="N38" s="226"/>
      <c r="O38" s="226"/>
      <c r="P38" s="227"/>
      <c r="Q38" s="103"/>
      <c r="R38" s="36"/>
    </row>
    <row r="39" spans="2:18" s="1" customFormat="1" ht="14.45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45" customHeight="1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2:18" ht="13.5">
      <c r="B41" s="25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6"/>
    </row>
    <row r="42" spans="2:18" ht="13.5">
      <c r="B42" s="25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6"/>
    </row>
    <row r="43" spans="2:18" ht="13.5">
      <c r="B43" s="25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6"/>
    </row>
    <row r="44" spans="2:18" ht="13.5">
      <c r="B44" s="25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6"/>
    </row>
    <row r="45" spans="2:18" ht="13.5">
      <c r="B45" s="25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6"/>
    </row>
    <row r="46" spans="2:18" ht="13.5">
      <c r="B46" s="25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6"/>
    </row>
    <row r="47" spans="2:18" ht="13.5">
      <c r="B47" s="25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6"/>
    </row>
    <row r="48" spans="2:18" ht="13.5">
      <c r="B48" s="25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6"/>
    </row>
    <row r="49" spans="2:18" ht="13.5">
      <c r="B49" s="25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6"/>
    </row>
    <row r="50" spans="2:18" s="1" customFormat="1">
      <c r="B50" s="34"/>
      <c r="C50" s="35"/>
      <c r="D50" s="49" t="s">
        <v>50</v>
      </c>
      <c r="E50" s="50"/>
      <c r="F50" s="50"/>
      <c r="G50" s="50"/>
      <c r="H50" s="51"/>
      <c r="I50" s="35"/>
      <c r="J50" s="49" t="s">
        <v>51</v>
      </c>
      <c r="K50" s="50"/>
      <c r="L50" s="50"/>
      <c r="M50" s="50"/>
      <c r="N50" s="50"/>
      <c r="O50" s="50"/>
      <c r="P50" s="51"/>
      <c r="Q50" s="35"/>
      <c r="R50" s="36"/>
    </row>
    <row r="51" spans="2:18" ht="13.5">
      <c r="B51" s="25"/>
      <c r="C51" s="27"/>
      <c r="D51" s="52"/>
      <c r="E51" s="27"/>
      <c r="F51" s="27"/>
      <c r="G51" s="27"/>
      <c r="H51" s="53"/>
      <c r="I51" s="27"/>
      <c r="J51" s="52"/>
      <c r="K51" s="27"/>
      <c r="L51" s="27"/>
      <c r="M51" s="27"/>
      <c r="N51" s="27"/>
      <c r="O51" s="27"/>
      <c r="P51" s="53"/>
      <c r="Q51" s="27"/>
      <c r="R51" s="26"/>
    </row>
    <row r="52" spans="2:18" ht="13.5">
      <c r="B52" s="25"/>
      <c r="C52" s="27"/>
      <c r="D52" s="52"/>
      <c r="E52" s="27"/>
      <c r="F52" s="27"/>
      <c r="G52" s="27"/>
      <c r="H52" s="53"/>
      <c r="I52" s="27"/>
      <c r="J52" s="52"/>
      <c r="K52" s="27"/>
      <c r="L52" s="27"/>
      <c r="M52" s="27"/>
      <c r="N52" s="27"/>
      <c r="O52" s="27"/>
      <c r="P52" s="53"/>
      <c r="Q52" s="27"/>
      <c r="R52" s="26"/>
    </row>
    <row r="53" spans="2:18" ht="13.5">
      <c r="B53" s="25"/>
      <c r="C53" s="27"/>
      <c r="D53" s="52"/>
      <c r="E53" s="27"/>
      <c r="F53" s="27"/>
      <c r="G53" s="27"/>
      <c r="H53" s="53"/>
      <c r="I53" s="27"/>
      <c r="J53" s="52"/>
      <c r="K53" s="27"/>
      <c r="L53" s="27"/>
      <c r="M53" s="27"/>
      <c r="N53" s="27"/>
      <c r="O53" s="27"/>
      <c r="P53" s="53"/>
      <c r="Q53" s="27"/>
      <c r="R53" s="26"/>
    </row>
    <row r="54" spans="2:18" ht="13.5">
      <c r="B54" s="25"/>
      <c r="C54" s="27"/>
      <c r="D54" s="52"/>
      <c r="E54" s="27"/>
      <c r="F54" s="27"/>
      <c r="G54" s="27"/>
      <c r="H54" s="53"/>
      <c r="I54" s="27"/>
      <c r="J54" s="52"/>
      <c r="K54" s="27"/>
      <c r="L54" s="27"/>
      <c r="M54" s="27"/>
      <c r="N54" s="27"/>
      <c r="O54" s="27"/>
      <c r="P54" s="53"/>
      <c r="Q54" s="27"/>
      <c r="R54" s="26"/>
    </row>
    <row r="55" spans="2:18" ht="13.5">
      <c r="B55" s="25"/>
      <c r="C55" s="27"/>
      <c r="D55" s="52"/>
      <c r="E55" s="27"/>
      <c r="F55" s="27"/>
      <c r="G55" s="27"/>
      <c r="H55" s="53"/>
      <c r="I55" s="27"/>
      <c r="J55" s="52"/>
      <c r="K55" s="27"/>
      <c r="L55" s="27"/>
      <c r="M55" s="27"/>
      <c r="N55" s="27"/>
      <c r="O55" s="27"/>
      <c r="P55" s="53"/>
      <c r="Q55" s="27"/>
      <c r="R55" s="26"/>
    </row>
    <row r="56" spans="2:18" ht="13.5">
      <c r="B56" s="25"/>
      <c r="C56" s="27"/>
      <c r="D56" s="52"/>
      <c r="E56" s="27"/>
      <c r="F56" s="27"/>
      <c r="G56" s="27"/>
      <c r="H56" s="53"/>
      <c r="I56" s="27"/>
      <c r="J56" s="52"/>
      <c r="K56" s="27"/>
      <c r="L56" s="27"/>
      <c r="M56" s="27"/>
      <c r="N56" s="27"/>
      <c r="O56" s="27"/>
      <c r="P56" s="53"/>
      <c r="Q56" s="27"/>
      <c r="R56" s="26"/>
    </row>
    <row r="57" spans="2:18" ht="13.5">
      <c r="B57" s="25"/>
      <c r="C57" s="27"/>
      <c r="D57" s="52"/>
      <c r="E57" s="27"/>
      <c r="F57" s="27"/>
      <c r="G57" s="27"/>
      <c r="H57" s="53"/>
      <c r="I57" s="27"/>
      <c r="J57" s="52"/>
      <c r="K57" s="27"/>
      <c r="L57" s="27"/>
      <c r="M57" s="27"/>
      <c r="N57" s="27"/>
      <c r="O57" s="27"/>
      <c r="P57" s="53"/>
      <c r="Q57" s="27"/>
      <c r="R57" s="26"/>
    </row>
    <row r="58" spans="2:18" ht="13.5">
      <c r="B58" s="25"/>
      <c r="C58" s="27"/>
      <c r="D58" s="52"/>
      <c r="E58" s="27"/>
      <c r="F58" s="27"/>
      <c r="G58" s="27"/>
      <c r="H58" s="53"/>
      <c r="I58" s="27"/>
      <c r="J58" s="52"/>
      <c r="K58" s="27"/>
      <c r="L58" s="27"/>
      <c r="M58" s="27"/>
      <c r="N58" s="27"/>
      <c r="O58" s="27"/>
      <c r="P58" s="53"/>
      <c r="Q58" s="27"/>
      <c r="R58" s="26"/>
    </row>
    <row r="59" spans="2:18" s="1" customFormat="1">
      <c r="B59" s="34"/>
      <c r="C59" s="35"/>
      <c r="D59" s="54" t="s">
        <v>52</v>
      </c>
      <c r="E59" s="55"/>
      <c r="F59" s="55"/>
      <c r="G59" s="56" t="s">
        <v>53</v>
      </c>
      <c r="H59" s="57"/>
      <c r="I59" s="35"/>
      <c r="J59" s="54" t="s">
        <v>52</v>
      </c>
      <c r="K59" s="55"/>
      <c r="L59" s="55"/>
      <c r="M59" s="55"/>
      <c r="N59" s="56" t="s">
        <v>53</v>
      </c>
      <c r="O59" s="55"/>
      <c r="P59" s="57"/>
      <c r="Q59" s="35"/>
      <c r="R59" s="36"/>
    </row>
    <row r="60" spans="2:18" ht="13.5">
      <c r="B60" s="25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6"/>
    </row>
    <row r="61" spans="2:18" s="1" customFormat="1">
      <c r="B61" s="34"/>
      <c r="C61" s="35"/>
      <c r="D61" s="49" t="s">
        <v>54</v>
      </c>
      <c r="E61" s="50"/>
      <c r="F61" s="50"/>
      <c r="G61" s="50"/>
      <c r="H61" s="51"/>
      <c r="I61" s="35"/>
      <c r="J61" s="49" t="s">
        <v>55</v>
      </c>
      <c r="K61" s="50"/>
      <c r="L61" s="50"/>
      <c r="M61" s="50"/>
      <c r="N61" s="50"/>
      <c r="O61" s="50"/>
      <c r="P61" s="51"/>
      <c r="Q61" s="35"/>
      <c r="R61" s="36"/>
    </row>
    <row r="62" spans="2:18" ht="13.5">
      <c r="B62" s="25"/>
      <c r="C62" s="27"/>
      <c r="D62" s="52"/>
      <c r="E62" s="27"/>
      <c r="F62" s="27"/>
      <c r="G62" s="27"/>
      <c r="H62" s="53"/>
      <c r="I62" s="27"/>
      <c r="J62" s="52"/>
      <c r="K62" s="27"/>
      <c r="L62" s="27"/>
      <c r="M62" s="27"/>
      <c r="N62" s="27"/>
      <c r="O62" s="27"/>
      <c r="P62" s="53"/>
      <c r="Q62" s="27"/>
      <c r="R62" s="26"/>
    </row>
    <row r="63" spans="2:18" ht="13.5">
      <c r="B63" s="25"/>
      <c r="C63" s="27"/>
      <c r="D63" s="52"/>
      <c r="E63" s="27"/>
      <c r="F63" s="27"/>
      <c r="G63" s="27"/>
      <c r="H63" s="53"/>
      <c r="I63" s="27"/>
      <c r="J63" s="52"/>
      <c r="K63" s="27"/>
      <c r="L63" s="27"/>
      <c r="M63" s="27"/>
      <c r="N63" s="27"/>
      <c r="O63" s="27"/>
      <c r="P63" s="53"/>
      <c r="Q63" s="27"/>
      <c r="R63" s="26"/>
    </row>
    <row r="64" spans="2:18" ht="13.5">
      <c r="B64" s="25"/>
      <c r="C64" s="27"/>
      <c r="D64" s="52"/>
      <c r="E64" s="27"/>
      <c r="F64" s="27"/>
      <c r="G64" s="27"/>
      <c r="H64" s="53"/>
      <c r="I64" s="27"/>
      <c r="J64" s="52"/>
      <c r="K64" s="27"/>
      <c r="L64" s="27"/>
      <c r="M64" s="27"/>
      <c r="N64" s="27"/>
      <c r="O64" s="27"/>
      <c r="P64" s="53"/>
      <c r="Q64" s="27"/>
      <c r="R64" s="26"/>
    </row>
    <row r="65" spans="2:18" ht="13.5">
      <c r="B65" s="25"/>
      <c r="C65" s="27"/>
      <c r="D65" s="52"/>
      <c r="E65" s="27"/>
      <c r="F65" s="27"/>
      <c r="G65" s="27"/>
      <c r="H65" s="53"/>
      <c r="I65" s="27"/>
      <c r="J65" s="52"/>
      <c r="K65" s="27"/>
      <c r="L65" s="27"/>
      <c r="M65" s="27"/>
      <c r="N65" s="27"/>
      <c r="O65" s="27"/>
      <c r="P65" s="53"/>
      <c r="Q65" s="27"/>
      <c r="R65" s="26"/>
    </row>
    <row r="66" spans="2:18" ht="13.5">
      <c r="B66" s="25"/>
      <c r="C66" s="27"/>
      <c r="D66" s="52"/>
      <c r="E66" s="27"/>
      <c r="F66" s="27"/>
      <c r="G66" s="27"/>
      <c r="H66" s="53"/>
      <c r="I66" s="27"/>
      <c r="J66" s="52"/>
      <c r="K66" s="27"/>
      <c r="L66" s="27"/>
      <c r="M66" s="27"/>
      <c r="N66" s="27"/>
      <c r="O66" s="27"/>
      <c r="P66" s="53"/>
      <c r="Q66" s="27"/>
      <c r="R66" s="26"/>
    </row>
    <row r="67" spans="2:18" ht="13.5">
      <c r="B67" s="25"/>
      <c r="C67" s="27"/>
      <c r="D67" s="52"/>
      <c r="E67" s="27"/>
      <c r="F67" s="27"/>
      <c r="G67" s="27"/>
      <c r="H67" s="53"/>
      <c r="I67" s="27"/>
      <c r="J67" s="52"/>
      <c r="K67" s="27"/>
      <c r="L67" s="27"/>
      <c r="M67" s="27"/>
      <c r="N67" s="27"/>
      <c r="O67" s="27"/>
      <c r="P67" s="53"/>
      <c r="Q67" s="27"/>
      <c r="R67" s="26"/>
    </row>
    <row r="68" spans="2:18" ht="13.5">
      <c r="B68" s="25"/>
      <c r="C68" s="27"/>
      <c r="D68" s="52"/>
      <c r="E68" s="27"/>
      <c r="F68" s="27"/>
      <c r="G68" s="27"/>
      <c r="H68" s="53"/>
      <c r="I68" s="27"/>
      <c r="J68" s="52"/>
      <c r="K68" s="27"/>
      <c r="L68" s="27"/>
      <c r="M68" s="27"/>
      <c r="N68" s="27"/>
      <c r="O68" s="27"/>
      <c r="P68" s="53"/>
      <c r="Q68" s="27"/>
      <c r="R68" s="26"/>
    </row>
    <row r="69" spans="2:18" ht="13.5">
      <c r="B69" s="25"/>
      <c r="C69" s="27"/>
      <c r="D69" s="52"/>
      <c r="E69" s="27"/>
      <c r="F69" s="27"/>
      <c r="G69" s="27"/>
      <c r="H69" s="53"/>
      <c r="I69" s="27"/>
      <c r="J69" s="52"/>
      <c r="K69" s="27"/>
      <c r="L69" s="27"/>
      <c r="M69" s="27"/>
      <c r="N69" s="27"/>
      <c r="O69" s="27"/>
      <c r="P69" s="53"/>
      <c r="Q69" s="27"/>
      <c r="R69" s="26"/>
    </row>
    <row r="70" spans="2:18" s="1" customFormat="1">
      <c r="B70" s="34"/>
      <c r="C70" s="35"/>
      <c r="D70" s="54" t="s">
        <v>52</v>
      </c>
      <c r="E70" s="55"/>
      <c r="F70" s="55"/>
      <c r="G70" s="56" t="s">
        <v>53</v>
      </c>
      <c r="H70" s="57"/>
      <c r="I70" s="35"/>
      <c r="J70" s="54" t="s">
        <v>52</v>
      </c>
      <c r="K70" s="55"/>
      <c r="L70" s="55"/>
      <c r="M70" s="55"/>
      <c r="N70" s="56" t="s">
        <v>53</v>
      </c>
      <c r="O70" s="55"/>
      <c r="P70" s="57"/>
      <c r="Q70" s="35"/>
      <c r="R70" s="36"/>
    </row>
    <row r="71" spans="2:18" s="1" customFormat="1" ht="14.4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18" s="1" customFormat="1" ht="6.95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3"/>
    </row>
    <row r="76" spans="2:18" s="1" customFormat="1" ht="36.950000000000003" customHeight="1">
      <c r="B76" s="34"/>
      <c r="C76" s="185" t="s">
        <v>107</v>
      </c>
      <c r="D76" s="186"/>
      <c r="E76" s="186"/>
      <c r="F76" s="186"/>
      <c r="G76" s="186"/>
      <c r="H76" s="186"/>
      <c r="I76" s="186"/>
      <c r="J76" s="186"/>
      <c r="K76" s="186"/>
      <c r="L76" s="186"/>
      <c r="M76" s="186"/>
      <c r="N76" s="186"/>
      <c r="O76" s="186"/>
      <c r="P76" s="186"/>
      <c r="Q76" s="186"/>
      <c r="R76" s="36"/>
    </row>
    <row r="77" spans="2:18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</row>
    <row r="78" spans="2:18" s="1" customFormat="1" ht="30" customHeight="1">
      <c r="B78" s="34"/>
      <c r="C78" s="31" t="s">
        <v>17</v>
      </c>
      <c r="D78" s="35"/>
      <c r="E78" s="35"/>
      <c r="F78" s="220" t="str">
        <f>F6</f>
        <v>Fr.Formana</v>
      </c>
      <c r="G78" s="221"/>
      <c r="H78" s="221"/>
      <c r="I78" s="221"/>
      <c r="J78" s="221"/>
      <c r="K78" s="221"/>
      <c r="L78" s="221"/>
      <c r="M78" s="221"/>
      <c r="N78" s="221"/>
      <c r="O78" s="221"/>
      <c r="P78" s="221"/>
      <c r="Q78" s="35"/>
      <c r="R78" s="36"/>
    </row>
    <row r="79" spans="2:18" s="1" customFormat="1" ht="36.950000000000003" customHeight="1">
      <c r="B79" s="34"/>
      <c r="C79" s="68" t="s">
        <v>103</v>
      </c>
      <c r="D79" s="35"/>
      <c r="E79" s="35"/>
      <c r="F79" s="201" t="str">
        <f>F7</f>
        <v>SO.01 - Nový stav</v>
      </c>
      <c r="G79" s="222"/>
      <c r="H79" s="222"/>
      <c r="I79" s="222"/>
      <c r="J79" s="222"/>
      <c r="K79" s="222"/>
      <c r="L79" s="222"/>
      <c r="M79" s="222"/>
      <c r="N79" s="222"/>
      <c r="O79" s="222"/>
      <c r="P79" s="222"/>
      <c r="Q79" s="35"/>
      <c r="R79" s="36"/>
    </row>
    <row r="80" spans="2:18" s="1" customFormat="1" ht="6.95" customHeight="1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</row>
    <row r="81" spans="2:47" s="1" customFormat="1" ht="18" customHeight="1">
      <c r="B81" s="34"/>
      <c r="C81" s="31" t="s">
        <v>21</v>
      </c>
      <c r="D81" s="35"/>
      <c r="E81" s="35"/>
      <c r="F81" s="29" t="str">
        <f>F9</f>
        <v xml:space="preserve"> </v>
      </c>
      <c r="G81" s="35"/>
      <c r="H81" s="35"/>
      <c r="I81" s="35"/>
      <c r="J81" s="35"/>
      <c r="K81" s="31" t="s">
        <v>23</v>
      </c>
      <c r="L81" s="35"/>
      <c r="M81" s="223" t="str">
        <f>IF(O9="","",O9)</f>
        <v>8. 4. 2020</v>
      </c>
      <c r="N81" s="223"/>
      <c r="O81" s="223"/>
      <c r="P81" s="223"/>
      <c r="Q81" s="35"/>
      <c r="R81" s="36"/>
    </row>
    <row r="82" spans="2:47" s="1" customFormat="1" ht="6.95" customHeight="1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</row>
    <row r="83" spans="2:47" s="1" customFormat="1">
      <c r="B83" s="34"/>
      <c r="C83" s="31" t="s">
        <v>25</v>
      </c>
      <c r="D83" s="35"/>
      <c r="E83" s="35"/>
      <c r="F83" s="29" t="str">
        <f>E12</f>
        <v xml:space="preserve"> </v>
      </c>
      <c r="G83" s="35"/>
      <c r="H83" s="35"/>
      <c r="I83" s="35"/>
      <c r="J83" s="35"/>
      <c r="K83" s="31" t="s">
        <v>30</v>
      </c>
      <c r="L83" s="35"/>
      <c r="M83" s="187" t="str">
        <f>E18</f>
        <v>BYVAST pro s.r.o.</v>
      </c>
      <c r="N83" s="187"/>
      <c r="O83" s="187"/>
      <c r="P83" s="187"/>
      <c r="Q83" s="187"/>
      <c r="R83" s="36"/>
    </row>
    <row r="84" spans="2:47" s="1" customFormat="1" ht="14.45" customHeight="1">
      <c r="B84" s="34"/>
      <c r="C84" s="31" t="s">
        <v>29</v>
      </c>
      <c r="D84" s="35"/>
      <c r="E84" s="35"/>
      <c r="F84" s="29" t="str">
        <f>IF(E15="","",E15)</f>
        <v xml:space="preserve"> </v>
      </c>
      <c r="G84" s="35"/>
      <c r="H84" s="35"/>
      <c r="I84" s="35"/>
      <c r="J84" s="35"/>
      <c r="K84" s="31" t="s">
        <v>34</v>
      </c>
      <c r="L84" s="35"/>
      <c r="M84" s="187" t="str">
        <f>E21</f>
        <v>Jakub Hajný</v>
      </c>
      <c r="N84" s="187"/>
      <c r="O84" s="187"/>
      <c r="P84" s="187"/>
      <c r="Q84" s="187"/>
      <c r="R84" s="36"/>
    </row>
    <row r="85" spans="2:47" s="1" customFormat="1" ht="10.35" customHeight="1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</row>
    <row r="86" spans="2:47" s="1" customFormat="1" ht="29.25" customHeight="1">
      <c r="B86" s="34"/>
      <c r="C86" s="228" t="s">
        <v>108</v>
      </c>
      <c r="D86" s="229"/>
      <c r="E86" s="229"/>
      <c r="F86" s="229"/>
      <c r="G86" s="229"/>
      <c r="H86" s="103"/>
      <c r="I86" s="103"/>
      <c r="J86" s="103"/>
      <c r="K86" s="103"/>
      <c r="L86" s="103"/>
      <c r="M86" s="103"/>
      <c r="N86" s="228" t="s">
        <v>109</v>
      </c>
      <c r="O86" s="229"/>
      <c r="P86" s="229"/>
      <c r="Q86" s="229"/>
      <c r="R86" s="36"/>
    </row>
    <row r="87" spans="2:47" s="1" customFormat="1" ht="10.35" customHeight="1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</row>
    <row r="88" spans="2:47" s="1" customFormat="1" ht="29.25" customHeight="1">
      <c r="B88" s="34"/>
      <c r="C88" s="111" t="s">
        <v>110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216">
        <f>N124</f>
        <v>0</v>
      </c>
      <c r="O88" s="230"/>
      <c r="P88" s="230"/>
      <c r="Q88" s="230"/>
      <c r="R88" s="36"/>
      <c r="AU88" s="21" t="s">
        <v>111</v>
      </c>
    </row>
    <row r="89" spans="2:47" s="6" customFormat="1" ht="24.95" customHeight="1">
      <c r="B89" s="112"/>
      <c r="C89" s="113"/>
      <c r="D89" s="114" t="s">
        <v>112</v>
      </c>
      <c r="E89" s="113"/>
      <c r="F89" s="113"/>
      <c r="G89" s="113"/>
      <c r="H89" s="113"/>
      <c r="I89" s="113"/>
      <c r="J89" s="113"/>
      <c r="K89" s="113"/>
      <c r="L89" s="113"/>
      <c r="M89" s="113"/>
      <c r="N89" s="231">
        <f>N125</f>
        <v>0</v>
      </c>
      <c r="O89" s="232"/>
      <c r="P89" s="232"/>
      <c r="Q89" s="232"/>
      <c r="R89" s="115"/>
    </row>
    <row r="90" spans="2:47" s="7" customFormat="1" ht="19.899999999999999" customHeight="1">
      <c r="B90" s="116"/>
      <c r="C90" s="117"/>
      <c r="D90" s="118" t="s">
        <v>355</v>
      </c>
      <c r="E90" s="117"/>
      <c r="F90" s="117"/>
      <c r="G90" s="117"/>
      <c r="H90" s="117"/>
      <c r="I90" s="117"/>
      <c r="J90" s="117"/>
      <c r="K90" s="117"/>
      <c r="L90" s="117"/>
      <c r="M90" s="117"/>
      <c r="N90" s="233">
        <f>N126</f>
        <v>0</v>
      </c>
      <c r="O90" s="234"/>
      <c r="P90" s="234"/>
      <c r="Q90" s="234"/>
      <c r="R90" s="119"/>
    </row>
    <row r="91" spans="2:47" s="7" customFormat="1" ht="19.899999999999999" customHeight="1">
      <c r="B91" s="116"/>
      <c r="C91" s="117"/>
      <c r="D91" s="118" t="s">
        <v>113</v>
      </c>
      <c r="E91" s="117"/>
      <c r="F91" s="117"/>
      <c r="G91" s="117"/>
      <c r="H91" s="117"/>
      <c r="I91" s="117"/>
      <c r="J91" s="117"/>
      <c r="K91" s="117"/>
      <c r="L91" s="117"/>
      <c r="M91" s="117"/>
      <c r="N91" s="233">
        <f>N128</f>
        <v>0</v>
      </c>
      <c r="O91" s="234"/>
      <c r="P91" s="234"/>
      <c r="Q91" s="234"/>
      <c r="R91" s="119"/>
    </row>
    <row r="92" spans="2:47" s="7" customFormat="1" ht="19.899999999999999" customHeight="1">
      <c r="B92" s="116"/>
      <c r="C92" s="117"/>
      <c r="D92" s="118" t="s">
        <v>114</v>
      </c>
      <c r="E92" s="117"/>
      <c r="F92" s="117"/>
      <c r="G92" s="117"/>
      <c r="H92" s="117"/>
      <c r="I92" s="117"/>
      <c r="J92" s="117"/>
      <c r="K92" s="117"/>
      <c r="L92" s="117"/>
      <c r="M92" s="117"/>
      <c r="N92" s="233">
        <f>N166</f>
        <v>0</v>
      </c>
      <c r="O92" s="234"/>
      <c r="P92" s="234"/>
      <c r="Q92" s="234"/>
      <c r="R92" s="119"/>
    </row>
    <row r="93" spans="2:47" s="7" customFormat="1" ht="19.899999999999999" customHeight="1">
      <c r="B93" s="116"/>
      <c r="C93" s="117"/>
      <c r="D93" s="118" t="s">
        <v>356</v>
      </c>
      <c r="E93" s="117"/>
      <c r="F93" s="117"/>
      <c r="G93" s="117"/>
      <c r="H93" s="117"/>
      <c r="I93" s="117"/>
      <c r="J93" s="117"/>
      <c r="K93" s="117"/>
      <c r="L93" s="117"/>
      <c r="M93" s="117"/>
      <c r="N93" s="233">
        <f>N178</f>
        <v>0</v>
      </c>
      <c r="O93" s="234"/>
      <c r="P93" s="234"/>
      <c r="Q93" s="234"/>
      <c r="R93" s="119"/>
    </row>
    <row r="94" spans="2:47" s="6" customFormat="1" ht="24.95" customHeight="1">
      <c r="B94" s="112"/>
      <c r="C94" s="113"/>
      <c r="D94" s="114" t="s">
        <v>116</v>
      </c>
      <c r="E94" s="113"/>
      <c r="F94" s="113"/>
      <c r="G94" s="113"/>
      <c r="H94" s="113"/>
      <c r="I94" s="113"/>
      <c r="J94" s="113"/>
      <c r="K94" s="113"/>
      <c r="L94" s="113"/>
      <c r="M94" s="113"/>
      <c r="N94" s="231">
        <f>N180</f>
        <v>0</v>
      </c>
      <c r="O94" s="232"/>
      <c r="P94" s="232"/>
      <c r="Q94" s="232"/>
      <c r="R94" s="115"/>
    </row>
    <row r="95" spans="2:47" s="7" customFormat="1" ht="19.899999999999999" customHeight="1">
      <c r="B95" s="116"/>
      <c r="C95" s="117"/>
      <c r="D95" s="118" t="s">
        <v>117</v>
      </c>
      <c r="E95" s="117"/>
      <c r="F95" s="117"/>
      <c r="G95" s="117"/>
      <c r="H95" s="117"/>
      <c r="I95" s="117"/>
      <c r="J95" s="117"/>
      <c r="K95" s="117"/>
      <c r="L95" s="117"/>
      <c r="M95" s="117"/>
      <c r="N95" s="233">
        <f>N181</f>
        <v>0</v>
      </c>
      <c r="O95" s="234"/>
      <c r="P95" s="234"/>
      <c r="Q95" s="234"/>
      <c r="R95" s="119"/>
    </row>
    <row r="96" spans="2:47" s="7" customFormat="1" ht="19.899999999999999" customHeight="1">
      <c r="B96" s="116"/>
      <c r="C96" s="117"/>
      <c r="D96" s="118" t="s">
        <v>118</v>
      </c>
      <c r="E96" s="117"/>
      <c r="F96" s="117"/>
      <c r="G96" s="117"/>
      <c r="H96" s="117"/>
      <c r="I96" s="117"/>
      <c r="J96" s="117"/>
      <c r="K96" s="117"/>
      <c r="L96" s="117"/>
      <c r="M96" s="117"/>
      <c r="N96" s="233">
        <f>N185</f>
        <v>0</v>
      </c>
      <c r="O96" s="234"/>
      <c r="P96" s="234"/>
      <c r="Q96" s="234"/>
      <c r="R96" s="119"/>
    </row>
    <row r="97" spans="2:21" s="7" customFormat="1" ht="19.899999999999999" customHeight="1">
      <c r="B97" s="116"/>
      <c r="C97" s="117"/>
      <c r="D97" s="118" t="s">
        <v>119</v>
      </c>
      <c r="E97" s="117"/>
      <c r="F97" s="117"/>
      <c r="G97" s="117"/>
      <c r="H97" s="117"/>
      <c r="I97" s="117"/>
      <c r="J97" s="117"/>
      <c r="K97" s="117"/>
      <c r="L97" s="117"/>
      <c r="M97" s="117"/>
      <c r="N97" s="233">
        <f>N193</f>
        <v>0</v>
      </c>
      <c r="O97" s="234"/>
      <c r="P97" s="234"/>
      <c r="Q97" s="234"/>
      <c r="R97" s="119"/>
    </row>
    <row r="98" spans="2:21" s="7" customFormat="1" ht="19.899999999999999" customHeight="1">
      <c r="B98" s="116"/>
      <c r="C98" s="117"/>
      <c r="D98" s="118" t="s">
        <v>357</v>
      </c>
      <c r="E98" s="117"/>
      <c r="F98" s="117"/>
      <c r="G98" s="117"/>
      <c r="H98" s="117"/>
      <c r="I98" s="117"/>
      <c r="J98" s="117"/>
      <c r="K98" s="117"/>
      <c r="L98" s="117"/>
      <c r="M98" s="117"/>
      <c r="N98" s="233">
        <f>N196</f>
        <v>0</v>
      </c>
      <c r="O98" s="234"/>
      <c r="P98" s="234"/>
      <c r="Q98" s="234"/>
      <c r="R98" s="119"/>
    </row>
    <row r="99" spans="2:21" s="7" customFormat="1" ht="19.899999999999999" customHeight="1">
      <c r="B99" s="116"/>
      <c r="C99" s="117"/>
      <c r="D99" s="118" t="s">
        <v>120</v>
      </c>
      <c r="E99" s="117"/>
      <c r="F99" s="117"/>
      <c r="G99" s="117"/>
      <c r="H99" s="117"/>
      <c r="I99" s="117"/>
      <c r="J99" s="117"/>
      <c r="K99" s="117"/>
      <c r="L99" s="117"/>
      <c r="M99" s="117"/>
      <c r="N99" s="233">
        <f>N209</f>
        <v>0</v>
      </c>
      <c r="O99" s="234"/>
      <c r="P99" s="234"/>
      <c r="Q99" s="234"/>
      <c r="R99" s="119"/>
    </row>
    <row r="100" spans="2:21" s="7" customFormat="1" ht="19.899999999999999" customHeight="1">
      <c r="B100" s="116"/>
      <c r="C100" s="117"/>
      <c r="D100" s="118" t="s">
        <v>121</v>
      </c>
      <c r="E100" s="117"/>
      <c r="F100" s="117"/>
      <c r="G100" s="117"/>
      <c r="H100" s="117"/>
      <c r="I100" s="117"/>
      <c r="J100" s="117"/>
      <c r="K100" s="117"/>
      <c r="L100" s="117"/>
      <c r="M100" s="117"/>
      <c r="N100" s="233">
        <f>N214</f>
        <v>0</v>
      </c>
      <c r="O100" s="234"/>
      <c r="P100" s="234"/>
      <c r="Q100" s="234"/>
      <c r="R100" s="119"/>
    </row>
    <row r="101" spans="2:21" s="7" customFormat="1" ht="19.899999999999999" customHeight="1">
      <c r="B101" s="116"/>
      <c r="C101" s="117"/>
      <c r="D101" s="118" t="s">
        <v>358</v>
      </c>
      <c r="E101" s="117"/>
      <c r="F101" s="117"/>
      <c r="G101" s="117"/>
      <c r="H101" s="117"/>
      <c r="I101" s="117"/>
      <c r="J101" s="117"/>
      <c r="K101" s="117"/>
      <c r="L101" s="117"/>
      <c r="M101" s="117"/>
      <c r="N101" s="233">
        <f>N222</f>
        <v>0</v>
      </c>
      <c r="O101" s="234"/>
      <c r="P101" s="234"/>
      <c r="Q101" s="234"/>
      <c r="R101" s="119"/>
    </row>
    <row r="102" spans="2:21" s="7" customFormat="1" ht="19.899999999999999" customHeight="1">
      <c r="B102" s="116"/>
      <c r="C102" s="117"/>
      <c r="D102" s="118" t="s">
        <v>123</v>
      </c>
      <c r="E102" s="117"/>
      <c r="F102" s="117"/>
      <c r="G102" s="117"/>
      <c r="H102" s="117"/>
      <c r="I102" s="117"/>
      <c r="J102" s="117"/>
      <c r="K102" s="117"/>
      <c r="L102" s="117"/>
      <c r="M102" s="117"/>
      <c r="N102" s="233">
        <f>N264</f>
        <v>0</v>
      </c>
      <c r="O102" s="234"/>
      <c r="P102" s="234"/>
      <c r="Q102" s="234"/>
      <c r="R102" s="119"/>
    </row>
    <row r="103" spans="2:21" s="7" customFormat="1" ht="19.899999999999999" customHeight="1">
      <c r="B103" s="116"/>
      <c r="C103" s="117"/>
      <c r="D103" s="118" t="s">
        <v>359</v>
      </c>
      <c r="E103" s="117"/>
      <c r="F103" s="117"/>
      <c r="G103" s="117"/>
      <c r="H103" s="117"/>
      <c r="I103" s="117"/>
      <c r="J103" s="117"/>
      <c r="K103" s="117"/>
      <c r="L103" s="117"/>
      <c r="M103" s="117"/>
      <c r="N103" s="233">
        <f>N279</f>
        <v>0</v>
      </c>
      <c r="O103" s="234"/>
      <c r="P103" s="234"/>
      <c r="Q103" s="234"/>
      <c r="R103" s="119"/>
    </row>
    <row r="104" spans="2:21" s="1" customFormat="1" ht="21.75" customHeight="1"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6"/>
    </row>
    <row r="105" spans="2:21" s="1" customFormat="1" ht="29.25" customHeight="1">
      <c r="B105" s="34"/>
      <c r="C105" s="111" t="s">
        <v>124</v>
      </c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230">
        <v>0</v>
      </c>
      <c r="O105" s="235"/>
      <c r="P105" s="235"/>
      <c r="Q105" s="235"/>
      <c r="R105" s="36"/>
      <c r="T105" s="120"/>
      <c r="U105" s="121" t="s">
        <v>40</v>
      </c>
    </row>
    <row r="106" spans="2:21" s="1" customFormat="1" ht="18" customHeight="1">
      <c r="B106" s="34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6"/>
    </row>
    <row r="107" spans="2:21" s="1" customFormat="1" ht="29.25" customHeight="1">
      <c r="B107" s="34"/>
      <c r="C107" s="102" t="s">
        <v>95</v>
      </c>
      <c r="D107" s="103"/>
      <c r="E107" s="103"/>
      <c r="F107" s="103"/>
      <c r="G107" s="103"/>
      <c r="H107" s="103"/>
      <c r="I107" s="103"/>
      <c r="J107" s="103"/>
      <c r="K107" s="103"/>
      <c r="L107" s="217">
        <f>ROUND(SUM(N88+N105),2)</f>
        <v>0</v>
      </c>
      <c r="M107" s="217"/>
      <c r="N107" s="217"/>
      <c r="O107" s="217"/>
      <c r="P107" s="217"/>
      <c r="Q107" s="217"/>
      <c r="R107" s="36"/>
    </row>
    <row r="108" spans="2:21" s="1" customFormat="1" ht="6.95" customHeight="1">
      <c r="B108" s="58"/>
      <c r="C108" s="59"/>
      <c r="D108" s="59"/>
      <c r="E108" s="59"/>
      <c r="F108" s="59"/>
      <c r="G108" s="59"/>
      <c r="H108" s="59"/>
      <c r="I108" s="59"/>
      <c r="J108" s="59"/>
      <c r="K108" s="59"/>
      <c r="L108" s="59"/>
      <c r="M108" s="59"/>
      <c r="N108" s="59"/>
      <c r="O108" s="59"/>
      <c r="P108" s="59"/>
      <c r="Q108" s="59"/>
      <c r="R108" s="60"/>
    </row>
    <row r="112" spans="2:21" s="1" customFormat="1" ht="6.95" customHeight="1">
      <c r="B112" s="61"/>
      <c r="C112" s="62"/>
      <c r="D112" s="62"/>
      <c r="E112" s="62"/>
      <c r="F112" s="62"/>
      <c r="G112" s="62"/>
      <c r="H112" s="62"/>
      <c r="I112" s="62"/>
      <c r="J112" s="62"/>
      <c r="K112" s="62"/>
      <c r="L112" s="62"/>
      <c r="M112" s="62"/>
      <c r="N112" s="62"/>
      <c r="O112" s="62"/>
      <c r="P112" s="62"/>
      <c r="Q112" s="62"/>
      <c r="R112" s="63"/>
    </row>
    <row r="113" spans="2:65" s="1" customFormat="1" ht="36.950000000000003" customHeight="1">
      <c r="B113" s="34"/>
      <c r="C113" s="185" t="s">
        <v>125</v>
      </c>
      <c r="D113" s="222"/>
      <c r="E113" s="222"/>
      <c r="F113" s="222"/>
      <c r="G113" s="222"/>
      <c r="H113" s="222"/>
      <c r="I113" s="222"/>
      <c r="J113" s="222"/>
      <c r="K113" s="222"/>
      <c r="L113" s="222"/>
      <c r="M113" s="222"/>
      <c r="N113" s="222"/>
      <c r="O113" s="222"/>
      <c r="P113" s="222"/>
      <c r="Q113" s="222"/>
      <c r="R113" s="36"/>
    </row>
    <row r="114" spans="2:65" s="1" customFormat="1" ht="6.95" customHeight="1"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6"/>
    </row>
    <row r="115" spans="2:65" s="1" customFormat="1" ht="30" customHeight="1">
      <c r="B115" s="34"/>
      <c r="C115" s="31" t="s">
        <v>17</v>
      </c>
      <c r="D115" s="35"/>
      <c r="E115" s="35"/>
      <c r="F115" s="220" t="str">
        <f>F6</f>
        <v>Fr.Formana</v>
      </c>
      <c r="G115" s="221"/>
      <c r="H115" s="221"/>
      <c r="I115" s="221"/>
      <c r="J115" s="221"/>
      <c r="K115" s="221"/>
      <c r="L115" s="221"/>
      <c r="M115" s="221"/>
      <c r="N115" s="221"/>
      <c r="O115" s="221"/>
      <c r="P115" s="221"/>
      <c r="Q115" s="35"/>
      <c r="R115" s="36"/>
    </row>
    <row r="116" spans="2:65" s="1" customFormat="1" ht="36.950000000000003" customHeight="1">
      <c r="B116" s="34"/>
      <c r="C116" s="68" t="s">
        <v>103</v>
      </c>
      <c r="D116" s="35"/>
      <c r="E116" s="35"/>
      <c r="F116" s="201" t="str">
        <f>F7</f>
        <v>SO.01 - Nový stav</v>
      </c>
      <c r="G116" s="222"/>
      <c r="H116" s="222"/>
      <c r="I116" s="222"/>
      <c r="J116" s="222"/>
      <c r="K116" s="222"/>
      <c r="L116" s="222"/>
      <c r="M116" s="222"/>
      <c r="N116" s="222"/>
      <c r="O116" s="222"/>
      <c r="P116" s="222"/>
      <c r="Q116" s="35"/>
      <c r="R116" s="36"/>
    </row>
    <row r="117" spans="2:65" s="1" customFormat="1" ht="6.95" customHeight="1"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6"/>
    </row>
    <row r="118" spans="2:65" s="1" customFormat="1" ht="18" customHeight="1">
      <c r="B118" s="34"/>
      <c r="C118" s="31" t="s">
        <v>21</v>
      </c>
      <c r="D118" s="35"/>
      <c r="E118" s="35"/>
      <c r="F118" s="29" t="str">
        <f>F9</f>
        <v xml:space="preserve"> </v>
      </c>
      <c r="G118" s="35"/>
      <c r="H118" s="35"/>
      <c r="I118" s="35"/>
      <c r="J118" s="35"/>
      <c r="K118" s="31" t="s">
        <v>23</v>
      </c>
      <c r="L118" s="35"/>
      <c r="M118" s="223" t="str">
        <f>IF(O9="","",O9)</f>
        <v>8. 4. 2020</v>
      </c>
      <c r="N118" s="223"/>
      <c r="O118" s="223"/>
      <c r="P118" s="223"/>
      <c r="Q118" s="35"/>
      <c r="R118" s="36"/>
    </row>
    <row r="119" spans="2:65" s="1" customFormat="1" ht="6.95" customHeight="1"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6"/>
    </row>
    <row r="120" spans="2:65" s="1" customFormat="1">
      <c r="B120" s="34"/>
      <c r="C120" s="31" t="s">
        <v>25</v>
      </c>
      <c r="D120" s="35"/>
      <c r="E120" s="35"/>
      <c r="F120" s="29" t="str">
        <f>E12</f>
        <v xml:space="preserve"> </v>
      </c>
      <c r="G120" s="35"/>
      <c r="H120" s="35"/>
      <c r="I120" s="35"/>
      <c r="J120" s="35"/>
      <c r="K120" s="31" t="s">
        <v>30</v>
      </c>
      <c r="L120" s="35"/>
      <c r="M120" s="187" t="str">
        <f>E18</f>
        <v>BYVAST pro s.r.o.</v>
      </c>
      <c r="N120" s="187"/>
      <c r="O120" s="187"/>
      <c r="P120" s="187"/>
      <c r="Q120" s="187"/>
      <c r="R120" s="36"/>
    </row>
    <row r="121" spans="2:65" s="1" customFormat="1" ht="14.45" customHeight="1">
      <c r="B121" s="34"/>
      <c r="C121" s="31" t="s">
        <v>29</v>
      </c>
      <c r="D121" s="35"/>
      <c r="E121" s="35"/>
      <c r="F121" s="29" t="str">
        <f>IF(E15="","",E15)</f>
        <v xml:space="preserve"> </v>
      </c>
      <c r="G121" s="35"/>
      <c r="H121" s="35"/>
      <c r="I121" s="35"/>
      <c r="J121" s="35"/>
      <c r="K121" s="31" t="s">
        <v>34</v>
      </c>
      <c r="L121" s="35"/>
      <c r="M121" s="187" t="str">
        <f>E21</f>
        <v>Jakub Hajný</v>
      </c>
      <c r="N121" s="187"/>
      <c r="O121" s="187"/>
      <c r="P121" s="187"/>
      <c r="Q121" s="187"/>
      <c r="R121" s="36"/>
    </row>
    <row r="122" spans="2:65" s="1" customFormat="1" ht="10.35" customHeight="1"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6"/>
    </row>
    <row r="123" spans="2:65" s="8" customFormat="1" ht="29.25" customHeight="1">
      <c r="B123" s="122"/>
      <c r="C123" s="123" t="s">
        <v>126</v>
      </c>
      <c r="D123" s="124" t="s">
        <v>127</v>
      </c>
      <c r="E123" s="124" t="s">
        <v>58</v>
      </c>
      <c r="F123" s="236" t="s">
        <v>128</v>
      </c>
      <c r="G123" s="236"/>
      <c r="H123" s="236"/>
      <c r="I123" s="236"/>
      <c r="J123" s="124" t="s">
        <v>129</v>
      </c>
      <c r="K123" s="124" t="s">
        <v>130</v>
      </c>
      <c r="L123" s="236" t="s">
        <v>131</v>
      </c>
      <c r="M123" s="236"/>
      <c r="N123" s="236" t="s">
        <v>109</v>
      </c>
      <c r="O123" s="236"/>
      <c r="P123" s="236"/>
      <c r="Q123" s="237"/>
      <c r="R123" s="125"/>
      <c r="T123" s="75" t="s">
        <v>132</v>
      </c>
      <c r="U123" s="76" t="s">
        <v>40</v>
      </c>
      <c r="V123" s="76" t="s">
        <v>133</v>
      </c>
      <c r="W123" s="76" t="s">
        <v>134</v>
      </c>
      <c r="X123" s="76" t="s">
        <v>135</v>
      </c>
      <c r="Y123" s="76" t="s">
        <v>136</v>
      </c>
      <c r="Z123" s="76" t="s">
        <v>137</v>
      </c>
      <c r="AA123" s="77" t="s">
        <v>138</v>
      </c>
    </row>
    <row r="124" spans="2:65" s="1" customFormat="1" ht="29.25" customHeight="1">
      <c r="B124" s="34"/>
      <c r="C124" s="79" t="s">
        <v>105</v>
      </c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250">
        <f>BK124</f>
        <v>0</v>
      </c>
      <c r="O124" s="251"/>
      <c r="P124" s="251"/>
      <c r="Q124" s="251"/>
      <c r="R124" s="36"/>
      <c r="T124" s="78"/>
      <c r="U124" s="50"/>
      <c r="V124" s="50"/>
      <c r="W124" s="126">
        <f>W125+W180</f>
        <v>1074.6828379999999</v>
      </c>
      <c r="X124" s="50"/>
      <c r="Y124" s="126">
        <f>Y125+Y180</f>
        <v>19.670293749999999</v>
      </c>
      <c r="Z124" s="50"/>
      <c r="AA124" s="127">
        <f>AA125+AA180</f>
        <v>0</v>
      </c>
      <c r="AT124" s="21" t="s">
        <v>75</v>
      </c>
      <c r="AU124" s="21" t="s">
        <v>111</v>
      </c>
      <c r="BK124" s="128">
        <f>BK125+BK180</f>
        <v>0</v>
      </c>
    </row>
    <row r="125" spans="2:65" s="9" customFormat="1" ht="37.35" customHeight="1">
      <c r="B125" s="129"/>
      <c r="C125" s="130"/>
      <c r="D125" s="131" t="s">
        <v>112</v>
      </c>
      <c r="E125" s="131"/>
      <c r="F125" s="131"/>
      <c r="G125" s="131"/>
      <c r="H125" s="131"/>
      <c r="I125" s="131"/>
      <c r="J125" s="131"/>
      <c r="K125" s="131"/>
      <c r="L125" s="131"/>
      <c r="M125" s="131"/>
      <c r="N125" s="252">
        <f>BK125</f>
        <v>0</v>
      </c>
      <c r="O125" s="231"/>
      <c r="P125" s="231"/>
      <c r="Q125" s="231"/>
      <c r="R125" s="132"/>
      <c r="T125" s="133"/>
      <c r="U125" s="130"/>
      <c r="V125" s="130"/>
      <c r="W125" s="134">
        <f>W126+W128+W166+W178</f>
        <v>672.66760799999997</v>
      </c>
      <c r="X125" s="130"/>
      <c r="Y125" s="134">
        <f>Y126+Y128+Y166+Y178</f>
        <v>14.63028497</v>
      </c>
      <c r="Z125" s="130"/>
      <c r="AA125" s="135">
        <f>AA126+AA128+AA166+AA178</f>
        <v>0</v>
      </c>
      <c r="AR125" s="136" t="s">
        <v>84</v>
      </c>
      <c r="AT125" s="137" t="s">
        <v>75</v>
      </c>
      <c r="AU125" s="137" t="s">
        <v>76</v>
      </c>
      <c r="AY125" s="136" t="s">
        <v>139</v>
      </c>
      <c r="BK125" s="138">
        <f>BK126+BK128+BK166+BK178</f>
        <v>0</v>
      </c>
    </row>
    <row r="126" spans="2:65" s="9" customFormat="1" ht="19.899999999999999" customHeight="1">
      <c r="B126" s="129"/>
      <c r="C126" s="130"/>
      <c r="D126" s="139" t="s">
        <v>355</v>
      </c>
      <c r="E126" s="139"/>
      <c r="F126" s="139"/>
      <c r="G126" s="139"/>
      <c r="H126" s="139"/>
      <c r="I126" s="139"/>
      <c r="J126" s="139"/>
      <c r="K126" s="139"/>
      <c r="L126" s="139"/>
      <c r="M126" s="139"/>
      <c r="N126" s="254">
        <f>BK126</f>
        <v>0</v>
      </c>
      <c r="O126" s="255"/>
      <c r="P126" s="255"/>
      <c r="Q126" s="255"/>
      <c r="R126" s="132"/>
      <c r="T126" s="133"/>
      <c r="U126" s="130"/>
      <c r="V126" s="130"/>
      <c r="W126" s="134">
        <f>W127</f>
        <v>1.0193919999999999</v>
      </c>
      <c r="X126" s="130"/>
      <c r="Y126" s="134">
        <f>Y127</f>
        <v>0.15607679999999999</v>
      </c>
      <c r="Z126" s="130"/>
      <c r="AA126" s="135">
        <f>AA127</f>
        <v>0</v>
      </c>
      <c r="AR126" s="136" t="s">
        <v>84</v>
      </c>
      <c r="AT126" s="137" t="s">
        <v>75</v>
      </c>
      <c r="AU126" s="137" t="s">
        <v>84</v>
      </c>
      <c r="AY126" s="136" t="s">
        <v>139</v>
      </c>
      <c r="BK126" s="138">
        <f>BK127</f>
        <v>0</v>
      </c>
    </row>
    <row r="127" spans="2:65" s="1" customFormat="1" ht="38.25" customHeight="1">
      <c r="B127" s="140"/>
      <c r="C127" s="141" t="s">
        <v>274</v>
      </c>
      <c r="D127" s="141" t="s">
        <v>141</v>
      </c>
      <c r="E127" s="142" t="s">
        <v>360</v>
      </c>
      <c r="F127" s="238" t="s">
        <v>361</v>
      </c>
      <c r="G127" s="238"/>
      <c r="H127" s="238"/>
      <c r="I127" s="238"/>
      <c r="J127" s="143" t="s">
        <v>154</v>
      </c>
      <c r="K127" s="144">
        <v>1.4079999999999999</v>
      </c>
      <c r="L127" s="239"/>
      <c r="M127" s="239"/>
      <c r="N127" s="239">
        <f>ROUND(L127*K127,2)</f>
        <v>0</v>
      </c>
      <c r="O127" s="239"/>
      <c r="P127" s="239"/>
      <c r="Q127" s="239"/>
      <c r="R127" s="145"/>
      <c r="T127" s="146" t="s">
        <v>5</v>
      </c>
      <c r="U127" s="43" t="s">
        <v>41</v>
      </c>
      <c r="V127" s="147">
        <v>0.72399999999999998</v>
      </c>
      <c r="W127" s="147">
        <f>V127*K127</f>
        <v>1.0193919999999999</v>
      </c>
      <c r="X127" s="147">
        <v>0.11085</v>
      </c>
      <c r="Y127" s="147">
        <f>X127*K127</f>
        <v>0.15607679999999999</v>
      </c>
      <c r="Z127" s="147">
        <v>0</v>
      </c>
      <c r="AA127" s="148">
        <f>Z127*K127</f>
        <v>0</v>
      </c>
      <c r="AR127" s="21" t="s">
        <v>145</v>
      </c>
      <c r="AT127" s="21" t="s">
        <v>141</v>
      </c>
      <c r="AU127" s="21" t="s">
        <v>101</v>
      </c>
      <c r="AY127" s="21" t="s">
        <v>139</v>
      </c>
      <c r="BE127" s="149">
        <f>IF(U127="základní",N127,0)</f>
        <v>0</v>
      </c>
      <c r="BF127" s="149">
        <f>IF(U127="snížená",N127,0)</f>
        <v>0</v>
      </c>
      <c r="BG127" s="149">
        <f>IF(U127="zákl. přenesená",N127,0)</f>
        <v>0</v>
      </c>
      <c r="BH127" s="149">
        <f>IF(U127="sníž. přenesená",N127,0)</f>
        <v>0</v>
      </c>
      <c r="BI127" s="149">
        <f>IF(U127="nulová",N127,0)</f>
        <v>0</v>
      </c>
      <c r="BJ127" s="21" t="s">
        <v>84</v>
      </c>
      <c r="BK127" s="149">
        <f>ROUND(L127*K127,2)</f>
        <v>0</v>
      </c>
      <c r="BL127" s="21" t="s">
        <v>145</v>
      </c>
      <c r="BM127" s="21" t="s">
        <v>362</v>
      </c>
    </row>
    <row r="128" spans="2:65" s="9" customFormat="1" ht="29.85" customHeight="1">
      <c r="B128" s="129"/>
      <c r="C128" s="130"/>
      <c r="D128" s="139" t="s">
        <v>113</v>
      </c>
      <c r="E128" s="139"/>
      <c r="F128" s="139"/>
      <c r="G128" s="139"/>
      <c r="H128" s="139"/>
      <c r="I128" s="139"/>
      <c r="J128" s="139"/>
      <c r="K128" s="139"/>
      <c r="L128" s="139"/>
      <c r="M128" s="139"/>
      <c r="N128" s="258">
        <f>BK128</f>
        <v>0</v>
      </c>
      <c r="O128" s="259"/>
      <c r="P128" s="259"/>
      <c r="Q128" s="259"/>
      <c r="R128" s="132"/>
      <c r="T128" s="133"/>
      <c r="U128" s="130"/>
      <c r="V128" s="130"/>
      <c r="W128" s="134">
        <f>SUM(W129:W165)</f>
        <v>615.46267399999999</v>
      </c>
      <c r="X128" s="130"/>
      <c r="Y128" s="134">
        <f>SUM(Y129:Y165)</f>
        <v>14.450337860000001</v>
      </c>
      <c r="Z128" s="130"/>
      <c r="AA128" s="135">
        <f>SUM(AA129:AA165)</f>
        <v>0</v>
      </c>
      <c r="AR128" s="136" t="s">
        <v>84</v>
      </c>
      <c r="AT128" s="137" t="s">
        <v>75</v>
      </c>
      <c r="AU128" s="137" t="s">
        <v>84</v>
      </c>
      <c r="AY128" s="136" t="s">
        <v>139</v>
      </c>
      <c r="BK128" s="138">
        <f>SUM(BK129:BK165)</f>
        <v>0</v>
      </c>
    </row>
    <row r="129" spans="2:65" s="1" customFormat="1" ht="25.5" customHeight="1">
      <c r="B129" s="140"/>
      <c r="C129" s="141" t="s">
        <v>145</v>
      </c>
      <c r="D129" s="141" t="s">
        <v>141</v>
      </c>
      <c r="E129" s="142" t="s">
        <v>363</v>
      </c>
      <c r="F129" s="238" t="s">
        <v>364</v>
      </c>
      <c r="G129" s="238"/>
      <c r="H129" s="238"/>
      <c r="I129" s="238"/>
      <c r="J129" s="143" t="s">
        <v>154</v>
      </c>
      <c r="K129" s="144">
        <v>130.53</v>
      </c>
      <c r="L129" s="239"/>
      <c r="M129" s="239"/>
      <c r="N129" s="239">
        <f>ROUND(L129*K129,2)</f>
        <v>0</v>
      </c>
      <c r="O129" s="239"/>
      <c r="P129" s="239"/>
      <c r="Q129" s="239"/>
      <c r="R129" s="145"/>
      <c r="T129" s="146" t="s">
        <v>5</v>
      </c>
      <c r="U129" s="43" t="s">
        <v>41</v>
      </c>
      <c r="V129" s="147">
        <v>0.14799999999999999</v>
      </c>
      <c r="W129" s="147">
        <f>V129*K129</f>
        <v>19.318439999999999</v>
      </c>
      <c r="X129" s="147">
        <v>2.5999999999999998E-4</v>
      </c>
      <c r="Y129" s="147">
        <f>X129*K129</f>
        <v>3.3937799999999997E-2</v>
      </c>
      <c r="Z129" s="147">
        <v>0</v>
      </c>
      <c r="AA129" s="148">
        <f>Z129*K129</f>
        <v>0</v>
      </c>
      <c r="AR129" s="21" t="s">
        <v>145</v>
      </c>
      <c r="AT129" s="21" t="s">
        <v>141</v>
      </c>
      <c r="AU129" s="21" t="s">
        <v>101</v>
      </c>
      <c r="AY129" s="21" t="s">
        <v>139</v>
      </c>
      <c r="BE129" s="149">
        <f>IF(U129="základní",N129,0)</f>
        <v>0</v>
      </c>
      <c r="BF129" s="149">
        <f>IF(U129="snížená",N129,0)</f>
        <v>0</v>
      </c>
      <c r="BG129" s="149">
        <f>IF(U129="zákl. přenesená",N129,0)</f>
        <v>0</v>
      </c>
      <c r="BH129" s="149">
        <f>IF(U129="sníž. přenesená",N129,0)</f>
        <v>0</v>
      </c>
      <c r="BI129" s="149">
        <f>IF(U129="nulová",N129,0)</f>
        <v>0</v>
      </c>
      <c r="BJ129" s="21" t="s">
        <v>84</v>
      </c>
      <c r="BK129" s="149">
        <f>ROUND(L129*K129,2)</f>
        <v>0</v>
      </c>
      <c r="BL129" s="21" t="s">
        <v>145</v>
      </c>
      <c r="BM129" s="21" t="s">
        <v>365</v>
      </c>
    </row>
    <row r="130" spans="2:65" s="1" customFormat="1" ht="25.5" customHeight="1">
      <c r="B130" s="140"/>
      <c r="C130" s="141" t="s">
        <v>253</v>
      </c>
      <c r="D130" s="141" t="s">
        <v>141</v>
      </c>
      <c r="E130" s="142" t="s">
        <v>366</v>
      </c>
      <c r="F130" s="238" t="s">
        <v>367</v>
      </c>
      <c r="G130" s="238"/>
      <c r="H130" s="238"/>
      <c r="I130" s="238"/>
      <c r="J130" s="143" t="s">
        <v>154</v>
      </c>
      <c r="K130" s="144">
        <v>130.53</v>
      </c>
      <c r="L130" s="239"/>
      <c r="M130" s="239"/>
      <c r="N130" s="239">
        <f>ROUND(L130*K130,2)</f>
        <v>0</v>
      </c>
      <c r="O130" s="239"/>
      <c r="P130" s="239"/>
      <c r="Q130" s="239"/>
      <c r="R130" s="145"/>
      <c r="T130" s="146" t="s">
        <v>5</v>
      </c>
      <c r="U130" s="43" t="s">
        <v>41</v>
      </c>
      <c r="V130" s="147">
        <v>0.46</v>
      </c>
      <c r="W130" s="147">
        <f>V130*K130</f>
        <v>60.043800000000005</v>
      </c>
      <c r="X130" s="147">
        <v>4.3800000000000002E-3</v>
      </c>
      <c r="Y130" s="147">
        <f>X130*K130</f>
        <v>0.57172140000000005</v>
      </c>
      <c r="Z130" s="147">
        <v>0</v>
      </c>
      <c r="AA130" s="148">
        <f>Z130*K130</f>
        <v>0</v>
      </c>
      <c r="AR130" s="21" t="s">
        <v>145</v>
      </c>
      <c r="AT130" s="21" t="s">
        <v>141</v>
      </c>
      <c r="AU130" s="21" t="s">
        <v>101</v>
      </c>
      <c r="AY130" s="21" t="s">
        <v>139</v>
      </c>
      <c r="BE130" s="149">
        <f>IF(U130="základní",N130,0)</f>
        <v>0</v>
      </c>
      <c r="BF130" s="149">
        <f>IF(U130="snížená",N130,0)</f>
        <v>0</v>
      </c>
      <c r="BG130" s="149">
        <f>IF(U130="zákl. přenesená",N130,0)</f>
        <v>0</v>
      </c>
      <c r="BH130" s="149">
        <f>IF(U130="sníž. přenesená",N130,0)</f>
        <v>0</v>
      </c>
      <c r="BI130" s="149">
        <f>IF(U130="nulová",N130,0)</f>
        <v>0</v>
      </c>
      <c r="BJ130" s="21" t="s">
        <v>84</v>
      </c>
      <c r="BK130" s="149">
        <f>ROUND(L130*K130,2)</f>
        <v>0</v>
      </c>
      <c r="BL130" s="21" t="s">
        <v>145</v>
      </c>
      <c r="BM130" s="21" t="s">
        <v>368</v>
      </c>
    </row>
    <row r="131" spans="2:65" s="1" customFormat="1" ht="25.5" customHeight="1">
      <c r="B131" s="140"/>
      <c r="C131" s="141" t="s">
        <v>249</v>
      </c>
      <c r="D131" s="141" t="s">
        <v>141</v>
      </c>
      <c r="E131" s="142" t="s">
        <v>369</v>
      </c>
      <c r="F131" s="238" t="s">
        <v>370</v>
      </c>
      <c r="G131" s="238"/>
      <c r="H131" s="238"/>
      <c r="I131" s="238"/>
      <c r="J131" s="143" t="s">
        <v>154</v>
      </c>
      <c r="K131" s="144">
        <v>130.53</v>
      </c>
      <c r="L131" s="239"/>
      <c r="M131" s="239"/>
      <c r="N131" s="239">
        <f>ROUND(L131*K131,2)</f>
        <v>0</v>
      </c>
      <c r="O131" s="239"/>
      <c r="P131" s="239"/>
      <c r="Q131" s="239"/>
      <c r="R131" s="145"/>
      <c r="T131" s="146" t="s">
        <v>5</v>
      </c>
      <c r="U131" s="43" t="s">
        <v>41</v>
      </c>
      <c r="V131" s="147">
        <v>0.35799999999999998</v>
      </c>
      <c r="W131" s="147">
        <f>V131*K131</f>
        <v>46.72974</v>
      </c>
      <c r="X131" s="147">
        <v>3.0000000000000001E-3</v>
      </c>
      <c r="Y131" s="147">
        <f>X131*K131</f>
        <v>0.39158999999999999</v>
      </c>
      <c r="Z131" s="147">
        <v>0</v>
      </c>
      <c r="AA131" s="148">
        <f>Z131*K131</f>
        <v>0</v>
      </c>
      <c r="AR131" s="21" t="s">
        <v>145</v>
      </c>
      <c r="AT131" s="21" t="s">
        <v>141</v>
      </c>
      <c r="AU131" s="21" t="s">
        <v>101</v>
      </c>
      <c r="AY131" s="21" t="s">
        <v>139</v>
      </c>
      <c r="BE131" s="149">
        <f>IF(U131="základní",N131,0)</f>
        <v>0</v>
      </c>
      <c r="BF131" s="149">
        <f>IF(U131="snížená",N131,0)</f>
        <v>0</v>
      </c>
      <c r="BG131" s="149">
        <f>IF(U131="zákl. přenesená",N131,0)</f>
        <v>0</v>
      </c>
      <c r="BH131" s="149">
        <f>IF(U131="sníž. přenesená",N131,0)</f>
        <v>0</v>
      </c>
      <c r="BI131" s="149">
        <f>IF(U131="nulová",N131,0)</f>
        <v>0</v>
      </c>
      <c r="BJ131" s="21" t="s">
        <v>84</v>
      </c>
      <c r="BK131" s="149">
        <f>ROUND(L131*K131,2)</f>
        <v>0</v>
      </c>
      <c r="BL131" s="21" t="s">
        <v>145</v>
      </c>
      <c r="BM131" s="21" t="s">
        <v>371</v>
      </c>
    </row>
    <row r="132" spans="2:65" s="1" customFormat="1" ht="25.5" customHeight="1">
      <c r="B132" s="140"/>
      <c r="C132" s="141" t="s">
        <v>84</v>
      </c>
      <c r="D132" s="141" t="s">
        <v>141</v>
      </c>
      <c r="E132" s="142" t="s">
        <v>372</v>
      </c>
      <c r="F132" s="238" t="s">
        <v>373</v>
      </c>
      <c r="G132" s="238"/>
      <c r="H132" s="238"/>
      <c r="I132" s="238"/>
      <c r="J132" s="143" t="s">
        <v>154</v>
      </c>
      <c r="K132" s="144">
        <v>130.53</v>
      </c>
      <c r="L132" s="239"/>
      <c r="M132" s="239"/>
      <c r="N132" s="239">
        <f>ROUND(L132*K132,2)</f>
        <v>0</v>
      </c>
      <c r="O132" s="239"/>
      <c r="P132" s="239"/>
      <c r="Q132" s="239"/>
      <c r="R132" s="145"/>
      <c r="T132" s="146" t="s">
        <v>5</v>
      </c>
      <c r="U132" s="43" t="s">
        <v>41</v>
      </c>
      <c r="V132" s="147">
        <v>0.34599999999999997</v>
      </c>
      <c r="W132" s="147">
        <f>V132*K132</f>
        <v>45.163379999999997</v>
      </c>
      <c r="X132" s="147">
        <v>1.5699999999999999E-2</v>
      </c>
      <c r="Y132" s="147">
        <f>X132*K132</f>
        <v>2.0493209999999999</v>
      </c>
      <c r="Z132" s="147">
        <v>0</v>
      </c>
      <c r="AA132" s="148">
        <f>Z132*K132</f>
        <v>0</v>
      </c>
      <c r="AR132" s="21" t="s">
        <v>145</v>
      </c>
      <c r="AT132" s="21" t="s">
        <v>141</v>
      </c>
      <c r="AU132" s="21" t="s">
        <v>101</v>
      </c>
      <c r="AY132" s="21" t="s">
        <v>139</v>
      </c>
      <c r="BE132" s="149">
        <f>IF(U132="základní",N132,0)</f>
        <v>0</v>
      </c>
      <c r="BF132" s="149">
        <f>IF(U132="snížená",N132,0)</f>
        <v>0</v>
      </c>
      <c r="BG132" s="149">
        <f>IF(U132="zákl. přenesená",N132,0)</f>
        <v>0</v>
      </c>
      <c r="BH132" s="149">
        <f>IF(U132="sníž. přenesená",N132,0)</f>
        <v>0</v>
      </c>
      <c r="BI132" s="149">
        <f>IF(U132="nulová",N132,0)</f>
        <v>0</v>
      </c>
      <c r="BJ132" s="21" t="s">
        <v>84</v>
      </c>
      <c r="BK132" s="149">
        <f>ROUND(L132*K132,2)</f>
        <v>0</v>
      </c>
      <c r="BL132" s="21" t="s">
        <v>145</v>
      </c>
      <c r="BM132" s="21" t="s">
        <v>374</v>
      </c>
    </row>
    <row r="133" spans="2:65" s="1" customFormat="1" ht="25.5" customHeight="1">
      <c r="B133" s="140"/>
      <c r="C133" s="141" t="s">
        <v>315</v>
      </c>
      <c r="D133" s="141" t="s">
        <v>141</v>
      </c>
      <c r="E133" s="142" t="s">
        <v>375</v>
      </c>
      <c r="F133" s="238" t="s">
        <v>376</v>
      </c>
      <c r="G133" s="238"/>
      <c r="H133" s="238"/>
      <c r="I133" s="238"/>
      <c r="J133" s="143" t="s">
        <v>154</v>
      </c>
      <c r="K133" s="144">
        <v>417.07400000000001</v>
      </c>
      <c r="L133" s="239"/>
      <c r="M133" s="239"/>
      <c r="N133" s="239">
        <f>ROUND(L133*K133,2)</f>
        <v>0</v>
      </c>
      <c r="O133" s="239"/>
      <c r="P133" s="239"/>
      <c r="Q133" s="239"/>
      <c r="R133" s="145"/>
      <c r="T133" s="146" t="s">
        <v>5</v>
      </c>
      <c r="U133" s="43" t="s">
        <v>41</v>
      </c>
      <c r="V133" s="147">
        <v>0.104</v>
      </c>
      <c r="W133" s="147">
        <f>V133*K133</f>
        <v>43.375695999999998</v>
      </c>
      <c r="X133" s="147">
        <v>2.5999999999999998E-4</v>
      </c>
      <c r="Y133" s="147">
        <f>X133*K133</f>
        <v>0.10843923999999999</v>
      </c>
      <c r="Z133" s="147">
        <v>0</v>
      </c>
      <c r="AA133" s="148">
        <f>Z133*K133</f>
        <v>0</v>
      </c>
      <c r="AR133" s="21" t="s">
        <v>145</v>
      </c>
      <c r="AT133" s="21" t="s">
        <v>141</v>
      </c>
      <c r="AU133" s="21" t="s">
        <v>101</v>
      </c>
      <c r="AY133" s="21" t="s">
        <v>139</v>
      </c>
      <c r="BE133" s="149">
        <f>IF(U133="základní",N133,0)</f>
        <v>0</v>
      </c>
      <c r="BF133" s="149">
        <f>IF(U133="snížená",N133,0)</f>
        <v>0</v>
      </c>
      <c r="BG133" s="149">
        <f>IF(U133="zákl. přenesená",N133,0)</f>
        <v>0</v>
      </c>
      <c r="BH133" s="149">
        <f>IF(U133="sníž. přenesená",N133,0)</f>
        <v>0</v>
      </c>
      <c r="BI133" s="149">
        <f>IF(U133="nulová",N133,0)</f>
        <v>0</v>
      </c>
      <c r="BJ133" s="21" t="s">
        <v>84</v>
      </c>
      <c r="BK133" s="149">
        <f>ROUND(L133*K133,2)</f>
        <v>0</v>
      </c>
      <c r="BL133" s="21" t="s">
        <v>145</v>
      </c>
      <c r="BM133" s="21" t="s">
        <v>377</v>
      </c>
    </row>
    <row r="134" spans="2:65" s="10" customFormat="1" ht="16.5" customHeight="1">
      <c r="B134" s="150"/>
      <c r="C134" s="151"/>
      <c r="D134" s="151"/>
      <c r="E134" s="152" t="s">
        <v>5</v>
      </c>
      <c r="F134" s="240" t="s">
        <v>378</v>
      </c>
      <c r="G134" s="241"/>
      <c r="H134" s="241"/>
      <c r="I134" s="241"/>
      <c r="J134" s="151"/>
      <c r="K134" s="153">
        <v>417.07400000000001</v>
      </c>
      <c r="L134" s="151"/>
      <c r="M134" s="151"/>
      <c r="N134" s="151"/>
      <c r="O134" s="151"/>
      <c r="P134" s="151"/>
      <c r="Q134" s="151"/>
      <c r="R134" s="154"/>
      <c r="T134" s="155"/>
      <c r="U134" s="151"/>
      <c r="V134" s="151"/>
      <c r="W134" s="151"/>
      <c r="X134" s="151"/>
      <c r="Y134" s="151"/>
      <c r="Z134" s="151"/>
      <c r="AA134" s="156"/>
      <c r="AT134" s="157" t="s">
        <v>157</v>
      </c>
      <c r="AU134" s="157" t="s">
        <v>101</v>
      </c>
      <c r="AV134" s="10" t="s">
        <v>101</v>
      </c>
      <c r="AW134" s="10" t="s">
        <v>33</v>
      </c>
      <c r="AX134" s="10" t="s">
        <v>84</v>
      </c>
      <c r="AY134" s="157" t="s">
        <v>139</v>
      </c>
    </row>
    <row r="135" spans="2:65" s="1" customFormat="1" ht="25.5" customHeight="1">
      <c r="B135" s="140"/>
      <c r="C135" s="141" t="s">
        <v>379</v>
      </c>
      <c r="D135" s="141" t="s">
        <v>141</v>
      </c>
      <c r="E135" s="142" t="s">
        <v>380</v>
      </c>
      <c r="F135" s="238" t="s">
        <v>381</v>
      </c>
      <c r="G135" s="238"/>
      <c r="H135" s="238"/>
      <c r="I135" s="238"/>
      <c r="J135" s="143" t="s">
        <v>154</v>
      </c>
      <c r="K135" s="144">
        <v>417.07400000000001</v>
      </c>
      <c r="L135" s="239"/>
      <c r="M135" s="239"/>
      <c r="N135" s="239">
        <f>ROUND(L135*K135,2)</f>
        <v>0</v>
      </c>
      <c r="O135" s="239"/>
      <c r="P135" s="239"/>
      <c r="Q135" s="239"/>
      <c r="R135" s="145"/>
      <c r="T135" s="146" t="s">
        <v>5</v>
      </c>
      <c r="U135" s="43" t="s">
        <v>41</v>
      </c>
      <c r="V135" s="147">
        <v>0.36</v>
      </c>
      <c r="W135" s="147">
        <f>V135*K135</f>
        <v>150.14663999999999</v>
      </c>
      <c r="X135" s="147">
        <v>4.3800000000000002E-3</v>
      </c>
      <c r="Y135" s="147">
        <f>X135*K135</f>
        <v>1.8267841200000001</v>
      </c>
      <c r="Z135" s="147">
        <v>0</v>
      </c>
      <c r="AA135" s="148">
        <f>Z135*K135</f>
        <v>0</v>
      </c>
      <c r="AR135" s="21" t="s">
        <v>145</v>
      </c>
      <c r="AT135" s="21" t="s">
        <v>141</v>
      </c>
      <c r="AU135" s="21" t="s">
        <v>101</v>
      </c>
      <c r="AY135" s="21" t="s">
        <v>139</v>
      </c>
      <c r="BE135" s="149">
        <f>IF(U135="základní",N135,0)</f>
        <v>0</v>
      </c>
      <c r="BF135" s="149">
        <f>IF(U135="snížená",N135,0)</f>
        <v>0</v>
      </c>
      <c r="BG135" s="149">
        <f>IF(U135="zákl. přenesená",N135,0)</f>
        <v>0</v>
      </c>
      <c r="BH135" s="149">
        <f>IF(U135="sníž. přenesená",N135,0)</f>
        <v>0</v>
      </c>
      <c r="BI135" s="149">
        <f>IF(U135="nulová",N135,0)</f>
        <v>0</v>
      </c>
      <c r="BJ135" s="21" t="s">
        <v>84</v>
      </c>
      <c r="BK135" s="149">
        <f>ROUND(L135*K135,2)</f>
        <v>0</v>
      </c>
      <c r="BL135" s="21" t="s">
        <v>145</v>
      </c>
      <c r="BM135" s="21" t="s">
        <v>382</v>
      </c>
    </row>
    <row r="136" spans="2:65" s="1" customFormat="1" ht="25.5" customHeight="1">
      <c r="B136" s="140"/>
      <c r="C136" s="141" t="s">
        <v>151</v>
      </c>
      <c r="D136" s="141" t="s">
        <v>141</v>
      </c>
      <c r="E136" s="142" t="s">
        <v>383</v>
      </c>
      <c r="F136" s="238" t="s">
        <v>384</v>
      </c>
      <c r="G136" s="238"/>
      <c r="H136" s="238"/>
      <c r="I136" s="238"/>
      <c r="J136" s="143" t="s">
        <v>154</v>
      </c>
      <c r="K136" s="144">
        <v>417.07400000000001</v>
      </c>
      <c r="L136" s="239"/>
      <c r="M136" s="239"/>
      <c r="N136" s="239">
        <f>ROUND(L136*K136,2)</f>
        <v>0</v>
      </c>
      <c r="O136" s="239"/>
      <c r="P136" s="239"/>
      <c r="Q136" s="239"/>
      <c r="R136" s="145"/>
      <c r="T136" s="146" t="s">
        <v>5</v>
      </c>
      <c r="U136" s="43" t="s">
        <v>41</v>
      </c>
      <c r="V136" s="147">
        <v>0.27200000000000002</v>
      </c>
      <c r="W136" s="147">
        <f>V136*K136</f>
        <v>113.44412800000001</v>
      </c>
      <c r="X136" s="147">
        <v>3.0000000000000001E-3</v>
      </c>
      <c r="Y136" s="147">
        <f>X136*K136</f>
        <v>1.2512220000000001</v>
      </c>
      <c r="Z136" s="147">
        <v>0</v>
      </c>
      <c r="AA136" s="148">
        <f>Z136*K136</f>
        <v>0</v>
      </c>
      <c r="AR136" s="21" t="s">
        <v>145</v>
      </c>
      <c r="AT136" s="21" t="s">
        <v>141</v>
      </c>
      <c r="AU136" s="21" t="s">
        <v>101</v>
      </c>
      <c r="AY136" s="21" t="s">
        <v>139</v>
      </c>
      <c r="BE136" s="149">
        <f>IF(U136="základní",N136,0)</f>
        <v>0</v>
      </c>
      <c r="BF136" s="149">
        <f>IF(U136="snížená",N136,0)</f>
        <v>0</v>
      </c>
      <c r="BG136" s="149">
        <f>IF(U136="zákl. přenesená",N136,0)</f>
        <v>0</v>
      </c>
      <c r="BH136" s="149">
        <f>IF(U136="sníž. přenesená",N136,0)</f>
        <v>0</v>
      </c>
      <c r="BI136" s="149">
        <f>IF(U136="nulová",N136,0)</f>
        <v>0</v>
      </c>
      <c r="BJ136" s="21" t="s">
        <v>84</v>
      </c>
      <c r="BK136" s="149">
        <f>ROUND(L136*K136,2)</f>
        <v>0</v>
      </c>
      <c r="BL136" s="21" t="s">
        <v>145</v>
      </c>
      <c r="BM136" s="21" t="s">
        <v>385</v>
      </c>
    </row>
    <row r="137" spans="2:65" s="1" customFormat="1" ht="25.5" customHeight="1">
      <c r="B137" s="140"/>
      <c r="C137" s="141" t="s">
        <v>101</v>
      </c>
      <c r="D137" s="141" t="s">
        <v>141</v>
      </c>
      <c r="E137" s="142" t="s">
        <v>386</v>
      </c>
      <c r="F137" s="238" t="s">
        <v>387</v>
      </c>
      <c r="G137" s="238"/>
      <c r="H137" s="238"/>
      <c r="I137" s="238"/>
      <c r="J137" s="143" t="s">
        <v>154</v>
      </c>
      <c r="K137" s="144">
        <v>415.666</v>
      </c>
      <c r="L137" s="239"/>
      <c r="M137" s="239"/>
      <c r="N137" s="239">
        <f>ROUND(L137*K137,2)</f>
        <v>0</v>
      </c>
      <c r="O137" s="239"/>
      <c r="P137" s="239"/>
      <c r="Q137" s="239"/>
      <c r="R137" s="145"/>
      <c r="T137" s="146" t="s">
        <v>5</v>
      </c>
      <c r="U137" s="43" t="s">
        <v>41</v>
      </c>
      <c r="V137" s="147">
        <v>0.27</v>
      </c>
      <c r="W137" s="147">
        <f>V137*K137</f>
        <v>112.22982</v>
      </c>
      <c r="X137" s="147">
        <v>1.5699999999999999E-2</v>
      </c>
      <c r="Y137" s="147">
        <f>X137*K137</f>
        <v>6.5259561999999995</v>
      </c>
      <c r="Z137" s="147">
        <v>0</v>
      </c>
      <c r="AA137" s="148">
        <f>Z137*K137</f>
        <v>0</v>
      </c>
      <c r="AR137" s="21" t="s">
        <v>145</v>
      </c>
      <c r="AT137" s="21" t="s">
        <v>141</v>
      </c>
      <c r="AU137" s="21" t="s">
        <v>101</v>
      </c>
      <c r="AY137" s="21" t="s">
        <v>139</v>
      </c>
      <c r="BE137" s="149">
        <f>IF(U137="základní",N137,0)</f>
        <v>0</v>
      </c>
      <c r="BF137" s="149">
        <f>IF(U137="snížená",N137,0)</f>
        <v>0</v>
      </c>
      <c r="BG137" s="149">
        <f>IF(U137="zákl. přenesená",N137,0)</f>
        <v>0</v>
      </c>
      <c r="BH137" s="149">
        <f>IF(U137="sníž. přenesená",N137,0)</f>
        <v>0</v>
      </c>
      <c r="BI137" s="149">
        <f>IF(U137="nulová",N137,0)</f>
        <v>0</v>
      </c>
      <c r="BJ137" s="21" t="s">
        <v>84</v>
      </c>
      <c r="BK137" s="149">
        <f>ROUND(L137*K137,2)</f>
        <v>0</v>
      </c>
      <c r="BL137" s="21" t="s">
        <v>145</v>
      </c>
      <c r="BM137" s="21" t="s">
        <v>388</v>
      </c>
    </row>
    <row r="138" spans="2:65" s="1" customFormat="1" ht="25.5" customHeight="1">
      <c r="B138" s="140"/>
      <c r="C138" s="141" t="s">
        <v>190</v>
      </c>
      <c r="D138" s="141" t="s">
        <v>141</v>
      </c>
      <c r="E138" s="142" t="s">
        <v>389</v>
      </c>
      <c r="F138" s="238" t="s">
        <v>390</v>
      </c>
      <c r="G138" s="238"/>
      <c r="H138" s="238"/>
      <c r="I138" s="238"/>
      <c r="J138" s="143" t="s">
        <v>154</v>
      </c>
      <c r="K138" s="144">
        <v>82.828999999999994</v>
      </c>
      <c r="L138" s="239"/>
      <c r="M138" s="239"/>
      <c r="N138" s="239">
        <f>ROUND(L138*K138,2)</f>
        <v>0</v>
      </c>
      <c r="O138" s="239"/>
      <c r="P138" s="239"/>
      <c r="Q138" s="239"/>
      <c r="R138" s="145"/>
      <c r="T138" s="146" t="s">
        <v>5</v>
      </c>
      <c r="U138" s="43" t="s">
        <v>41</v>
      </c>
      <c r="V138" s="147">
        <v>0.27</v>
      </c>
      <c r="W138" s="147">
        <f>V138*K138</f>
        <v>22.36383</v>
      </c>
      <c r="X138" s="147">
        <v>2.0400000000000001E-2</v>
      </c>
      <c r="Y138" s="147">
        <f>X138*K138</f>
        <v>1.6897116000000001</v>
      </c>
      <c r="Z138" s="147">
        <v>0</v>
      </c>
      <c r="AA138" s="148">
        <f>Z138*K138</f>
        <v>0</v>
      </c>
      <c r="AR138" s="21" t="s">
        <v>145</v>
      </c>
      <c r="AT138" s="21" t="s">
        <v>141</v>
      </c>
      <c r="AU138" s="21" t="s">
        <v>101</v>
      </c>
      <c r="AY138" s="21" t="s">
        <v>139</v>
      </c>
      <c r="BE138" s="149">
        <f>IF(U138="základní",N138,0)</f>
        <v>0</v>
      </c>
      <c r="BF138" s="149">
        <f>IF(U138="snížená",N138,0)</f>
        <v>0</v>
      </c>
      <c r="BG138" s="149">
        <f>IF(U138="zákl. přenesená",N138,0)</f>
        <v>0</v>
      </c>
      <c r="BH138" s="149">
        <f>IF(U138="sníž. přenesená",N138,0)</f>
        <v>0</v>
      </c>
      <c r="BI138" s="149">
        <f>IF(U138="nulová",N138,0)</f>
        <v>0</v>
      </c>
      <c r="BJ138" s="21" t="s">
        <v>84</v>
      </c>
      <c r="BK138" s="149">
        <f>ROUND(L138*K138,2)</f>
        <v>0</v>
      </c>
      <c r="BL138" s="21" t="s">
        <v>145</v>
      </c>
      <c r="BM138" s="21" t="s">
        <v>391</v>
      </c>
    </row>
    <row r="139" spans="2:65" s="12" customFormat="1" ht="16.5" customHeight="1">
      <c r="B139" s="166"/>
      <c r="C139" s="167"/>
      <c r="D139" s="167"/>
      <c r="E139" s="168" t="s">
        <v>5</v>
      </c>
      <c r="F139" s="246" t="s">
        <v>164</v>
      </c>
      <c r="G139" s="247"/>
      <c r="H139" s="247"/>
      <c r="I139" s="247"/>
      <c r="J139" s="167"/>
      <c r="K139" s="168" t="s">
        <v>5</v>
      </c>
      <c r="L139" s="167"/>
      <c r="M139" s="167"/>
      <c r="N139" s="167"/>
      <c r="O139" s="167"/>
      <c r="P139" s="167"/>
      <c r="Q139" s="167"/>
      <c r="R139" s="169"/>
      <c r="T139" s="170"/>
      <c r="U139" s="167"/>
      <c r="V139" s="167"/>
      <c r="W139" s="167"/>
      <c r="X139" s="167"/>
      <c r="Y139" s="167"/>
      <c r="Z139" s="167"/>
      <c r="AA139" s="171"/>
      <c r="AT139" s="172" t="s">
        <v>157</v>
      </c>
      <c r="AU139" s="172" t="s">
        <v>101</v>
      </c>
      <c r="AV139" s="12" t="s">
        <v>84</v>
      </c>
      <c r="AW139" s="12" t="s">
        <v>33</v>
      </c>
      <c r="AX139" s="12" t="s">
        <v>76</v>
      </c>
      <c r="AY139" s="172" t="s">
        <v>139</v>
      </c>
    </row>
    <row r="140" spans="2:65" s="10" customFormat="1" ht="16.5" customHeight="1">
      <c r="B140" s="150"/>
      <c r="C140" s="151"/>
      <c r="D140" s="151"/>
      <c r="E140" s="152" t="s">
        <v>5</v>
      </c>
      <c r="F140" s="242" t="s">
        <v>392</v>
      </c>
      <c r="G140" s="243"/>
      <c r="H140" s="243"/>
      <c r="I140" s="243"/>
      <c r="J140" s="151"/>
      <c r="K140" s="153">
        <v>22.818999999999999</v>
      </c>
      <c r="L140" s="151"/>
      <c r="M140" s="151"/>
      <c r="N140" s="151"/>
      <c r="O140" s="151"/>
      <c r="P140" s="151"/>
      <c r="Q140" s="151"/>
      <c r="R140" s="154"/>
      <c r="T140" s="155"/>
      <c r="U140" s="151"/>
      <c r="V140" s="151"/>
      <c r="W140" s="151"/>
      <c r="X140" s="151"/>
      <c r="Y140" s="151"/>
      <c r="Z140" s="151"/>
      <c r="AA140" s="156"/>
      <c r="AT140" s="157" t="s">
        <v>157</v>
      </c>
      <c r="AU140" s="157" t="s">
        <v>101</v>
      </c>
      <c r="AV140" s="10" t="s">
        <v>101</v>
      </c>
      <c r="AW140" s="10" t="s">
        <v>33</v>
      </c>
      <c r="AX140" s="10" t="s">
        <v>76</v>
      </c>
      <c r="AY140" s="157" t="s">
        <v>139</v>
      </c>
    </row>
    <row r="141" spans="2:65" s="12" customFormat="1" ht="16.5" customHeight="1">
      <c r="B141" s="166"/>
      <c r="C141" s="167"/>
      <c r="D141" s="167"/>
      <c r="E141" s="168" t="s">
        <v>5</v>
      </c>
      <c r="F141" s="248" t="s">
        <v>167</v>
      </c>
      <c r="G141" s="249"/>
      <c r="H141" s="249"/>
      <c r="I141" s="249"/>
      <c r="J141" s="167"/>
      <c r="K141" s="168" t="s">
        <v>5</v>
      </c>
      <c r="L141" s="167"/>
      <c r="M141" s="167"/>
      <c r="N141" s="167"/>
      <c r="O141" s="167"/>
      <c r="P141" s="167"/>
      <c r="Q141" s="167"/>
      <c r="R141" s="169"/>
      <c r="T141" s="170"/>
      <c r="U141" s="167"/>
      <c r="V141" s="167"/>
      <c r="W141" s="167"/>
      <c r="X141" s="167"/>
      <c r="Y141" s="167"/>
      <c r="Z141" s="167"/>
      <c r="AA141" s="171"/>
      <c r="AT141" s="172" t="s">
        <v>157</v>
      </c>
      <c r="AU141" s="172" t="s">
        <v>101</v>
      </c>
      <c r="AV141" s="12" t="s">
        <v>84</v>
      </c>
      <c r="AW141" s="12" t="s">
        <v>33</v>
      </c>
      <c r="AX141" s="12" t="s">
        <v>76</v>
      </c>
      <c r="AY141" s="172" t="s">
        <v>139</v>
      </c>
    </row>
    <row r="142" spans="2:65" s="10" customFormat="1" ht="16.5" customHeight="1">
      <c r="B142" s="150"/>
      <c r="C142" s="151"/>
      <c r="D142" s="151"/>
      <c r="E142" s="152" t="s">
        <v>5</v>
      </c>
      <c r="F142" s="242" t="s">
        <v>393</v>
      </c>
      <c r="G142" s="243"/>
      <c r="H142" s="243"/>
      <c r="I142" s="243"/>
      <c r="J142" s="151"/>
      <c r="K142" s="153">
        <v>18.617999999999999</v>
      </c>
      <c r="L142" s="151"/>
      <c r="M142" s="151"/>
      <c r="N142" s="151"/>
      <c r="O142" s="151"/>
      <c r="P142" s="151"/>
      <c r="Q142" s="151"/>
      <c r="R142" s="154"/>
      <c r="T142" s="155"/>
      <c r="U142" s="151"/>
      <c r="V142" s="151"/>
      <c r="W142" s="151"/>
      <c r="X142" s="151"/>
      <c r="Y142" s="151"/>
      <c r="Z142" s="151"/>
      <c r="AA142" s="156"/>
      <c r="AT142" s="157" t="s">
        <v>157</v>
      </c>
      <c r="AU142" s="157" t="s">
        <v>101</v>
      </c>
      <c r="AV142" s="10" t="s">
        <v>101</v>
      </c>
      <c r="AW142" s="10" t="s">
        <v>33</v>
      </c>
      <c r="AX142" s="10" t="s">
        <v>76</v>
      </c>
      <c r="AY142" s="157" t="s">
        <v>139</v>
      </c>
    </row>
    <row r="143" spans="2:65" s="10" customFormat="1" ht="16.5" customHeight="1">
      <c r="B143" s="150"/>
      <c r="C143" s="151"/>
      <c r="D143" s="151"/>
      <c r="E143" s="152" t="s">
        <v>5</v>
      </c>
      <c r="F143" s="242" t="s">
        <v>394</v>
      </c>
      <c r="G143" s="243"/>
      <c r="H143" s="243"/>
      <c r="I143" s="243"/>
      <c r="J143" s="151"/>
      <c r="K143" s="153">
        <v>12.59</v>
      </c>
      <c r="L143" s="151"/>
      <c r="M143" s="151"/>
      <c r="N143" s="151"/>
      <c r="O143" s="151"/>
      <c r="P143" s="151"/>
      <c r="Q143" s="151"/>
      <c r="R143" s="154"/>
      <c r="T143" s="155"/>
      <c r="U143" s="151"/>
      <c r="V143" s="151"/>
      <c r="W143" s="151"/>
      <c r="X143" s="151"/>
      <c r="Y143" s="151"/>
      <c r="Z143" s="151"/>
      <c r="AA143" s="156"/>
      <c r="AT143" s="157" t="s">
        <v>157</v>
      </c>
      <c r="AU143" s="157" t="s">
        <v>101</v>
      </c>
      <c r="AV143" s="10" t="s">
        <v>101</v>
      </c>
      <c r="AW143" s="10" t="s">
        <v>33</v>
      </c>
      <c r="AX143" s="10" t="s">
        <v>76</v>
      </c>
      <c r="AY143" s="157" t="s">
        <v>139</v>
      </c>
    </row>
    <row r="144" spans="2:65" s="12" customFormat="1" ht="16.5" customHeight="1">
      <c r="B144" s="166"/>
      <c r="C144" s="167"/>
      <c r="D144" s="167"/>
      <c r="E144" s="168" t="s">
        <v>5</v>
      </c>
      <c r="F144" s="248" t="s">
        <v>169</v>
      </c>
      <c r="G144" s="249"/>
      <c r="H144" s="249"/>
      <c r="I144" s="249"/>
      <c r="J144" s="167"/>
      <c r="K144" s="168" t="s">
        <v>5</v>
      </c>
      <c r="L144" s="167"/>
      <c r="M144" s="167"/>
      <c r="N144" s="167"/>
      <c r="O144" s="167"/>
      <c r="P144" s="167"/>
      <c r="Q144" s="167"/>
      <c r="R144" s="169"/>
      <c r="T144" s="170"/>
      <c r="U144" s="167"/>
      <c r="V144" s="167"/>
      <c r="W144" s="167"/>
      <c r="X144" s="167"/>
      <c r="Y144" s="167"/>
      <c r="Z144" s="167"/>
      <c r="AA144" s="171"/>
      <c r="AT144" s="172" t="s">
        <v>157</v>
      </c>
      <c r="AU144" s="172" t="s">
        <v>101</v>
      </c>
      <c r="AV144" s="12" t="s">
        <v>84</v>
      </c>
      <c r="AW144" s="12" t="s">
        <v>33</v>
      </c>
      <c r="AX144" s="12" t="s">
        <v>76</v>
      </c>
      <c r="AY144" s="172" t="s">
        <v>139</v>
      </c>
    </row>
    <row r="145" spans="2:65" s="10" customFormat="1" ht="16.5" customHeight="1">
      <c r="B145" s="150"/>
      <c r="C145" s="151"/>
      <c r="D145" s="151"/>
      <c r="E145" s="152" t="s">
        <v>5</v>
      </c>
      <c r="F145" s="242" t="s">
        <v>393</v>
      </c>
      <c r="G145" s="243"/>
      <c r="H145" s="243"/>
      <c r="I145" s="243"/>
      <c r="J145" s="151"/>
      <c r="K145" s="153">
        <v>18.617999999999999</v>
      </c>
      <c r="L145" s="151"/>
      <c r="M145" s="151"/>
      <c r="N145" s="151"/>
      <c r="O145" s="151"/>
      <c r="P145" s="151"/>
      <c r="Q145" s="151"/>
      <c r="R145" s="154"/>
      <c r="T145" s="155"/>
      <c r="U145" s="151"/>
      <c r="V145" s="151"/>
      <c r="W145" s="151"/>
      <c r="X145" s="151"/>
      <c r="Y145" s="151"/>
      <c r="Z145" s="151"/>
      <c r="AA145" s="156"/>
      <c r="AT145" s="157" t="s">
        <v>157</v>
      </c>
      <c r="AU145" s="157" t="s">
        <v>101</v>
      </c>
      <c r="AV145" s="10" t="s">
        <v>101</v>
      </c>
      <c r="AW145" s="10" t="s">
        <v>33</v>
      </c>
      <c r="AX145" s="10" t="s">
        <v>76</v>
      </c>
      <c r="AY145" s="157" t="s">
        <v>139</v>
      </c>
    </row>
    <row r="146" spans="2:65" s="10" customFormat="1" ht="16.5" customHeight="1">
      <c r="B146" s="150"/>
      <c r="C146" s="151"/>
      <c r="D146" s="151"/>
      <c r="E146" s="152" t="s">
        <v>5</v>
      </c>
      <c r="F146" s="242" t="s">
        <v>395</v>
      </c>
      <c r="G146" s="243"/>
      <c r="H146" s="243"/>
      <c r="I146" s="243"/>
      <c r="J146" s="151"/>
      <c r="K146" s="153">
        <v>10.183999999999999</v>
      </c>
      <c r="L146" s="151"/>
      <c r="M146" s="151"/>
      <c r="N146" s="151"/>
      <c r="O146" s="151"/>
      <c r="P146" s="151"/>
      <c r="Q146" s="151"/>
      <c r="R146" s="154"/>
      <c r="T146" s="155"/>
      <c r="U146" s="151"/>
      <c r="V146" s="151"/>
      <c r="W146" s="151"/>
      <c r="X146" s="151"/>
      <c r="Y146" s="151"/>
      <c r="Z146" s="151"/>
      <c r="AA146" s="156"/>
      <c r="AT146" s="157" t="s">
        <v>157</v>
      </c>
      <c r="AU146" s="157" t="s">
        <v>101</v>
      </c>
      <c r="AV146" s="10" t="s">
        <v>101</v>
      </c>
      <c r="AW146" s="10" t="s">
        <v>33</v>
      </c>
      <c r="AX146" s="10" t="s">
        <v>76</v>
      </c>
      <c r="AY146" s="157" t="s">
        <v>139</v>
      </c>
    </row>
    <row r="147" spans="2:65" s="11" customFormat="1" ht="16.5" customHeight="1">
      <c r="B147" s="158"/>
      <c r="C147" s="159"/>
      <c r="D147" s="159"/>
      <c r="E147" s="160" t="s">
        <v>5</v>
      </c>
      <c r="F147" s="244" t="s">
        <v>159</v>
      </c>
      <c r="G147" s="245"/>
      <c r="H147" s="245"/>
      <c r="I147" s="245"/>
      <c r="J147" s="159"/>
      <c r="K147" s="161">
        <v>82.828999999999994</v>
      </c>
      <c r="L147" s="159"/>
      <c r="M147" s="159"/>
      <c r="N147" s="159"/>
      <c r="O147" s="159"/>
      <c r="P147" s="159"/>
      <c r="Q147" s="159"/>
      <c r="R147" s="162"/>
      <c r="T147" s="163"/>
      <c r="U147" s="159"/>
      <c r="V147" s="159"/>
      <c r="W147" s="159"/>
      <c r="X147" s="159"/>
      <c r="Y147" s="159"/>
      <c r="Z147" s="159"/>
      <c r="AA147" s="164"/>
      <c r="AT147" s="165" t="s">
        <v>157</v>
      </c>
      <c r="AU147" s="165" t="s">
        <v>101</v>
      </c>
      <c r="AV147" s="11" t="s">
        <v>145</v>
      </c>
      <c r="AW147" s="11" t="s">
        <v>33</v>
      </c>
      <c r="AX147" s="11" t="s">
        <v>84</v>
      </c>
      <c r="AY147" s="165" t="s">
        <v>139</v>
      </c>
    </row>
    <row r="148" spans="2:65" s="1" customFormat="1" ht="38.25" customHeight="1">
      <c r="B148" s="140"/>
      <c r="C148" s="141" t="s">
        <v>183</v>
      </c>
      <c r="D148" s="141" t="s">
        <v>141</v>
      </c>
      <c r="E148" s="142" t="s">
        <v>396</v>
      </c>
      <c r="F148" s="238" t="s">
        <v>397</v>
      </c>
      <c r="G148" s="238"/>
      <c r="H148" s="238"/>
      <c r="I148" s="238"/>
      <c r="J148" s="143" t="s">
        <v>174</v>
      </c>
      <c r="K148" s="144">
        <v>82.724999999999994</v>
      </c>
      <c r="L148" s="239"/>
      <c r="M148" s="239"/>
      <c r="N148" s="239">
        <f>ROUND(L148*K148,2)</f>
        <v>0</v>
      </c>
      <c r="O148" s="239"/>
      <c r="P148" s="239"/>
      <c r="Q148" s="239"/>
      <c r="R148" s="145"/>
      <c r="T148" s="146" t="s">
        <v>5</v>
      </c>
      <c r="U148" s="43" t="s">
        <v>41</v>
      </c>
      <c r="V148" s="147">
        <v>3.2000000000000001E-2</v>
      </c>
      <c r="W148" s="147">
        <f>V148*K148</f>
        <v>2.6471999999999998</v>
      </c>
      <c r="X148" s="147">
        <v>2.0000000000000002E-5</v>
      </c>
      <c r="Y148" s="147">
        <f>X148*K148</f>
        <v>1.6544999999999999E-3</v>
      </c>
      <c r="Z148" s="147">
        <v>0</v>
      </c>
      <c r="AA148" s="148">
        <f>Z148*K148</f>
        <v>0</v>
      </c>
      <c r="AR148" s="21" t="s">
        <v>145</v>
      </c>
      <c r="AT148" s="21" t="s">
        <v>141</v>
      </c>
      <c r="AU148" s="21" t="s">
        <v>101</v>
      </c>
      <c r="AY148" s="21" t="s">
        <v>139</v>
      </c>
      <c r="BE148" s="149">
        <f>IF(U148="základní",N148,0)</f>
        <v>0</v>
      </c>
      <c r="BF148" s="149">
        <f>IF(U148="snížená",N148,0)</f>
        <v>0</v>
      </c>
      <c r="BG148" s="149">
        <f>IF(U148="zákl. přenesená",N148,0)</f>
        <v>0</v>
      </c>
      <c r="BH148" s="149">
        <f>IF(U148="sníž. přenesená",N148,0)</f>
        <v>0</v>
      </c>
      <c r="BI148" s="149">
        <f>IF(U148="nulová",N148,0)</f>
        <v>0</v>
      </c>
      <c r="BJ148" s="21" t="s">
        <v>84</v>
      </c>
      <c r="BK148" s="149">
        <f>ROUND(L148*K148,2)</f>
        <v>0</v>
      </c>
      <c r="BL148" s="21" t="s">
        <v>145</v>
      </c>
      <c r="BM148" s="21" t="s">
        <v>398</v>
      </c>
    </row>
    <row r="149" spans="2:65" s="12" customFormat="1" ht="16.5" customHeight="1">
      <c r="B149" s="166"/>
      <c r="C149" s="167"/>
      <c r="D149" s="167"/>
      <c r="E149" s="168" t="s">
        <v>5</v>
      </c>
      <c r="F149" s="246" t="s">
        <v>164</v>
      </c>
      <c r="G149" s="247"/>
      <c r="H149" s="247"/>
      <c r="I149" s="247"/>
      <c r="J149" s="167"/>
      <c r="K149" s="168" t="s">
        <v>5</v>
      </c>
      <c r="L149" s="167"/>
      <c r="M149" s="167"/>
      <c r="N149" s="167"/>
      <c r="O149" s="167"/>
      <c r="P149" s="167"/>
      <c r="Q149" s="167"/>
      <c r="R149" s="169"/>
      <c r="T149" s="170"/>
      <c r="U149" s="167"/>
      <c r="V149" s="167"/>
      <c r="W149" s="167"/>
      <c r="X149" s="167"/>
      <c r="Y149" s="167"/>
      <c r="Z149" s="167"/>
      <c r="AA149" s="171"/>
      <c r="AT149" s="172" t="s">
        <v>157</v>
      </c>
      <c r="AU149" s="172" t="s">
        <v>101</v>
      </c>
      <c r="AV149" s="12" t="s">
        <v>84</v>
      </c>
      <c r="AW149" s="12" t="s">
        <v>33</v>
      </c>
      <c r="AX149" s="12" t="s">
        <v>76</v>
      </c>
      <c r="AY149" s="172" t="s">
        <v>139</v>
      </c>
    </row>
    <row r="150" spans="2:65" s="10" customFormat="1" ht="16.5" customHeight="1">
      <c r="B150" s="150"/>
      <c r="C150" s="151"/>
      <c r="D150" s="151"/>
      <c r="E150" s="152" t="s">
        <v>5</v>
      </c>
      <c r="F150" s="242" t="s">
        <v>399</v>
      </c>
      <c r="G150" s="243"/>
      <c r="H150" s="243"/>
      <c r="I150" s="243"/>
      <c r="J150" s="151"/>
      <c r="K150" s="153">
        <v>3.7</v>
      </c>
      <c r="L150" s="151"/>
      <c r="M150" s="151"/>
      <c r="N150" s="151"/>
      <c r="O150" s="151"/>
      <c r="P150" s="151"/>
      <c r="Q150" s="151"/>
      <c r="R150" s="154"/>
      <c r="T150" s="155"/>
      <c r="U150" s="151"/>
      <c r="V150" s="151"/>
      <c r="W150" s="151"/>
      <c r="X150" s="151"/>
      <c r="Y150" s="151"/>
      <c r="Z150" s="151"/>
      <c r="AA150" s="156"/>
      <c r="AT150" s="157" t="s">
        <v>157</v>
      </c>
      <c r="AU150" s="157" t="s">
        <v>101</v>
      </c>
      <c r="AV150" s="10" t="s">
        <v>101</v>
      </c>
      <c r="AW150" s="10" t="s">
        <v>33</v>
      </c>
      <c r="AX150" s="10" t="s">
        <v>76</v>
      </c>
      <c r="AY150" s="157" t="s">
        <v>139</v>
      </c>
    </row>
    <row r="151" spans="2:65" s="10" customFormat="1" ht="16.5" customHeight="1">
      <c r="B151" s="150"/>
      <c r="C151" s="151"/>
      <c r="D151" s="151"/>
      <c r="E151" s="152" t="s">
        <v>5</v>
      </c>
      <c r="F151" s="242" t="s">
        <v>400</v>
      </c>
      <c r="G151" s="243"/>
      <c r="H151" s="243"/>
      <c r="I151" s="243"/>
      <c r="J151" s="151"/>
      <c r="K151" s="153">
        <v>11.15</v>
      </c>
      <c r="L151" s="151"/>
      <c r="M151" s="151"/>
      <c r="N151" s="151"/>
      <c r="O151" s="151"/>
      <c r="P151" s="151"/>
      <c r="Q151" s="151"/>
      <c r="R151" s="154"/>
      <c r="T151" s="155"/>
      <c r="U151" s="151"/>
      <c r="V151" s="151"/>
      <c r="W151" s="151"/>
      <c r="X151" s="151"/>
      <c r="Y151" s="151"/>
      <c r="Z151" s="151"/>
      <c r="AA151" s="156"/>
      <c r="AT151" s="157" t="s">
        <v>157</v>
      </c>
      <c r="AU151" s="157" t="s">
        <v>101</v>
      </c>
      <c r="AV151" s="10" t="s">
        <v>101</v>
      </c>
      <c r="AW151" s="10" t="s">
        <v>33</v>
      </c>
      <c r="AX151" s="10" t="s">
        <v>76</v>
      </c>
      <c r="AY151" s="157" t="s">
        <v>139</v>
      </c>
    </row>
    <row r="152" spans="2:65" s="10" customFormat="1" ht="16.5" customHeight="1">
      <c r="B152" s="150"/>
      <c r="C152" s="151"/>
      <c r="D152" s="151"/>
      <c r="E152" s="152" t="s">
        <v>5</v>
      </c>
      <c r="F152" s="242" t="s">
        <v>401</v>
      </c>
      <c r="G152" s="243"/>
      <c r="H152" s="243"/>
      <c r="I152" s="243"/>
      <c r="J152" s="151"/>
      <c r="K152" s="153">
        <v>8.1999999999999993</v>
      </c>
      <c r="L152" s="151"/>
      <c r="M152" s="151"/>
      <c r="N152" s="151"/>
      <c r="O152" s="151"/>
      <c r="P152" s="151"/>
      <c r="Q152" s="151"/>
      <c r="R152" s="154"/>
      <c r="T152" s="155"/>
      <c r="U152" s="151"/>
      <c r="V152" s="151"/>
      <c r="W152" s="151"/>
      <c r="X152" s="151"/>
      <c r="Y152" s="151"/>
      <c r="Z152" s="151"/>
      <c r="AA152" s="156"/>
      <c r="AT152" s="157" t="s">
        <v>157</v>
      </c>
      <c r="AU152" s="157" t="s">
        <v>101</v>
      </c>
      <c r="AV152" s="10" t="s">
        <v>101</v>
      </c>
      <c r="AW152" s="10" t="s">
        <v>33</v>
      </c>
      <c r="AX152" s="10" t="s">
        <v>76</v>
      </c>
      <c r="AY152" s="157" t="s">
        <v>139</v>
      </c>
    </row>
    <row r="153" spans="2:65" s="12" customFormat="1" ht="16.5" customHeight="1">
      <c r="B153" s="166"/>
      <c r="C153" s="167"/>
      <c r="D153" s="167"/>
      <c r="E153" s="168" t="s">
        <v>5</v>
      </c>
      <c r="F153" s="248" t="s">
        <v>167</v>
      </c>
      <c r="G153" s="249"/>
      <c r="H153" s="249"/>
      <c r="I153" s="249"/>
      <c r="J153" s="167"/>
      <c r="K153" s="168" t="s">
        <v>5</v>
      </c>
      <c r="L153" s="167"/>
      <c r="M153" s="167"/>
      <c r="N153" s="167"/>
      <c r="O153" s="167"/>
      <c r="P153" s="167"/>
      <c r="Q153" s="167"/>
      <c r="R153" s="169"/>
      <c r="T153" s="170"/>
      <c r="U153" s="167"/>
      <c r="V153" s="167"/>
      <c r="W153" s="167"/>
      <c r="X153" s="167"/>
      <c r="Y153" s="167"/>
      <c r="Z153" s="167"/>
      <c r="AA153" s="171"/>
      <c r="AT153" s="172" t="s">
        <v>157</v>
      </c>
      <c r="AU153" s="172" t="s">
        <v>101</v>
      </c>
      <c r="AV153" s="12" t="s">
        <v>84</v>
      </c>
      <c r="AW153" s="12" t="s">
        <v>33</v>
      </c>
      <c r="AX153" s="12" t="s">
        <v>76</v>
      </c>
      <c r="AY153" s="172" t="s">
        <v>139</v>
      </c>
    </row>
    <row r="154" spans="2:65" s="10" customFormat="1" ht="16.5" customHeight="1">
      <c r="B154" s="150"/>
      <c r="C154" s="151"/>
      <c r="D154" s="151"/>
      <c r="E154" s="152" t="s">
        <v>5</v>
      </c>
      <c r="F154" s="242" t="s">
        <v>177</v>
      </c>
      <c r="G154" s="243"/>
      <c r="H154" s="243"/>
      <c r="I154" s="243"/>
      <c r="J154" s="151"/>
      <c r="K154" s="153">
        <v>25.55</v>
      </c>
      <c r="L154" s="151"/>
      <c r="M154" s="151"/>
      <c r="N154" s="151"/>
      <c r="O154" s="151"/>
      <c r="P154" s="151"/>
      <c r="Q154" s="151"/>
      <c r="R154" s="154"/>
      <c r="T154" s="155"/>
      <c r="U154" s="151"/>
      <c r="V154" s="151"/>
      <c r="W154" s="151"/>
      <c r="X154" s="151"/>
      <c r="Y154" s="151"/>
      <c r="Z154" s="151"/>
      <c r="AA154" s="156"/>
      <c r="AT154" s="157" t="s">
        <v>157</v>
      </c>
      <c r="AU154" s="157" t="s">
        <v>101</v>
      </c>
      <c r="AV154" s="10" t="s">
        <v>101</v>
      </c>
      <c r="AW154" s="10" t="s">
        <v>33</v>
      </c>
      <c r="AX154" s="10" t="s">
        <v>76</v>
      </c>
      <c r="AY154" s="157" t="s">
        <v>139</v>
      </c>
    </row>
    <row r="155" spans="2:65" s="10" customFormat="1" ht="16.5" customHeight="1">
      <c r="B155" s="150"/>
      <c r="C155" s="151"/>
      <c r="D155" s="151"/>
      <c r="E155" s="152" t="s">
        <v>5</v>
      </c>
      <c r="F155" s="242" t="s">
        <v>178</v>
      </c>
      <c r="G155" s="243"/>
      <c r="H155" s="243"/>
      <c r="I155" s="243"/>
      <c r="J155" s="151"/>
      <c r="K155" s="153">
        <v>-6.9</v>
      </c>
      <c r="L155" s="151"/>
      <c r="M155" s="151"/>
      <c r="N155" s="151"/>
      <c r="O155" s="151"/>
      <c r="P155" s="151"/>
      <c r="Q155" s="151"/>
      <c r="R155" s="154"/>
      <c r="T155" s="155"/>
      <c r="U155" s="151"/>
      <c r="V155" s="151"/>
      <c r="W155" s="151"/>
      <c r="X155" s="151"/>
      <c r="Y155" s="151"/>
      <c r="Z155" s="151"/>
      <c r="AA155" s="156"/>
      <c r="AT155" s="157" t="s">
        <v>157</v>
      </c>
      <c r="AU155" s="157" t="s">
        <v>101</v>
      </c>
      <c r="AV155" s="10" t="s">
        <v>101</v>
      </c>
      <c r="AW155" s="10" t="s">
        <v>33</v>
      </c>
      <c r="AX155" s="10" t="s">
        <v>76</v>
      </c>
      <c r="AY155" s="157" t="s">
        <v>139</v>
      </c>
    </row>
    <row r="156" spans="2:65" s="10" customFormat="1" ht="25.5" customHeight="1">
      <c r="B156" s="150"/>
      <c r="C156" s="151"/>
      <c r="D156" s="151"/>
      <c r="E156" s="152" t="s">
        <v>5</v>
      </c>
      <c r="F156" s="242" t="s">
        <v>179</v>
      </c>
      <c r="G156" s="243"/>
      <c r="H156" s="243"/>
      <c r="I156" s="243"/>
      <c r="J156" s="151"/>
      <c r="K156" s="153">
        <v>14.625</v>
      </c>
      <c r="L156" s="151"/>
      <c r="M156" s="151"/>
      <c r="N156" s="151"/>
      <c r="O156" s="151"/>
      <c r="P156" s="151"/>
      <c r="Q156" s="151"/>
      <c r="R156" s="154"/>
      <c r="T156" s="155"/>
      <c r="U156" s="151"/>
      <c r="V156" s="151"/>
      <c r="W156" s="151"/>
      <c r="X156" s="151"/>
      <c r="Y156" s="151"/>
      <c r="Z156" s="151"/>
      <c r="AA156" s="156"/>
      <c r="AT156" s="157" t="s">
        <v>157</v>
      </c>
      <c r="AU156" s="157" t="s">
        <v>101</v>
      </c>
      <c r="AV156" s="10" t="s">
        <v>101</v>
      </c>
      <c r="AW156" s="10" t="s">
        <v>33</v>
      </c>
      <c r="AX156" s="10" t="s">
        <v>76</v>
      </c>
      <c r="AY156" s="157" t="s">
        <v>139</v>
      </c>
    </row>
    <row r="157" spans="2:65" s="10" customFormat="1" ht="16.5" customHeight="1">
      <c r="B157" s="150"/>
      <c r="C157" s="151"/>
      <c r="D157" s="151"/>
      <c r="E157" s="152" t="s">
        <v>5</v>
      </c>
      <c r="F157" s="242" t="s">
        <v>180</v>
      </c>
      <c r="G157" s="243"/>
      <c r="H157" s="243"/>
      <c r="I157" s="243"/>
      <c r="J157" s="151"/>
      <c r="K157" s="153">
        <v>-2</v>
      </c>
      <c r="L157" s="151"/>
      <c r="M157" s="151"/>
      <c r="N157" s="151"/>
      <c r="O157" s="151"/>
      <c r="P157" s="151"/>
      <c r="Q157" s="151"/>
      <c r="R157" s="154"/>
      <c r="T157" s="155"/>
      <c r="U157" s="151"/>
      <c r="V157" s="151"/>
      <c r="W157" s="151"/>
      <c r="X157" s="151"/>
      <c r="Y157" s="151"/>
      <c r="Z157" s="151"/>
      <c r="AA157" s="156"/>
      <c r="AT157" s="157" t="s">
        <v>157</v>
      </c>
      <c r="AU157" s="157" t="s">
        <v>101</v>
      </c>
      <c r="AV157" s="10" t="s">
        <v>101</v>
      </c>
      <c r="AW157" s="10" t="s">
        <v>33</v>
      </c>
      <c r="AX157" s="10" t="s">
        <v>76</v>
      </c>
      <c r="AY157" s="157" t="s">
        <v>139</v>
      </c>
    </row>
    <row r="158" spans="2:65" s="12" customFormat="1" ht="16.5" customHeight="1">
      <c r="B158" s="166"/>
      <c r="C158" s="167"/>
      <c r="D158" s="167"/>
      <c r="E158" s="168" t="s">
        <v>5</v>
      </c>
      <c r="F158" s="248" t="s">
        <v>169</v>
      </c>
      <c r="G158" s="249"/>
      <c r="H158" s="249"/>
      <c r="I158" s="249"/>
      <c r="J158" s="167"/>
      <c r="K158" s="168" t="s">
        <v>5</v>
      </c>
      <c r="L158" s="167"/>
      <c r="M158" s="167"/>
      <c r="N158" s="167"/>
      <c r="O158" s="167"/>
      <c r="P158" s="167"/>
      <c r="Q158" s="167"/>
      <c r="R158" s="169"/>
      <c r="T158" s="170"/>
      <c r="U158" s="167"/>
      <c r="V158" s="167"/>
      <c r="W158" s="167"/>
      <c r="X158" s="167"/>
      <c r="Y158" s="167"/>
      <c r="Z158" s="167"/>
      <c r="AA158" s="171"/>
      <c r="AT158" s="172" t="s">
        <v>157</v>
      </c>
      <c r="AU158" s="172" t="s">
        <v>101</v>
      </c>
      <c r="AV158" s="12" t="s">
        <v>84</v>
      </c>
      <c r="AW158" s="12" t="s">
        <v>33</v>
      </c>
      <c r="AX158" s="12" t="s">
        <v>76</v>
      </c>
      <c r="AY158" s="172" t="s">
        <v>139</v>
      </c>
    </row>
    <row r="159" spans="2:65" s="10" customFormat="1" ht="16.5" customHeight="1">
      <c r="B159" s="150"/>
      <c r="C159" s="151"/>
      <c r="D159" s="151"/>
      <c r="E159" s="152" t="s">
        <v>5</v>
      </c>
      <c r="F159" s="242" t="s">
        <v>177</v>
      </c>
      <c r="G159" s="243"/>
      <c r="H159" s="243"/>
      <c r="I159" s="243"/>
      <c r="J159" s="151"/>
      <c r="K159" s="153">
        <v>25.55</v>
      </c>
      <c r="L159" s="151"/>
      <c r="M159" s="151"/>
      <c r="N159" s="151"/>
      <c r="O159" s="151"/>
      <c r="P159" s="151"/>
      <c r="Q159" s="151"/>
      <c r="R159" s="154"/>
      <c r="T159" s="155"/>
      <c r="U159" s="151"/>
      <c r="V159" s="151"/>
      <c r="W159" s="151"/>
      <c r="X159" s="151"/>
      <c r="Y159" s="151"/>
      <c r="Z159" s="151"/>
      <c r="AA159" s="156"/>
      <c r="AT159" s="157" t="s">
        <v>157</v>
      </c>
      <c r="AU159" s="157" t="s">
        <v>101</v>
      </c>
      <c r="AV159" s="10" t="s">
        <v>101</v>
      </c>
      <c r="AW159" s="10" t="s">
        <v>33</v>
      </c>
      <c r="AX159" s="10" t="s">
        <v>76</v>
      </c>
      <c r="AY159" s="157" t="s">
        <v>139</v>
      </c>
    </row>
    <row r="160" spans="2:65" s="10" customFormat="1" ht="16.5" customHeight="1">
      <c r="B160" s="150"/>
      <c r="C160" s="151"/>
      <c r="D160" s="151"/>
      <c r="E160" s="152" t="s">
        <v>5</v>
      </c>
      <c r="F160" s="242" t="s">
        <v>178</v>
      </c>
      <c r="G160" s="243"/>
      <c r="H160" s="243"/>
      <c r="I160" s="243"/>
      <c r="J160" s="151"/>
      <c r="K160" s="153">
        <v>-6.9</v>
      </c>
      <c r="L160" s="151"/>
      <c r="M160" s="151"/>
      <c r="N160" s="151"/>
      <c r="O160" s="151"/>
      <c r="P160" s="151"/>
      <c r="Q160" s="151"/>
      <c r="R160" s="154"/>
      <c r="T160" s="155"/>
      <c r="U160" s="151"/>
      <c r="V160" s="151"/>
      <c r="W160" s="151"/>
      <c r="X160" s="151"/>
      <c r="Y160" s="151"/>
      <c r="Z160" s="151"/>
      <c r="AA160" s="156"/>
      <c r="AT160" s="157" t="s">
        <v>157</v>
      </c>
      <c r="AU160" s="157" t="s">
        <v>101</v>
      </c>
      <c r="AV160" s="10" t="s">
        <v>101</v>
      </c>
      <c r="AW160" s="10" t="s">
        <v>33</v>
      </c>
      <c r="AX160" s="10" t="s">
        <v>76</v>
      </c>
      <c r="AY160" s="157" t="s">
        <v>139</v>
      </c>
    </row>
    <row r="161" spans="2:65" s="10" customFormat="1" ht="16.5" customHeight="1">
      <c r="B161" s="150"/>
      <c r="C161" s="151"/>
      <c r="D161" s="151"/>
      <c r="E161" s="152" t="s">
        <v>5</v>
      </c>
      <c r="F161" s="242" t="s">
        <v>181</v>
      </c>
      <c r="G161" s="243"/>
      <c r="H161" s="243"/>
      <c r="I161" s="243"/>
      <c r="J161" s="151"/>
      <c r="K161" s="153">
        <v>12.55</v>
      </c>
      <c r="L161" s="151"/>
      <c r="M161" s="151"/>
      <c r="N161" s="151"/>
      <c r="O161" s="151"/>
      <c r="P161" s="151"/>
      <c r="Q161" s="151"/>
      <c r="R161" s="154"/>
      <c r="T161" s="155"/>
      <c r="U161" s="151"/>
      <c r="V161" s="151"/>
      <c r="W161" s="151"/>
      <c r="X161" s="151"/>
      <c r="Y161" s="151"/>
      <c r="Z161" s="151"/>
      <c r="AA161" s="156"/>
      <c r="AT161" s="157" t="s">
        <v>157</v>
      </c>
      <c r="AU161" s="157" t="s">
        <v>101</v>
      </c>
      <c r="AV161" s="10" t="s">
        <v>101</v>
      </c>
      <c r="AW161" s="10" t="s">
        <v>33</v>
      </c>
      <c r="AX161" s="10" t="s">
        <v>76</v>
      </c>
      <c r="AY161" s="157" t="s">
        <v>139</v>
      </c>
    </row>
    <row r="162" spans="2:65" s="10" customFormat="1" ht="16.5" customHeight="1">
      <c r="B162" s="150"/>
      <c r="C162" s="151"/>
      <c r="D162" s="151"/>
      <c r="E162" s="152" t="s">
        <v>5</v>
      </c>
      <c r="F162" s="242" t="s">
        <v>182</v>
      </c>
      <c r="G162" s="243"/>
      <c r="H162" s="243"/>
      <c r="I162" s="243"/>
      <c r="J162" s="151"/>
      <c r="K162" s="153">
        <v>-2.8</v>
      </c>
      <c r="L162" s="151"/>
      <c r="M162" s="151"/>
      <c r="N162" s="151"/>
      <c r="O162" s="151"/>
      <c r="P162" s="151"/>
      <c r="Q162" s="151"/>
      <c r="R162" s="154"/>
      <c r="T162" s="155"/>
      <c r="U162" s="151"/>
      <c r="V162" s="151"/>
      <c r="W162" s="151"/>
      <c r="X162" s="151"/>
      <c r="Y162" s="151"/>
      <c r="Z162" s="151"/>
      <c r="AA162" s="156"/>
      <c r="AT162" s="157" t="s">
        <v>157</v>
      </c>
      <c r="AU162" s="157" t="s">
        <v>101</v>
      </c>
      <c r="AV162" s="10" t="s">
        <v>101</v>
      </c>
      <c r="AW162" s="10" t="s">
        <v>33</v>
      </c>
      <c r="AX162" s="10" t="s">
        <v>76</v>
      </c>
      <c r="AY162" s="157" t="s">
        <v>139</v>
      </c>
    </row>
    <row r="163" spans="2:65" s="11" customFormat="1" ht="16.5" customHeight="1">
      <c r="B163" s="158"/>
      <c r="C163" s="159"/>
      <c r="D163" s="159"/>
      <c r="E163" s="160" t="s">
        <v>5</v>
      </c>
      <c r="F163" s="244" t="s">
        <v>159</v>
      </c>
      <c r="G163" s="245"/>
      <c r="H163" s="245"/>
      <c r="I163" s="245"/>
      <c r="J163" s="159"/>
      <c r="K163" s="161">
        <v>82.724999999999994</v>
      </c>
      <c r="L163" s="159"/>
      <c r="M163" s="159"/>
      <c r="N163" s="159"/>
      <c r="O163" s="159"/>
      <c r="P163" s="159"/>
      <c r="Q163" s="159"/>
      <c r="R163" s="162"/>
      <c r="T163" s="163"/>
      <c r="U163" s="159"/>
      <c r="V163" s="159"/>
      <c r="W163" s="159"/>
      <c r="X163" s="159"/>
      <c r="Y163" s="159"/>
      <c r="Z163" s="159"/>
      <c r="AA163" s="164"/>
      <c r="AT163" s="165" t="s">
        <v>157</v>
      </c>
      <c r="AU163" s="165" t="s">
        <v>101</v>
      </c>
      <c r="AV163" s="11" t="s">
        <v>145</v>
      </c>
      <c r="AW163" s="11" t="s">
        <v>33</v>
      </c>
      <c r="AX163" s="11" t="s">
        <v>84</v>
      </c>
      <c r="AY163" s="165" t="s">
        <v>139</v>
      </c>
    </row>
    <row r="164" spans="2:65" s="1" customFormat="1" ht="25.5" customHeight="1">
      <c r="B164" s="140"/>
      <c r="C164" s="141" t="s">
        <v>402</v>
      </c>
      <c r="D164" s="141" t="s">
        <v>141</v>
      </c>
      <c r="E164" s="142" t="s">
        <v>403</v>
      </c>
      <c r="F164" s="238" t="s">
        <v>404</v>
      </c>
      <c r="G164" s="238"/>
      <c r="H164" s="238"/>
      <c r="I164" s="238"/>
      <c r="J164" s="143" t="s">
        <v>174</v>
      </c>
      <c r="K164" s="144">
        <v>9.9499999999999993</v>
      </c>
      <c r="L164" s="239"/>
      <c r="M164" s="239"/>
      <c r="N164" s="239">
        <f>ROUND(L164*K164,2)</f>
        <v>0</v>
      </c>
      <c r="O164" s="239"/>
      <c r="P164" s="239"/>
      <c r="Q164" s="239"/>
      <c r="R164" s="145"/>
      <c r="T164" s="146" t="s">
        <v>5</v>
      </c>
      <c r="U164" s="43" t="s">
        <v>41</v>
      </c>
      <c r="V164" s="147">
        <v>0</v>
      </c>
      <c r="W164" s="147">
        <f>V164*K164</f>
        <v>0</v>
      </c>
      <c r="X164" s="147">
        <v>0</v>
      </c>
      <c r="Y164" s="147">
        <f>X164*K164</f>
        <v>0</v>
      </c>
      <c r="Z164" s="147">
        <v>0</v>
      </c>
      <c r="AA164" s="148">
        <f>Z164*K164</f>
        <v>0</v>
      </c>
      <c r="AR164" s="21" t="s">
        <v>145</v>
      </c>
      <c r="AT164" s="21" t="s">
        <v>141</v>
      </c>
      <c r="AU164" s="21" t="s">
        <v>101</v>
      </c>
      <c r="AY164" s="21" t="s">
        <v>139</v>
      </c>
      <c r="BE164" s="149">
        <f>IF(U164="základní",N164,0)</f>
        <v>0</v>
      </c>
      <c r="BF164" s="149">
        <f>IF(U164="snížená",N164,0)</f>
        <v>0</v>
      </c>
      <c r="BG164" s="149">
        <f>IF(U164="zákl. přenesená",N164,0)</f>
        <v>0</v>
      </c>
      <c r="BH164" s="149">
        <f>IF(U164="sníž. přenesená",N164,0)</f>
        <v>0</v>
      </c>
      <c r="BI164" s="149">
        <f>IF(U164="nulová",N164,0)</f>
        <v>0</v>
      </c>
      <c r="BJ164" s="21" t="s">
        <v>84</v>
      </c>
      <c r="BK164" s="149">
        <f>ROUND(L164*K164,2)</f>
        <v>0</v>
      </c>
      <c r="BL164" s="21" t="s">
        <v>145</v>
      </c>
      <c r="BM164" s="21" t="s">
        <v>405</v>
      </c>
    </row>
    <row r="165" spans="2:65" s="10" customFormat="1" ht="16.5" customHeight="1">
      <c r="B165" s="150"/>
      <c r="C165" s="151"/>
      <c r="D165" s="151"/>
      <c r="E165" s="152" t="s">
        <v>5</v>
      </c>
      <c r="F165" s="240" t="s">
        <v>406</v>
      </c>
      <c r="G165" s="241"/>
      <c r="H165" s="241"/>
      <c r="I165" s="241"/>
      <c r="J165" s="151"/>
      <c r="K165" s="153">
        <v>9.9499999999999993</v>
      </c>
      <c r="L165" s="151"/>
      <c r="M165" s="151"/>
      <c r="N165" s="151"/>
      <c r="O165" s="151"/>
      <c r="P165" s="151"/>
      <c r="Q165" s="151"/>
      <c r="R165" s="154"/>
      <c r="T165" s="155"/>
      <c r="U165" s="151"/>
      <c r="V165" s="151"/>
      <c r="W165" s="151"/>
      <c r="X165" s="151"/>
      <c r="Y165" s="151"/>
      <c r="Z165" s="151"/>
      <c r="AA165" s="156"/>
      <c r="AT165" s="157" t="s">
        <v>157</v>
      </c>
      <c r="AU165" s="157" t="s">
        <v>101</v>
      </c>
      <c r="AV165" s="10" t="s">
        <v>101</v>
      </c>
      <c r="AW165" s="10" t="s">
        <v>33</v>
      </c>
      <c r="AX165" s="10" t="s">
        <v>84</v>
      </c>
      <c r="AY165" s="157" t="s">
        <v>139</v>
      </c>
    </row>
    <row r="166" spans="2:65" s="9" customFormat="1" ht="29.85" customHeight="1">
      <c r="B166" s="129"/>
      <c r="C166" s="130"/>
      <c r="D166" s="139" t="s">
        <v>114</v>
      </c>
      <c r="E166" s="139"/>
      <c r="F166" s="139"/>
      <c r="G166" s="139"/>
      <c r="H166" s="139"/>
      <c r="I166" s="139"/>
      <c r="J166" s="139"/>
      <c r="K166" s="139"/>
      <c r="L166" s="139"/>
      <c r="M166" s="139"/>
      <c r="N166" s="254">
        <f>BK166</f>
        <v>0</v>
      </c>
      <c r="O166" s="255"/>
      <c r="P166" s="255"/>
      <c r="Q166" s="255"/>
      <c r="R166" s="132"/>
      <c r="T166" s="133"/>
      <c r="U166" s="130"/>
      <c r="V166" s="130"/>
      <c r="W166" s="134">
        <f>SUM(W167:W177)</f>
        <v>51.533202000000003</v>
      </c>
      <c r="X166" s="130"/>
      <c r="Y166" s="134">
        <f>SUM(Y167:Y177)</f>
        <v>2.3870309999999995E-2</v>
      </c>
      <c r="Z166" s="130"/>
      <c r="AA166" s="135">
        <f>SUM(AA167:AA177)</f>
        <v>0</v>
      </c>
      <c r="AR166" s="136" t="s">
        <v>84</v>
      </c>
      <c r="AT166" s="137" t="s">
        <v>75</v>
      </c>
      <c r="AU166" s="137" t="s">
        <v>84</v>
      </c>
      <c r="AY166" s="136" t="s">
        <v>139</v>
      </c>
      <c r="BK166" s="138">
        <f>SUM(BK167:BK177)</f>
        <v>0</v>
      </c>
    </row>
    <row r="167" spans="2:65" s="1" customFormat="1" ht="38.25" customHeight="1">
      <c r="B167" s="140"/>
      <c r="C167" s="141" t="s">
        <v>407</v>
      </c>
      <c r="D167" s="141" t="s">
        <v>141</v>
      </c>
      <c r="E167" s="142" t="s">
        <v>408</v>
      </c>
      <c r="F167" s="238" t="s">
        <v>409</v>
      </c>
      <c r="G167" s="238"/>
      <c r="H167" s="238"/>
      <c r="I167" s="238"/>
      <c r="J167" s="143" t="s">
        <v>154</v>
      </c>
      <c r="K167" s="144">
        <v>143.51</v>
      </c>
      <c r="L167" s="239"/>
      <c r="M167" s="239"/>
      <c r="N167" s="239">
        <f>ROUND(L167*K167,2)</f>
        <v>0</v>
      </c>
      <c r="O167" s="239"/>
      <c r="P167" s="239"/>
      <c r="Q167" s="239"/>
      <c r="R167" s="145"/>
      <c r="T167" s="146" t="s">
        <v>5</v>
      </c>
      <c r="U167" s="43" t="s">
        <v>41</v>
      </c>
      <c r="V167" s="147">
        <v>0.105</v>
      </c>
      <c r="W167" s="147">
        <f>V167*K167</f>
        <v>15.068549999999998</v>
      </c>
      <c r="X167" s="147">
        <v>1.2999999999999999E-4</v>
      </c>
      <c r="Y167" s="147">
        <f>X167*K167</f>
        <v>1.8656299999999997E-2</v>
      </c>
      <c r="Z167" s="147">
        <v>0</v>
      </c>
      <c r="AA167" s="148">
        <f>Z167*K167</f>
        <v>0</v>
      </c>
      <c r="AR167" s="21" t="s">
        <v>145</v>
      </c>
      <c r="AT167" s="21" t="s">
        <v>141</v>
      </c>
      <c r="AU167" s="21" t="s">
        <v>101</v>
      </c>
      <c r="AY167" s="21" t="s">
        <v>139</v>
      </c>
      <c r="BE167" s="149">
        <f>IF(U167="základní",N167,0)</f>
        <v>0</v>
      </c>
      <c r="BF167" s="149">
        <f>IF(U167="snížená",N167,0)</f>
        <v>0</v>
      </c>
      <c r="BG167" s="149">
        <f>IF(U167="zákl. přenesená",N167,0)</f>
        <v>0</v>
      </c>
      <c r="BH167" s="149">
        <f>IF(U167="sníž. přenesená",N167,0)</f>
        <v>0</v>
      </c>
      <c r="BI167" s="149">
        <f>IF(U167="nulová",N167,0)</f>
        <v>0</v>
      </c>
      <c r="BJ167" s="21" t="s">
        <v>84</v>
      </c>
      <c r="BK167" s="149">
        <f>ROUND(L167*K167,2)</f>
        <v>0</v>
      </c>
      <c r="BL167" s="21" t="s">
        <v>145</v>
      </c>
      <c r="BM167" s="21" t="s">
        <v>410</v>
      </c>
    </row>
    <row r="168" spans="2:65" s="10" customFormat="1" ht="16.5" customHeight="1">
      <c r="B168" s="150"/>
      <c r="C168" s="151"/>
      <c r="D168" s="151"/>
      <c r="E168" s="152" t="s">
        <v>5</v>
      </c>
      <c r="F168" s="240" t="s">
        <v>411</v>
      </c>
      <c r="G168" s="241"/>
      <c r="H168" s="241"/>
      <c r="I168" s="241"/>
      <c r="J168" s="151"/>
      <c r="K168" s="153">
        <v>143.51</v>
      </c>
      <c r="L168" s="151"/>
      <c r="M168" s="151"/>
      <c r="N168" s="151"/>
      <c r="O168" s="151"/>
      <c r="P168" s="151"/>
      <c r="Q168" s="151"/>
      <c r="R168" s="154"/>
      <c r="T168" s="155"/>
      <c r="U168" s="151"/>
      <c r="V168" s="151"/>
      <c r="W168" s="151"/>
      <c r="X168" s="151"/>
      <c r="Y168" s="151"/>
      <c r="Z168" s="151"/>
      <c r="AA168" s="156"/>
      <c r="AT168" s="157" t="s">
        <v>157</v>
      </c>
      <c r="AU168" s="157" t="s">
        <v>101</v>
      </c>
      <c r="AV168" s="10" t="s">
        <v>101</v>
      </c>
      <c r="AW168" s="10" t="s">
        <v>33</v>
      </c>
      <c r="AX168" s="10" t="s">
        <v>84</v>
      </c>
      <c r="AY168" s="157" t="s">
        <v>139</v>
      </c>
    </row>
    <row r="169" spans="2:65" s="1" customFormat="1" ht="25.5" customHeight="1">
      <c r="B169" s="140"/>
      <c r="C169" s="141" t="s">
        <v>412</v>
      </c>
      <c r="D169" s="141" t="s">
        <v>141</v>
      </c>
      <c r="E169" s="142" t="s">
        <v>413</v>
      </c>
      <c r="F169" s="238" t="s">
        <v>414</v>
      </c>
      <c r="G169" s="238"/>
      <c r="H169" s="238"/>
      <c r="I169" s="238"/>
      <c r="J169" s="143" t="s">
        <v>154</v>
      </c>
      <c r="K169" s="144">
        <v>109.643</v>
      </c>
      <c r="L169" s="239"/>
      <c r="M169" s="239"/>
      <c r="N169" s="239">
        <f>ROUND(L169*K169,2)</f>
        <v>0</v>
      </c>
      <c r="O169" s="239"/>
      <c r="P169" s="239"/>
      <c r="Q169" s="239"/>
      <c r="R169" s="145"/>
      <c r="T169" s="146" t="s">
        <v>5</v>
      </c>
      <c r="U169" s="43" t="s">
        <v>41</v>
      </c>
      <c r="V169" s="147">
        <v>0.308</v>
      </c>
      <c r="W169" s="147">
        <f>V169*K169</f>
        <v>33.770043999999999</v>
      </c>
      <c r="X169" s="147">
        <v>4.0000000000000003E-5</v>
      </c>
      <c r="Y169" s="147">
        <f>X169*K169</f>
        <v>4.3857200000000001E-3</v>
      </c>
      <c r="Z169" s="147">
        <v>0</v>
      </c>
      <c r="AA169" s="148">
        <f>Z169*K169</f>
        <v>0</v>
      </c>
      <c r="AR169" s="21" t="s">
        <v>145</v>
      </c>
      <c r="AT169" s="21" t="s">
        <v>141</v>
      </c>
      <c r="AU169" s="21" t="s">
        <v>101</v>
      </c>
      <c r="AY169" s="21" t="s">
        <v>139</v>
      </c>
      <c r="BE169" s="149">
        <f>IF(U169="základní",N169,0)</f>
        <v>0</v>
      </c>
      <c r="BF169" s="149">
        <f>IF(U169="snížená",N169,0)</f>
        <v>0</v>
      </c>
      <c r="BG169" s="149">
        <f>IF(U169="zákl. přenesená",N169,0)</f>
        <v>0</v>
      </c>
      <c r="BH169" s="149">
        <f>IF(U169="sníž. přenesená",N169,0)</f>
        <v>0</v>
      </c>
      <c r="BI169" s="149">
        <f>IF(U169="nulová",N169,0)</f>
        <v>0</v>
      </c>
      <c r="BJ169" s="21" t="s">
        <v>84</v>
      </c>
      <c r="BK169" s="149">
        <f>ROUND(L169*K169,2)</f>
        <v>0</v>
      </c>
      <c r="BL169" s="21" t="s">
        <v>145</v>
      </c>
      <c r="BM169" s="21" t="s">
        <v>415</v>
      </c>
    </row>
    <row r="170" spans="2:65" s="10" customFormat="1" ht="16.5" customHeight="1">
      <c r="B170" s="150"/>
      <c r="C170" s="151"/>
      <c r="D170" s="151"/>
      <c r="E170" s="152" t="s">
        <v>5</v>
      </c>
      <c r="F170" s="240" t="s">
        <v>416</v>
      </c>
      <c r="G170" s="241"/>
      <c r="H170" s="241"/>
      <c r="I170" s="241"/>
      <c r="J170" s="151"/>
      <c r="K170" s="153">
        <v>109.643</v>
      </c>
      <c r="L170" s="151"/>
      <c r="M170" s="151"/>
      <c r="N170" s="151"/>
      <c r="O170" s="151"/>
      <c r="P170" s="151"/>
      <c r="Q170" s="151"/>
      <c r="R170" s="154"/>
      <c r="T170" s="155"/>
      <c r="U170" s="151"/>
      <c r="V170" s="151"/>
      <c r="W170" s="151"/>
      <c r="X170" s="151"/>
      <c r="Y170" s="151"/>
      <c r="Z170" s="151"/>
      <c r="AA170" s="156"/>
      <c r="AT170" s="157" t="s">
        <v>157</v>
      </c>
      <c r="AU170" s="157" t="s">
        <v>101</v>
      </c>
      <c r="AV170" s="10" t="s">
        <v>101</v>
      </c>
      <c r="AW170" s="10" t="s">
        <v>33</v>
      </c>
      <c r="AX170" s="10" t="s">
        <v>84</v>
      </c>
      <c r="AY170" s="157" t="s">
        <v>139</v>
      </c>
    </row>
    <row r="171" spans="2:65" s="1" customFormat="1" ht="16.5" customHeight="1">
      <c r="B171" s="140"/>
      <c r="C171" s="141" t="s">
        <v>245</v>
      </c>
      <c r="D171" s="141" t="s">
        <v>141</v>
      </c>
      <c r="E171" s="142" t="s">
        <v>417</v>
      </c>
      <c r="F171" s="238" t="s">
        <v>418</v>
      </c>
      <c r="G171" s="238"/>
      <c r="H171" s="238"/>
      <c r="I171" s="238"/>
      <c r="J171" s="143" t="s">
        <v>154</v>
      </c>
      <c r="K171" s="144">
        <v>82.828999999999994</v>
      </c>
      <c r="L171" s="239"/>
      <c r="M171" s="239"/>
      <c r="N171" s="239">
        <f>ROUND(L171*K171,2)</f>
        <v>0</v>
      </c>
      <c r="O171" s="239"/>
      <c r="P171" s="239"/>
      <c r="Q171" s="239"/>
      <c r="R171" s="145"/>
      <c r="T171" s="146" t="s">
        <v>5</v>
      </c>
      <c r="U171" s="43" t="s">
        <v>41</v>
      </c>
      <c r="V171" s="147">
        <v>0.01</v>
      </c>
      <c r="W171" s="147">
        <f>V171*K171</f>
        <v>0.82828999999999997</v>
      </c>
      <c r="X171" s="147">
        <v>0</v>
      </c>
      <c r="Y171" s="147">
        <f>X171*K171</f>
        <v>0</v>
      </c>
      <c r="Z171" s="147">
        <v>0</v>
      </c>
      <c r="AA171" s="148">
        <f>Z171*K171</f>
        <v>0</v>
      </c>
      <c r="AR171" s="21" t="s">
        <v>145</v>
      </c>
      <c r="AT171" s="21" t="s">
        <v>141</v>
      </c>
      <c r="AU171" s="21" t="s">
        <v>101</v>
      </c>
      <c r="AY171" s="21" t="s">
        <v>139</v>
      </c>
      <c r="BE171" s="149">
        <f>IF(U171="základní",N171,0)</f>
        <v>0</v>
      </c>
      <c r="BF171" s="149">
        <f>IF(U171="snížená",N171,0)</f>
        <v>0</v>
      </c>
      <c r="BG171" s="149">
        <f>IF(U171="zákl. přenesená",N171,0)</f>
        <v>0</v>
      </c>
      <c r="BH171" s="149">
        <f>IF(U171="sníž. přenesená",N171,0)</f>
        <v>0</v>
      </c>
      <c r="BI171" s="149">
        <f>IF(U171="nulová",N171,0)</f>
        <v>0</v>
      </c>
      <c r="BJ171" s="21" t="s">
        <v>84</v>
      </c>
      <c r="BK171" s="149">
        <f>ROUND(L171*K171,2)</f>
        <v>0</v>
      </c>
      <c r="BL171" s="21" t="s">
        <v>145</v>
      </c>
      <c r="BM171" s="21" t="s">
        <v>419</v>
      </c>
    </row>
    <row r="172" spans="2:65" s="1" customFormat="1" ht="16.5" customHeight="1">
      <c r="B172" s="140"/>
      <c r="C172" s="141" t="s">
        <v>218</v>
      </c>
      <c r="D172" s="141" t="s">
        <v>141</v>
      </c>
      <c r="E172" s="142" t="s">
        <v>420</v>
      </c>
      <c r="F172" s="238" t="s">
        <v>421</v>
      </c>
      <c r="G172" s="238"/>
      <c r="H172" s="238"/>
      <c r="I172" s="238"/>
      <c r="J172" s="143" t="s">
        <v>154</v>
      </c>
      <c r="K172" s="144">
        <v>82.828999999999994</v>
      </c>
      <c r="L172" s="239"/>
      <c r="M172" s="239"/>
      <c r="N172" s="239">
        <f>ROUND(L172*K172,2)</f>
        <v>0</v>
      </c>
      <c r="O172" s="239"/>
      <c r="P172" s="239"/>
      <c r="Q172" s="239"/>
      <c r="R172" s="145"/>
      <c r="T172" s="146" t="s">
        <v>5</v>
      </c>
      <c r="U172" s="43" t="s">
        <v>41</v>
      </c>
      <c r="V172" s="147">
        <v>1.7999999999999999E-2</v>
      </c>
      <c r="W172" s="147">
        <f>V172*K172</f>
        <v>1.4909219999999999</v>
      </c>
      <c r="X172" s="147">
        <v>1.0000000000000001E-5</v>
      </c>
      <c r="Y172" s="147">
        <f>X172*K172</f>
        <v>8.2828999999999997E-4</v>
      </c>
      <c r="Z172" s="147">
        <v>0</v>
      </c>
      <c r="AA172" s="148">
        <f>Z172*K172</f>
        <v>0</v>
      </c>
      <c r="AR172" s="21" t="s">
        <v>145</v>
      </c>
      <c r="AT172" s="21" t="s">
        <v>141</v>
      </c>
      <c r="AU172" s="21" t="s">
        <v>101</v>
      </c>
      <c r="AY172" s="21" t="s">
        <v>139</v>
      </c>
      <c r="BE172" s="149">
        <f>IF(U172="základní",N172,0)</f>
        <v>0</v>
      </c>
      <c r="BF172" s="149">
        <f>IF(U172="snížená",N172,0)</f>
        <v>0</v>
      </c>
      <c r="BG172" s="149">
        <f>IF(U172="zákl. přenesená",N172,0)</f>
        <v>0</v>
      </c>
      <c r="BH172" s="149">
        <f>IF(U172="sníž. přenesená",N172,0)</f>
        <v>0</v>
      </c>
      <c r="BI172" s="149">
        <f>IF(U172="nulová",N172,0)</f>
        <v>0</v>
      </c>
      <c r="BJ172" s="21" t="s">
        <v>84</v>
      </c>
      <c r="BK172" s="149">
        <f>ROUND(L172*K172,2)</f>
        <v>0</v>
      </c>
      <c r="BL172" s="21" t="s">
        <v>145</v>
      </c>
      <c r="BM172" s="21" t="s">
        <v>422</v>
      </c>
    </row>
    <row r="173" spans="2:65" s="1" customFormat="1" ht="16.5" customHeight="1">
      <c r="B173" s="140"/>
      <c r="C173" s="141" t="s">
        <v>11</v>
      </c>
      <c r="D173" s="141" t="s">
        <v>141</v>
      </c>
      <c r="E173" s="142" t="s">
        <v>423</v>
      </c>
      <c r="F173" s="238" t="s">
        <v>424</v>
      </c>
      <c r="G173" s="238"/>
      <c r="H173" s="238"/>
      <c r="I173" s="238"/>
      <c r="J173" s="143" t="s">
        <v>154</v>
      </c>
      <c r="K173" s="144">
        <v>26.814</v>
      </c>
      <c r="L173" s="239"/>
      <c r="M173" s="239"/>
      <c r="N173" s="239">
        <f>ROUND(L173*K173,2)</f>
        <v>0</v>
      </c>
      <c r="O173" s="239"/>
      <c r="P173" s="239"/>
      <c r="Q173" s="239"/>
      <c r="R173" s="145"/>
      <c r="T173" s="146" t="s">
        <v>5</v>
      </c>
      <c r="U173" s="43" t="s">
        <v>41</v>
      </c>
      <c r="V173" s="147">
        <v>1.4E-2</v>
      </c>
      <c r="W173" s="147">
        <f>V173*K173</f>
        <v>0.37539600000000001</v>
      </c>
      <c r="X173" s="147">
        <v>0</v>
      </c>
      <c r="Y173" s="147">
        <f>X173*K173</f>
        <v>0</v>
      </c>
      <c r="Z173" s="147">
        <v>0</v>
      </c>
      <c r="AA173" s="148">
        <f>Z173*K173</f>
        <v>0</v>
      </c>
      <c r="AR173" s="21" t="s">
        <v>145</v>
      </c>
      <c r="AT173" s="21" t="s">
        <v>141</v>
      </c>
      <c r="AU173" s="21" t="s">
        <v>101</v>
      </c>
      <c r="AY173" s="21" t="s">
        <v>139</v>
      </c>
      <c r="BE173" s="149">
        <f>IF(U173="základní",N173,0)</f>
        <v>0</v>
      </c>
      <c r="BF173" s="149">
        <f>IF(U173="snížená",N173,0)</f>
        <v>0</v>
      </c>
      <c r="BG173" s="149">
        <f>IF(U173="zákl. přenesená",N173,0)</f>
        <v>0</v>
      </c>
      <c r="BH173" s="149">
        <f>IF(U173="sníž. přenesená",N173,0)</f>
        <v>0</v>
      </c>
      <c r="BI173" s="149">
        <f>IF(U173="nulová",N173,0)</f>
        <v>0</v>
      </c>
      <c r="BJ173" s="21" t="s">
        <v>84</v>
      </c>
      <c r="BK173" s="149">
        <f>ROUND(L173*K173,2)</f>
        <v>0</v>
      </c>
      <c r="BL173" s="21" t="s">
        <v>145</v>
      </c>
      <c r="BM173" s="21" t="s">
        <v>425</v>
      </c>
    </row>
    <row r="174" spans="2:65" s="12" customFormat="1" ht="16.5" customHeight="1">
      <c r="B174" s="166"/>
      <c r="C174" s="167"/>
      <c r="D174" s="167"/>
      <c r="E174" s="168" t="s">
        <v>5</v>
      </c>
      <c r="F174" s="246" t="s">
        <v>426</v>
      </c>
      <c r="G174" s="247"/>
      <c r="H174" s="247"/>
      <c r="I174" s="247"/>
      <c r="J174" s="167"/>
      <c r="K174" s="168" t="s">
        <v>5</v>
      </c>
      <c r="L174" s="167"/>
      <c r="M174" s="167"/>
      <c r="N174" s="167"/>
      <c r="O174" s="167"/>
      <c r="P174" s="167"/>
      <c r="Q174" s="167"/>
      <c r="R174" s="169"/>
      <c r="T174" s="170"/>
      <c r="U174" s="167"/>
      <c r="V174" s="167"/>
      <c r="W174" s="167"/>
      <c r="X174" s="167"/>
      <c r="Y174" s="167"/>
      <c r="Z174" s="167"/>
      <c r="AA174" s="171"/>
      <c r="AT174" s="172" t="s">
        <v>157</v>
      </c>
      <c r="AU174" s="172" t="s">
        <v>101</v>
      </c>
      <c r="AV174" s="12" t="s">
        <v>84</v>
      </c>
      <c r="AW174" s="12" t="s">
        <v>33</v>
      </c>
      <c r="AX174" s="12" t="s">
        <v>76</v>
      </c>
      <c r="AY174" s="172" t="s">
        <v>139</v>
      </c>
    </row>
    <row r="175" spans="2:65" s="10" customFormat="1" ht="16.5" customHeight="1">
      <c r="B175" s="150"/>
      <c r="C175" s="151"/>
      <c r="D175" s="151"/>
      <c r="E175" s="152" t="s">
        <v>5</v>
      </c>
      <c r="F175" s="242" t="s">
        <v>427</v>
      </c>
      <c r="G175" s="243"/>
      <c r="H175" s="243"/>
      <c r="I175" s="243"/>
      <c r="J175" s="151"/>
      <c r="K175" s="153">
        <v>26.814</v>
      </c>
      <c r="L175" s="151"/>
      <c r="M175" s="151"/>
      <c r="N175" s="151"/>
      <c r="O175" s="151"/>
      <c r="P175" s="151"/>
      <c r="Q175" s="151"/>
      <c r="R175" s="154"/>
      <c r="T175" s="155"/>
      <c r="U175" s="151"/>
      <c r="V175" s="151"/>
      <c r="W175" s="151"/>
      <c r="X175" s="151"/>
      <c r="Y175" s="151"/>
      <c r="Z175" s="151"/>
      <c r="AA175" s="156"/>
      <c r="AT175" s="157" t="s">
        <v>157</v>
      </c>
      <c r="AU175" s="157" t="s">
        <v>101</v>
      </c>
      <c r="AV175" s="10" t="s">
        <v>101</v>
      </c>
      <c r="AW175" s="10" t="s">
        <v>33</v>
      </c>
      <c r="AX175" s="10" t="s">
        <v>84</v>
      </c>
      <c r="AY175" s="157" t="s">
        <v>139</v>
      </c>
    </row>
    <row r="176" spans="2:65" s="1" customFormat="1" ht="25.5" customHeight="1">
      <c r="B176" s="140"/>
      <c r="C176" s="141" t="s">
        <v>231</v>
      </c>
      <c r="D176" s="141" t="s">
        <v>141</v>
      </c>
      <c r="E176" s="142" t="s">
        <v>428</v>
      </c>
      <c r="F176" s="238" t="s">
        <v>429</v>
      </c>
      <c r="G176" s="238"/>
      <c r="H176" s="238"/>
      <c r="I176" s="238"/>
      <c r="J176" s="143" t="s">
        <v>149</v>
      </c>
      <c r="K176" s="144">
        <v>4</v>
      </c>
      <c r="L176" s="239"/>
      <c r="M176" s="239"/>
      <c r="N176" s="239">
        <f>ROUND(L176*K176,2)</f>
        <v>0</v>
      </c>
      <c r="O176" s="239"/>
      <c r="P176" s="239"/>
      <c r="Q176" s="239"/>
      <c r="R176" s="145"/>
      <c r="T176" s="146" t="s">
        <v>5</v>
      </c>
      <c r="U176" s="43" t="s">
        <v>41</v>
      </c>
      <c r="V176" s="147">
        <v>0</v>
      </c>
      <c r="W176" s="147">
        <f>V176*K176</f>
        <v>0</v>
      </c>
      <c r="X176" s="147">
        <v>0</v>
      </c>
      <c r="Y176" s="147">
        <f>X176*K176</f>
        <v>0</v>
      </c>
      <c r="Z176" s="147">
        <v>0</v>
      </c>
      <c r="AA176" s="148">
        <f>Z176*K176</f>
        <v>0</v>
      </c>
      <c r="AR176" s="21" t="s">
        <v>145</v>
      </c>
      <c r="AT176" s="21" t="s">
        <v>141</v>
      </c>
      <c r="AU176" s="21" t="s">
        <v>101</v>
      </c>
      <c r="AY176" s="21" t="s">
        <v>139</v>
      </c>
      <c r="BE176" s="149">
        <f>IF(U176="základní",N176,0)</f>
        <v>0</v>
      </c>
      <c r="BF176" s="149">
        <f>IF(U176="snížená",N176,0)</f>
        <v>0</v>
      </c>
      <c r="BG176" s="149">
        <f>IF(U176="zákl. přenesená",N176,0)</f>
        <v>0</v>
      </c>
      <c r="BH176" s="149">
        <f>IF(U176="sníž. přenesená",N176,0)</f>
        <v>0</v>
      </c>
      <c r="BI176" s="149">
        <f>IF(U176="nulová",N176,0)</f>
        <v>0</v>
      </c>
      <c r="BJ176" s="21" t="s">
        <v>84</v>
      </c>
      <c r="BK176" s="149">
        <f>ROUND(L176*K176,2)</f>
        <v>0</v>
      </c>
      <c r="BL176" s="21" t="s">
        <v>145</v>
      </c>
      <c r="BM176" s="21" t="s">
        <v>430</v>
      </c>
    </row>
    <row r="177" spans="2:65" s="1" customFormat="1" ht="38.25" customHeight="1">
      <c r="B177" s="140"/>
      <c r="C177" s="141" t="s">
        <v>431</v>
      </c>
      <c r="D177" s="141" t="s">
        <v>141</v>
      </c>
      <c r="E177" s="142" t="s">
        <v>432</v>
      </c>
      <c r="F177" s="238" t="s">
        <v>433</v>
      </c>
      <c r="G177" s="238"/>
      <c r="H177" s="238"/>
      <c r="I177" s="238"/>
      <c r="J177" s="143" t="s">
        <v>149</v>
      </c>
      <c r="K177" s="144">
        <v>1</v>
      </c>
      <c r="L177" s="239"/>
      <c r="M177" s="239"/>
      <c r="N177" s="239">
        <f>ROUND(L177*K177,2)</f>
        <v>0</v>
      </c>
      <c r="O177" s="239"/>
      <c r="P177" s="239"/>
      <c r="Q177" s="239"/>
      <c r="R177" s="145"/>
      <c r="T177" s="146" t="s">
        <v>5</v>
      </c>
      <c r="U177" s="43" t="s">
        <v>41</v>
      </c>
      <c r="V177" s="147">
        <v>0</v>
      </c>
      <c r="W177" s="147">
        <f>V177*K177</f>
        <v>0</v>
      </c>
      <c r="X177" s="147">
        <v>0</v>
      </c>
      <c r="Y177" s="147">
        <f>X177*K177</f>
        <v>0</v>
      </c>
      <c r="Z177" s="147">
        <v>0</v>
      </c>
      <c r="AA177" s="148">
        <f>Z177*K177</f>
        <v>0</v>
      </c>
      <c r="AR177" s="21" t="s">
        <v>145</v>
      </c>
      <c r="AT177" s="21" t="s">
        <v>141</v>
      </c>
      <c r="AU177" s="21" t="s">
        <v>101</v>
      </c>
      <c r="AY177" s="21" t="s">
        <v>139</v>
      </c>
      <c r="BE177" s="149">
        <f>IF(U177="základní",N177,0)</f>
        <v>0</v>
      </c>
      <c r="BF177" s="149">
        <f>IF(U177="snížená",N177,0)</f>
        <v>0</v>
      </c>
      <c r="BG177" s="149">
        <f>IF(U177="zákl. přenesená",N177,0)</f>
        <v>0</v>
      </c>
      <c r="BH177" s="149">
        <f>IF(U177="sníž. přenesená",N177,0)</f>
        <v>0</v>
      </c>
      <c r="BI177" s="149">
        <f>IF(U177="nulová",N177,0)</f>
        <v>0</v>
      </c>
      <c r="BJ177" s="21" t="s">
        <v>84</v>
      </c>
      <c r="BK177" s="149">
        <f>ROUND(L177*K177,2)</f>
        <v>0</v>
      </c>
      <c r="BL177" s="21" t="s">
        <v>145</v>
      </c>
      <c r="BM177" s="21" t="s">
        <v>434</v>
      </c>
    </row>
    <row r="178" spans="2:65" s="9" customFormat="1" ht="29.85" customHeight="1">
      <c r="B178" s="129"/>
      <c r="C178" s="130"/>
      <c r="D178" s="139" t="s">
        <v>356</v>
      </c>
      <c r="E178" s="139"/>
      <c r="F178" s="139"/>
      <c r="G178" s="139"/>
      <c r="H178" s="139"/>
      <c r="I178" s="139"/>
      <c r="J178" s="139"/>
      <c r="K178" s="139"/>
      <c r="L178" s="139"/>
      <c r="M178" s="139"/>
      <c r="N178" s="258">
        <f>BK178</f>
        <v>0</v>
      </c>
      <c r="O178" s="259"/>
      <c r="P178" s="259"/>
      <c r="Q178" s="259"/>
      <c r="R178" s="132"/>
      <c r="T178" s="133"/>
      <c r="U178" s="130"/>
      <c r="V178" s="130"/>
      <c r="W178" s="134">
        <f>W179</f>
        <v>4.6523400000000006</v>
      </c>
      <c r="X178" s="130"/>
      <c r="Y178" s="134">
        <f>Y179</f>
        <v>0</v>
      </c>
      <c r="Z178" s="130"/>
      <c r="AA178" s="135">
        <f>AA179</f>
        <v>0</v>
      </c>
      <c r="AR178" s="136" t="s">
        <v>84</v>
      </c>
      <c r="AT178" s="137" t="s">
        <v>75</v>
      </c>
      <c r="AU178" s="137" t="s">
        <v>84</v>
      </c>
      <c r="AY178" s="136" t="s">
        <v>139</v>
      </c>
      <c r="BK178" s="138">
        <f>BK179</f>
        <v>0</v>
      </c>
    </row>
    <row r="179" spans="2:65" s="1" customFormat="1" ht="25.5" customHeight="1">
      <c r="B179" s="140"/>
      <c r="C179" s="141" t="s">
        <v>435</v>
      </c>
      <c r="D179" s="141" t="s">
        <v>141</v>
      </c>
      <c r="E179" s="142" t="s">
        <v>436</v>
      </c>
      <c r="F179" s="238" t="s">
        <v>437</v>
      </c>
      <c r="G179" s="238"/>
      <c r="H179" s="238"/>
      <c r="I179" s="238"/>
      <c r="J179" s="143" t="s">
        <v>229</v>
      </c>
      <c r="K179" s="144">
        <v>14.63</v>
      </c>
      <c r="L179" s="239"/>
      <c r="M179" s="239"/>
      <c r="N179" s="239">
        <f>ROUND(L179*K179,2)</f>
        <v>0</v>
      </c>
      <c r="O179" s="239"/>
      <c r="P179" s="239"/>
      <c r="Q179" s="239"/>
      <c r="R179" s="145"/>
      <c r="T179" s="146" t="s">
        <v>5</v>
      </c>
      <c r="U179" s="43" t="s">
        <v>41</v>
      </c>
      <c r="V179" s="147">
        <v>0.318</v>
      </c>
      <c r="W179" s="147">
        <f>V179*K179</f>
        <v>4.6523400000000006</v>
      </c>
      <c r="X179" s="147">
        <v>0</v>
      </c>
      <c r="Y179" s="147">
        <f>X179*K179</f>
        <v>0</v>
      </c>
      <c r="Z179" s="147">
        <v>0</v>
      </c>
      <c r="AA179" s="148">
        <f>Z179*K179</f>
        <v>0</v>
      </c>
      <c r="AR179" s="21" t="s">
        <v>145</v>
      </c>
      <c r="AT179" s="21" t="s">
        <v>141</v>
      </c>
      <c r="AU179" s="21" t="s">
        <v>101</v>
      </c>
      <c r="AY179" s="21" t="s">
        <v>139</v>
      </c>
      <c r="BE179" s="149">
        <f>IF(U179="základní",N179,0)</f>
        <v>0</v>
      </c>
      <c r="BF179" s="149">
        <f>IF(U179="snížená",N179,0)</f>
        <v>0</v>
      </c>
      <c r="BG179" s="149">
        <f>IF(U179="zákl. přenesená",N179,0)</f>
        <v>0</v>
      </c>
      <c r="BH179" s="149">
        <f>IF(U179="sníž. přenesená",N179,0)</f>
        <v>0</v>
      </c>
      <c r="BI179" s="149">
        <f>IF(U179="nulová",N179,0)</f>
        <v>0</v>
      </c>
      <c r="BJ179" s="21" t="s">
        <v>84</v>
      </c>
      <c r="BK179" s="149">
        <f>ROUND(L179*K179,2)</f>
        <v>0</v>
      </c>
      <c r="BL179" s="21" t="s">
        <v>145</v>
      </c>
      <c r="BM179" s="21" t="s">
        <v>438</v>
      </c>
    </row>
    <row r="180" spans="2:65" s="9" customFormat="1" ht="37.35" customHeight="1">
      <c r="B180" s="129"/>
      <c r="C180" s="130"/>
      <c r="D180" s="131" t="s">
        <v>116</v>
      </c>
      <c r="E180" s="131"/>
      <c r="F180" s="131"/>
      <c r="G180" s="131"/>
      <c r="H180" s="131"/>
      <c r="I180" s="131"/>
      <c r="J180" s="131"/>
      <c r="K180" s="131"/>
      <c r="L180" s="131"/>
      <c r="M180" s="131"/>
      <c r="N180" s="256">
        <f>BK180</f>
        <v>0</v>
      </c>
      <c r="O180" s="257"/>
      <c r="P180" s="257"/>
      <c r="Q180" s="257"/>
      <c r="R180" s="132"/>
      <c r="T180" s="133"/>
      <c r="U180" s="130"/>
      <c r="V180" s="130"/>
      <c r="W180" s="134">
        <f>W181+W185+W193+W196+W209+W214+W222+W264+W279</f>
        <v>402.01523000000003</v>
      </c>
      <c r="X180" s="130"/>
      <c r="Y180" s="134">
        <f>Y181+Y185+Y193+Y196+Y209+Y214+Y222+Y264+Y279</f>
        <v>5.0400087800000009</v>
      </c>
      <c r="Z180" s="130"/>
      <c r="AA180" s="135">
        <f>AA181+AA185+AA193+AA196+AA209+AA214+AA222+AA264+AA279</f>
        <v>0</v>
      </c>
      <c r="AR180" s="136" t="s">
        <v>101</v>
      </c>
      <c r="AT180" s="137" t="s">
        <v>75</v>
      </c>
      <c r="AU180" s="137" t="s">
        <v>76</v>
      </c>
      <c r="AY180" s="136" t="s">
        <v>139</v>
      </c>
      <c r="BK180" s="138">
        <f>BK181+BK185+BK193+BK196+BK209+BK214+BK222+BK264+BK279</f>
        <v>0</v>
      </c>
    </row>
    <row r="181" spans="2:65" s="9" customFormat="1" ht="19.899999999999999" customHeight="1">
      <c r="B181" s="129"/>
      <c r="C181" s="130"/>
      <c r="D181" s="139" t="s">
        <v>117</v>
      </c>
      <c r="E181" s="139"/>
      <c r="F181" s="139"/>
      <c r="G181" s="139"/>
      <c r="H181" s="139"/>
      <c r="I181" s="139"/>
      <c r="J181" s="139"/>
      <c r="K181" s="139"/>
      <c r="L181" s="139"/>
      <c r="M181" s="139"/>
      <c r="N181" s="254">
        <f>BK181</f>
        <v>0</v>
      </c>
      <c r="O181" s="255"/>
      <c r="P181" s="255"/>
      <c r="Q181" s="255"/>
      <c r="R181" s="132"/>
      <c r="T181" s="133"/>
      <c r="U181" s="130"/>
      <c r="V181" s="130"/>
      <c r="W181" s="134">
        <f>SUM(W182:W184)</f>
        <v>7.9191500000000001</v>
      </c>
      <c r="X181" s="130"/>
      <c r="Y181" s="134">
        <f>SUM(Y182:Y184)</f>
        <v>0.36512</v>
      </c>
      <c r="Z181" s="130"/>
      <c r="AA181" s="135">
        <f>SUM(AA182:AA184)</f>
        <v>0</v>
      </c>
      <c r="AR181" s="136" t="s">
        <v>101</v>
      </c>
      <c r="AT181" s="137" t="s">
        <v>75</v>
      </c>
      <c r="AU181" s="137" t="s">
        <v>84</v>
      </c>
      <c r="AY181" s="136" t="s">
        <v>139</v>
      </c>
      <c r="BK181" s="138">
        <f>SUM(BK182:BK184)</f>
        <v>0</v>
      </c>
    </row>
    <row r="182" spans="2:65" s="1" customFormat="1" ht="25.5" customHeight="1">
      <c r="B182" s="140"/>
      <c r="C182" s="141" t="s">
        <v>439</v>
      </c>
      <c r="D182" s="141" t="s">
        <v>141</v>
      </c>
      <c r="E182" s="142" t="s">
        <v>440</v>
      </c>
      <c r="F182" s="238" t="s">
        <v>441</v>
      </c>
      <c r="G182" s="238"/>
      <c r="H182" s="238"/>
      <c r="I182" s="238"/>
      <c r="J182" s="143" t="s">
        <v>144</v>
      </c>
      <c r="K182" s="144">
        <v>7</v>
      </c>
      <c r="L182" s="239"/>
      <c r="M182" s="239"/>
      <c r="N182" s="239">
        <f>ROUND(L182*K182,2)</f>
        <v>0</v>
      </c>
      <c r="O182" s="239"/>
      <c r="P182" s="239"/>
      <c r="Q182" s="239"/>
      <c r="R182" s="145"/>
      <c r="T182" s="146" t="s">
        <v>5</v>
      </c>
      <c r="U182" s="43" t="s">
        <v>41</v>
      </c>
      <c r="V182" s="147">
        <v>0.99</v>
      </c>
      <c r="W182" s="147">
        <f>V182*K182</f>
        <v>6.93</v>
      </c>
      <c r="X182" s="147">
        <v>0</v>
      </c>
      <c r="Y182" s="147">
        <f>X182*K182</f>
        <v>0</v>
      </c>
      <c r="Z182" s="147">
        <v>0</v>
      </c>
      <c r="AA182" s="148">
        <f>Z182*K182</f>
        <v>0</v>
      </c>
      <c r="AR182" s="21" t="s">
        <v>245</v>
      </c>
      <c r="AT182" s="21" t="s">
        <v>141</v>
      </c>
      <c r="AU182" s="21" t="s">
        <v>101</v>
      </c>
      <c r="AY182" s="21" t="s">
        <v>139</v>
      </c>
      <c r="BE182" s="149">
        <f>IF(U182="základní",N182,0)</f>
        <v>0</v>
      </c>
      <c r="BF182" s="149">
        <f>IF(U182="snížená",N182,0)</f>
        <v>0</v>
      </c>
      <c r="BG182" s="149">
        <f>IF(U182="zákl. přenesená",N182,0)</f>
        <v>0</v>
      </c>
      <c r="BH182" s="149">
        <f>IF(U182="sníž. přenesená",N182,0)</f>
        <v>0</v>
      </c>
      <c r="BI182" s="149">
        <f>IF(U182="nulová",N182,0)</f>
        <v>0</v>
      </c>
      <c r="BJ182" s="21" t="s">
        <v>84</v>
      </c>
      <c r="BK182" s="149">
        <f>ROUND(L182*K182,2)</f>
        <v>0</v>
      </c>
      <c r="BL182" s="21" t="s">
        <v>245</v>
      </c>
      <c r="BM182" s="21" t="s">
        <v>442</v>
      </c>
    </row>
    <row r="183" spans="2:65" s="1" customFormat="1" ht="16.5" customHeight="1">
      <c r="B183" s="140"/>
      <c r="C183" s="176" t="s">
        <v>443</v>
      </c>
      <c r="D183" s="176" t="s">
        <v>444</v>
      </c>
      <c r="E183" s="177" t="s">
        <v>445</v>
      </c>
      <c r="F183" s="261" t="s">
        <v>446</v>
      </c>
      <c r="G183" s="261"/>
      <c r="H183" s="261"/>
      <c r="I183" s="261"/>
      <c r="J183" s="178" t="s">
        <v>144</v>
      </c>
      <c r="K183" s="179">
        <v>7</v>
      </c>
      <c r="L183" s="262"/>
      <c r="M183" s="262"/>
      <c r="N183" s="262">
        <f>ROUND(L183*K183,2)</f>
        <v>0</v>
      </c>
      <c r="O183" s="239"/>
      <c r="P183" s="239"/>
      <c r="Q183" s="239"/>
      <c r="R183" s="145"/>
      <c r="T183" s="146" t="s">
        <v>5</v>
      </c>
      <c r="U183" s="43" t="s">
        <v>41</v>
      </c>
      <c r="V183" s="147">
        <v>0</v>
      </c>
      <c r="W183" s="147">
        <f>V183*K183</f>
        <v>0</v>
      </c>
      <c r="X183" s="147">
        <v>5.2159999999999998E-2</v>
      </c>
      <c r="Y183" s="147">
        <f>X183*K183</f>
        <v>0.36512</v>
      </c>
      <c r="Z183" s="147">
        <v>0</v>
      </c>
      <c r="AA183" s="148">
        <f>Z183*K183</f>
        <v>0</v>
      </c>
      <c r="AR183" s="21" t="s">
        <v>261</v>
      </c>
      <c r="AT183" s="21" t="s">
        <v>444</v>
      </c>
      <c r="AU183" s="21" t="s">
        <v>101</v>
      </c>
      <c r="AY183" s="21" t="s">
        <v>139</v>
      </c>
      <c r="BE183" s="149">
        <f>IF(U183="základní",N183,0)</f>
        <v>0</v>
      </c>
      <c r="BF183" s="149">
        <f>IF(U183="snížená",N183,0)</f>
        <v>0</v>
      </c>
      <c r="BG183" s="149">
        <f>IF(U183="zákl. přenesená",N183,0)</f>
        <v>0</v>
      </c>
      <c r="BH183" s="149">
        <f>IF(U183="sníž. přenesená",N183,0)</f>
        <v>0</v>
      </c>
      <c r="BI183" s="149">
        <f>IF(U183="nulová",N183,0)</f>
        <v>0</v>
      </c>
      <c r="BJ183" s="21" t="s">
        <v>84</v>
      </c>
      <c r="BK183" s="149">
        <f>ROUND(L183*K183,2)</f>
        <v>0</v>
      </c>
      <c r="BL183" s="21" t="s">
        <v>245</v>
      </c>
      <c r="BM183" s="21" t="s">
        <v>447</v>
      </c>
    </row>
    <row r="184" spans="2:65" s="1" customFormat="1" ht="25.5" customHeight="1">
      <c r="B184" s="140"/>
      <c r="C184" s="141" t="s">
        <v>448</v>
      </c>
      <c r="D184" s="141" t="s">
        <v>141</v>
      </c>
      <c r="E184" s="142" t="s">
        <v>449</v>
      </c>
      <c r="F184" s="238" t="s">
        <v>450</v>
      </c>
      <c r="G184" s="238"/>
      <c r="H184" s="238"/>
      <c r="I184" s="238"/>
      <c r="J184" s="143" t="s">
        <v>229</v>
      </c>
      <c r="K184" s="144">
        <v>0.36499999999999999</v>
      </c>
      <c r="L184" s="239"/>
      <c r="M184" s="239"/>
      <c r="N184" s="239">
        <f>ROUND(L184*K184,2)</f>
        <v>0</v>
      </c>
      <c r="O184" s="239"/>
      <c r="P184" s="239"/>
      <c r="Q184" s="239"/>
      <c r="R184" s="145"/>
      <c r="T184" s="146" t="s">
        <v>5</v>
      </c>
      <c r="U184" s="43" t="s">
        <v>41</v>
      </c>
      <c r="V184" s="147">
        <v>2.71</v>
      </c>
      <c r="W184" s="147">
        <f>V184*K184</f>
        <v>0.98914999999999997</v>
      </c>
      <c r="X184" s="147">
        <v>0</v>
      </c>
      <c r="Y184" s="147">
        <f>X184*K184</f>
        <v>0</v>
      </c>
      <c r="Z184" s="147">
        <v>0</v>
      </c>
      <c r="AA184" s="148">
        <f>Z184*K184</f>
        <v>0</v>
      </c>
      <c r="AR184" s="21" t="s">
        <v>245</v>
      </c>
      <c r="AT184" s="21" t="s">
        <v>141</v>
      </c>
      <c r="AU184" s="21" t="s">
        <v>101</v>
      </c>
      <c r="AY184" s="21" t="s">
        <v>139</v>
      </c>
      <c r="BE184" s="149">
        <f>IF(U184="základní",N184,0)</f>
        <v>0</v>
      </c>
      <c r="BF184" s="149">
        <f>IF(U184="snížená",N184,0)</f>
        <v>0</v>
      </c>
      <c r="BG184" s="149">
        <f>IF(U184="zákl. přenesená",N184,0)</f>
        <v>0</v>
      </c>
      <c r="BH184" s="149">
        <f>IF(U184="sníž. přenesená",N184,0)</f>
        <v>0</v>
      </c>
      <c r="BI184" s="149">
        <f>IF(U184="nulová",N184,0)</f>
        <v>0</v>
      </c>
      <c r="BJ184" s="21" t="s">
        <v>84</v>
      </c>
      <c r="BK184" s="149">
        <f>ROUND(L184*K184,2)</f>
        <v>0</v>
      </c>
      <c r="BL184" s="21" t="s">
        <v>245</v>
      </c>
      <c r="BM184" s="21" t="s">
        <v>451</v>
      </c>
    </row>
    <row r="185" spans="2:65" s="9" customFormat="1" ht="29.85" customHeight="1">
      <c r="B185" s="129"/>
      <c r="C185" s="130"/>
      <c r="D185" s="139" t="s">
        <v>118</v>
      </c>
      <c r="E185" s="139"/>
      <c r="F185" s="139"/>
      <c r="G185" s="139"/>
      <c r="H185" s="139"/>
      <c r="I185" s="139"/>
      <c r="J185" s="139"/>
      <c r="K185" s="139"/>
      <c r="L185" s="139"/>
      <c r="M185" s="139"/>
      <c r="N185" s="258">
        <f>BK185</f>
        <v>0</v>
      </c>
      <c r="O185" s="259"/>
      <c r="P185" s="259"/>
      <c r="Q185" s="259"/>
      <c r="R185" s="132"/>
      <c r="T185" s="133"/>
      <c r="U185" s="130"/>
      <c r="V185" s="130"/>
      <c r="W185" s="134">
        <f>SUM(W186:W192)</f>
        <v>23.75</v>
      </c>
      <c r="X185" s="130"/>
      <c r="Y185" s="134">
        <f>SUM(Y186:Y192)</f>
        <v>0</v>
      </c>
      <c r="Z185" s="130"/>
      <c r="AA185" s="135">
        <f>SUM(AA186:AA192)</f>
        <v>0</v>
      </c>
      <c r="AR185" s="136" t="s">
        <v>101</v>
      </c>
      <c r="AT185" s="137" t="s">
        <v>75</v>
      </c>
      <c r="AU185" s="137" t="s">
        <v>84</v>
      </c>
      <c r="AY185" s="136" t="s">
        <v>139</v>
      </c>
      <c r="BK185" s="138">
        <f>SUM(BK186:BK192)</f>
        <v>0</v>
      </c>
    </row>
    <row r="186" spans="2:65" s="1" customFormat="1" ht="25.5" customHeight="1">
      <c r="B186" s="140"/>
      <c r="C186" s="141" t="s">
        <v>305</v>
      </c>
      <c r="D186" s="141" t="s">
        <v>141</v>
      </c>
      <c r="E186" s="142" t="s">
        <v>452</v>
      </c>
      <c r="F186" s="238" t="s">
        <v>453</v>
      </c>
      <c r="G186" s="238"/>
      <c r="H186" s="238"/>
      <c r="I186" s="238"/>
      <c r="J186" s="143" t="s">
        <v>144</v>
      </c>
      <c r="K186" s="144">
        <v>4</v>
      </c>
      <c r="L186" s="239"/>
      <c r="M186" s="239"/>
      <c r="N186" s="239">
        <f t="shared" ref="N186:N192" si="0">ROUND(L186*K186,2)</f>
        <v>0</v>
      </c>
      <c r="O186" s="239"/>
      <c r="P186" s="239"/>
      <c r="Q186" s="239"/>
      <c r="R186" s="145"/>
      <c r="T186" s="146" t="s">
        <v>5</v>
      </c>
      <c r="U186" s="43" t="s">
        <v>41</v>
      </c>
      <c r="V186" s="147">
        <v>0.66</v>
      </c>
      <c r="W186" s="147">
        <f t="shared" ref="W186:W192" si="1">V186*K186</f>
        <v>2.64</v>
      </c>
      <c r="X186" s="147">
        <v>0</v>
      </c>
      <c r="Y186" s="147">
        <f t="shared" ref="Y186:Y192" si="2">X186*K186</f>
        <v>0</v>
      </c>
      <c r="Z186" s="147">
        <v>0</v>
      </c>
      <c r="AA186" s="148">
        <f t="shared" ref="AA186:AA192" si="3">Z186*K186</f>
        <v>0</v>
      </c>
      <c r="AR186" s="21" t="s">
        <v>245</v>
      </c>
      <c r="AT186" s="21" t="s">
        <v>141</v>
      </c>
      <c r="AU186" s="21" t="s">
        <v>101</v>
      </c>
      <c r="AY186" s="21" t="s">
        <v>139</v>
      </c>
      <c r="BE186" s="149">
        <f t="shared" ref="BE186:BE192" si="4">IF(U186="základní",N186,0)</f>
        <v>0</v>
      </c>
      <c r="BF186" s="149">
        <f t="shared" ref="BF186:BF192" si="5">IF(U186="snížená",N186,0)</f>
        <v>0</v>
      </c>
      <c r="BG186" s="149">
        <f t="shared" ref="BG186:BG192" si="6">IF(U186="zákl. přenesená",N186,0)</f>
        <v>0</v>
      </c>
      <c r="BH186" s="149">
        <f t="shared" ref="BH186:BH192" si="7">IF(U186="sníž. přenesená",N186,0)</f>
        <v>0</v>
      </c>
      <c r="BI186" s="149">
        <f t="shared" ref="BI186:BI192" si="8">IF(U186="nulová",N186,0)</f>
        <v>0</v>
      </c>
      <c r="BJ186" s="21" t="s">
        <v>84</v>
      </c>
      <c r="BK186" s="149">
        <f t="shared" ref="BK186:BK192" si="9">ROUND(L186*K186,2)</f>
        <v>0</v>
      </c>
      <c r="BL186" s="21" t="s">
        <v>245</v>
      </c>
      <c r="BM186" s="21" t="s">
        <v>454</v>
      </c>
    </row>
    <row r="187" spans="2:65" s="1" customFormat="1" ht="25.5" customHeight="1">
      <c r="B187" s="140"/>
      <c r="C187" s="141" t="s">
        <v>455</v>
      </c>
      <c r="D187" s="141" t="s">
        <v>141</v>
      </c>
      <c r="E187" s="142" t="s">
        <v>456</v>
      </c>
      <c r="F187" s="238" t="s">
        <v>457</v>
      </c>
      <c r="G187" s="238"/>
      <c r="H187" s="238"/>
      <c r="I187" s="238"/>
      <c r="J187" s="143" t="s">
        <v>144</v>
      </c>
      <c r="K187" s="144">
        <v>11</v>
      </c>
      <c r="L187" s="239"/>
      <c r="M187" s="239"/>
      <c r="N187" s="239">
        <f t="shared" si="0"/>
        <v>0</v>
      </c>
      <c r="O187" s="239"/>
      <c r="P187" s="239"/>
      <c r="Q187" s="239"/>
      <c r="R187" s="145"/>
      <c r="T187" s="146" t="s">
        <v>5</v>
      </c>
      <c r="U187" s="43" t="s">
        <v>41</v>
      </c>
      <c r="V187" s="147">
        <v>0.79200000000000004</v>
      </c>
      <c r="W187" s="147">
        <f t="shared" si="1"/>
        <v>8.7119999999999997</v>
      </c>
      <c r="X187" s="147">
        <v>0</v>
      </c>
      <c r="Y187" s="147">
        <f t="shared" si="2"/>
        <v>0</v>
      </c>
      <c r="Z187" s="147">
        <v>0</v>
      </c>
      <c r="AA187" s="148">
        <f t="shared" si="3"/>
        <v>0</v>
      </c>
      <c r="AR187" s="21" t="s">
        <v>245</v>
      </c>
      <c r="AT187" s="21" t="s">
        <v>141</v>
      </c>
      <c r="AU187" s="21" t="s">
        <v>101</v>
      </c>
      <c r="AY187" s="21" t="s">
        <v>139</v>
      </c>
      <c r="BE187" s="149">
        <f t="shared" si="4"/>
        <v>0</v>
      </c>
      <c r="BF187" s="149">
        <f t="shared" si="5"/>
        <v>0</v>
      </c>
      <c r="BG187" s="149">
        <f t="shared" si="6"/>
        <v>0</v>
      </c>
      <c r="BH187" s="149">
        <f t="shared" si="7"/>
        <v>0</v>
      </c>
      <c r="BI187" s="149">
        <f t="shared" si="8"/>
        <v>0</v>
      </c>
      <c r="BJ187" s="21" t="s">
        <v>84</v>
      </c>
      <c r="BK187" s="149">
        <f t="shared" si="9"/>
        <v>0</v>
      </c>
      <c r="BL187" s="21" t="s">
        <v>245</v>
      </c>
      <c r="BM187" s="21" t="s">
        <v>458</v>
      </c>
    </row>
    <row r="188" spans="2:65" s="1" customFormat="1" ht="16.5" customHeight="1">
      <c r="B188" s="140"/>
      <c r="C188" s="176" t="s">
        <v>459</v>
      </c>
      <c r="D188" s="176" t="s">
        <v>444</v>
      </c>
      <c r="E188" s="177" t="s">
        <v>460</v>
      </c>
      <c r="F188" s="261" t="s">
        <v>461</v>
      </c>
      <c r="G188" s="261"/>
      <c r="H188" s="261"/>
      <c r="I188" s="261"/>
      <c r="J188" s="178" t="s">
        <v>144</v>
      </c>
      <c r="K188" s="179">
        <v>15</v>
      </c>
      <c r="L188" s="262"/>
      <c r="M188" s="262"/>
      <c r="N188" s="262">
        <f t="shared" si="0"/>
        <v>0</v>
      </c>
      <c r="O188" s="239"/>
      <c r="P188" s="239"/>
      <c r="Q188" s="239"/>
      <c r="R188" s="145"/>
      <c r="T188" s="146" t="s">
        <v>5</v>
      </c>
      <c r="U188" s="43" t="s">
        <v>41</v>
      </c>
      <c r="V188" s="147">
        <v>0</v>
      </c>
      <c r="W188" s="147">
        <f t="shared" si="1"/>
        <v>0</v>
      </c>
      <c r="X188" s="147">
        <v>0</v>
      </c>
      <c r="Y188" s="147">
        <f t="shared" si="2"/>
        <v>0</v>
      </c>
      <c r="Z188" s="147">
        <v>0</v>
      </c>
      <c r="AA188" s="148">
        <f t="shared" si="3"/>
        <v>0</v>
      </c>
      <c r="AR188" s="21" t="s">
        <v>261</v>
      </c>
      <c r="AT188" s="21" t="s">
        <v>444</v>
      </c>
      <c r="AU188" s="21" t="s">
        <v>101</v>
      </c>
      <c r="AY188" s="21" t="s">
        <v>139</v>
      </c>
      <c r="BE188" s="149">
        <f t="shared" si="4"/>
        <v>0</v>
      </c>
      <c r="BF188" s="149">
        <f t="shared" si="5"/>
        <v>0</v>
      </c>
      <c r="BG188" s="149">
        <f t="shared" si="6"/>
        <v>0</v>
      </c>
      <c r="BH188" s="149">
        <f t="shared" si="7"/>
        <v>0</v>
      </c>
      <c r="BI188" s="149">
        <f t="shared" si="8"/>
        <v>0</v>
      </c>
      <c r="BJ188" s="21" t="s">
        <v>84</v>
      </c>
      <c r="BK188" s="149">
        <f t="shared" si="9"/>
        <v>0</v>
      </c>
      <c r="BL188" s="21" t="s">
        <v>245</v>
      </c>
      <c r="BM188" s="21" t="s">
        <v>462</v>
      </c>
    </row>
    <row r="189" spans="2:65" s="1" customFormat="1" ht="16.5" customHeight="1">
      <c r="B189" s="140"/>
      <c r="C189" s="176" t="s">
        <v>463</v>
      </c>
      <c r="D189" s="176" t="s">
        <v>444</v>
      </c>
      <c r="E189" s="177" t="s">
        <v>279</v>
      </c>
      <c r="F189" s="261" t="s">
        <v>464</v>
      </c>
      <c r="G189" s="261"/>
      <c r="H189" s="261"/>
      <c r="I189" s="261"/>
      <c r="J189" s="178" t="s">
        <v>144</v>
      </c>
      <c r="K189" s="179">
        <v>4</v>
      </c>
      <c r="L189" s="262"/>
      <c r="M189" s="262"/>
      <c r="N189" s="262">
        <f t="shared" si="0"/>
        <v>0</v>
      </c>
      <c r="O189" s="239"/>
      <c r="P189" s="239"/>
      <c r="Q189" s="239"/>
      <c r="R189" s="145"/>
      <c r="T189" s="146" t="s">
        <v>5</v>
      </c>
      <c r="U189" s="43" t="s">
        <v>41</v>
      </c>
      <c r="V189" s="147">
        <v>0</v>
      </c>
      <c r="W189" s="147">
        <f t="shared" si="1"/>
        <v>0</v>
      </c>
      <c r="X189" s="147">
        <v>0</v>
      </c>
      <c r="Y189" s="147">
        <f t="shared" si="2"/>
        <v>0</v>
      </c>
      <c r="Z189" s="147">
        <v>0</v>
      </c>
      <c r="AA189" s="148">
        <f t="shared" si="3"/>
        <v>0</v>
      </c>
      <c r="AR189" s="21" t="s">
        <v>261</v>
      </c>
      <c r="AT189" s="21" t="s">
        <v>444</v>
      </c>
      <c r="AU189" s="21" t="s">
        <v>101</v>
      </c>
      <c r="AY189" s="21" t="s">
        <v>139</v>
      </c>
      <c r="BE189" s="149">
        <f t="shared" si="4"/>
        <v>0</v>
      </c>
      <c r="BF189" s="149">
        <f t="shared" si="5"/>
        <v>0</v>
      </c>
      <c r="BG189" s="149">
        <f t="shared" si="6"/>
        <v>0</v>
      </c>
      <c r="BH189" s="149">
        <f t="shared" si="7"/>
        <v>0</v>
      </c>
      <c r="BI189" s="149">
        <f t="shared" si="8"/>
        <v>0</v>
      </c>
      <c r="BJ189" s="21" t="s">
        <v>84</v>
      </c>
      <c r="BK189" s="149">
        <f t="shared" si="9"/>
        <v>0</v>
      </c>
      <c r="BL189" s="21" t="s">
        <v>245</v>
      </c>
      <c r="BM189" s="21" t="s">
        <v>465</v>
      </c>
    </row>
    <row r="190" spans="2:65" s="1" customFormat="1" ht="25.5" customHeight="1">
      <c r="B190" s="140"/>
      <c r="C190" s="141" t="s">
        <v>466</v>
      </c>
      <c r="D190" s="141" t="s">
        <v>141</v>
      </c>
      <c r="E190" s="142" t="s">
        <v>467</v>
      </c>
      <c r="F190" s="238" t="s">
        <v>468</v>
      </c>
      <c r="G190" s="238"/>
      <c r="H190" s="238"/>
      <c r="I190" s="238"/>
      <c r="J190" s="143" t="s">
        <v>144</v>
      </c>
      <c r="K190" s="144">
        <v>1</v>
      </c>
      <c r="L190" s="239"/>
      <c r="M190" s="239"/>
      <c r="N190" s="239">
        <f t="shared" si="0"/>
        <v>0</v>
      </c>
      <c r="O190" s="239"/>
      <c r="P190" s="239"/>
      <c r="Q190" s="239"/>
      <c r="R190" s="145"/>
      <c r="T190" s="146" t="s">
        <v>5</v>
      </c>
      <c r="U190" s="43" t="s">
        <v>41</v>
      </c>
      <c r="V190" s="147">
        <v>12.398</v>
      </c>
      <c r="W190" s="147">
        <f t="shared" si="1"/>
        <v>12.398</v>
      </c>
      <c r="X190" s="147">
        <v>0</v>
      </c>
      <c r="Y190" s="147">
        <f t="shared" si="2"/>
        <v>0</v>
      </c>
      <c r="Z190" s="147">
        <v>0</v>
      </c>
      <c r="AA190" s="148">
        <f t="shared" si="3"/>
        <v>0</v>
      </c>
      <c r="AR190" s="21" t="s">
        <v>245</v>
      </c>
      <c r="AT190" s="21" t="s">
        <v>141</v>
      </c>
      <c r="AU190" s="21" t="s">
        <v>101</v>
      </c>
      <c r="AY190" s="21" t="s">
        <v>139</v>
      </c>
      <c r="BE190" s="149">
        <f t="shared" si="4"/>
        <v>0</v>
      </c>
      <c r="BF190" s="149">
        <f t="shared" si="5"/>
        <v>0</v>
      </c>
      <c r="BG190" s="149">
        <f t="shared" si="6"/>
        <v>0</v>
      </c>
      <c r="BH190" s="149">
        <f t="shared" si="7"/>
        <v>0</v>
      </c>
      <c r="BI190" s="149">
        <f t="shared" si="8"/>
        <v>0</v>
      </c>
      <c r="BJ190" s="21" t="s">
        <v>84</v>
      </c>
      <c r="BK190" s="149">
        <f t="shared" si="9"/>
        <v>0</v>
      </c>
      <c r="BL190" s="21" t="s">
        <v>245</v>
      </c>
      <c r="BM190" s="21" t="s">
        <v>469</v>
      </c>
    </row>
    <row r="191" spans="2:65" s="1" customFormat="1" ht="16.5" customHeight="1">
      <c r="B191" s="140"/>
      <c r="C191" s="141" t="s">
        <v>470</v>
      </c>
      <c r="D191" s="141" t="s">
        <v>141</v>
      </c>
      <c r="E191" s="142" t="s">
        <v>471</v>
      </c>
      <c r="F191" s="238" t="s">
        <v>472</v>
      </c>
      <c r="G191" s="238"/>
      <c r="H191" s="238"/>
      <c r="I191" s="238"/>
      <c r="J191" s="143" t="s">
        <v>144</v>
      </c>
      <c r="K191" s="144">
        <v>2</v>
      </c>
      <c r="L191" s="239"/>
      <c r="M191" s="239"/>
      <c r="N191" s="239">
        <f t="shared" si="0"/>
        <v>0</v>
      </c>
      <c r="O191" s="239"/>
      <c r="P191" s="239"/>
      <c r="Q191" s="239"/>
      <c r="R191" s="145"/>
      <c r="T191" s="146" t="s">
        <v>5</v>
      </c>
      <c r="U191" s="43" t="s">
        <v>41</v>
      </c>
      <c r="V191" s="147">
        <v>0</v>
      </c>
      <c r="W191" s="147">
        <f t="shared" si="1"/>
        <v>0</v>
      </c>
      <c r="X191" s="147">
        <v>0</v>
      </c>
      <c r="Y191" s="147">
        <f t="shared" si="2"/>
        <v>0</v>
      </c>
      <c r="Z191" s="147">
        <v>0</v>
      </c>
      <c r="AA191" s="148">
        <f t="shared" si="3"/>
        <v>0</v>
      </c>
      <c r="AR191" s="21" t="s">
        <v>245</v>
      </c>
      <c r="AT191" s="21" t="s">
        <v>141</v>
      </c>
      <c r="AU191" s="21" t="s">
        <v>101</v>
      </c>
      <c r="AY191" s="21" t="s">
        <v>139</v>
      </c>
      <c r="BE191" s="149">
        <f t="shared" si="4"/>
        <v>0</v>
      </c>
      <c r="BF191" s="149">
        <f t="shared" si="5"/>
        <v>0</v>
      </c>
      <c r="BG191" s="149">
        <f t="shared" si="6"/>
        <v>0</v>
      </c>
      <c r="BH191" s="149">
        <f t="shared" si="7"/>
        <v>0</v>
      </c>
      <c r="BI191" s="149">
        <f t="shared" si="8"/>
        <v>0</v>
      </c>
      <c r="BJ191" s="21" t="s">
        <v>84</v>
      </c>
      <c r="BK191" s="149">
        <f t="shared" si="9"/>
        <v>0</v>
      </c>
      <c r="BL191" s="21" t="s">
        <v>245</v>
      </c>
      <c r="BM191" s="21" t="s">
        <v>473</v>
      </c>
    </row>
    <row r="192" spans="2:65" s="1" customFormat="1" ht="16.5" customHeight="1">
      <c r="B192" s="140"/>
      <c r="C192" s="141" t="s">
        <v>474</v>
      </c>
      <c r="D192" s="141" t="s">
        <v>141</v>
      </c>
      <c r="E192" s="142" t="s">
        <v>475</v>
      </c>
      <c r="F192" s="238" t="s">
        <v>476</v>
      </c>
      <c r="G192" s="238"/>
      <c r="H192" s="238"/>
      <c r="I192" s="238"/>
      <c r="J192" s="143" t="s">
        <v>144</v>
      </c>
      <c r="K192" s="144">
        <v>7</v>
      </c>
      <c r="L192" s="239"/>
      <c r="M192" s="239"/>
      <c r="N192" s="239">
        <f t="shared" si="0"/>
        <v>0</v>
      </c>
      <c r="O192" s="239"/>
      <c r="P192" s="239"/>
      <c r="Q192" s="239"/>
      <c r="R192" s="145"/>
      <c r="T192" s="146" t="s">
        <v>5</v>
      </c>
      <c r="U192" s="43" t="s">
        <v>41</v>
      </c>
      <c r="V192" s="147">
        <v>0</v>
      </c>
      <c r="W192" s="147">
        <f t="shared" si="1"/>
        <v>0</v>
      </c>
      <c r="X192" s="147">
        <v>0</v>
      </c>
      <c r="Y192" s="147">
        <f t="shared" si="2"/>
        <v>0</v>
      </c>
      <c r="Z192" s="147">
        <v>0</v>
      </c>
      <c r="AA192" s="148">
        <f t="shared" si="3"/>
        <v>0</v>
      </c>
      <c r="AR192" s="21" t="s">
        <v>245</v>
      </c>
      <c r="AT192" s="21" t="s">
        <v>141</v>
      </c>
      <c r="AU192" s="21" t="s">
        <v>101</v>
      </c>
      <c r="AY192" s="21" t="s">
        <v>139</v>
      </c>
      <c r="BE192" s="149">
        <f t="shared" si="4"/>
        <v>0</v>
      </c>
      <c r="BF192" s="149">
        <f t="shared" si="5"/>
        <v>0</v>
      </c>
      <c r="BG192" s="149">
        <f t="shared" si="6"/>
        <v>0</v>
      </c>
      <c r="BH192" s="149">
        <f t="shared" si="7"/>
        <v>0</v>
      </c>
      <c r="BI192" s="149">
        <f t="shared" si="8"/>
        <v>0</v>
      </c>
      <c r="BJ192" s="21" t="s">
        <v>84</v>
      </c>
      <c r="BK192" s="149">
        <f t="shared" si="9"/>
        <v>0</v>
      </c>
      <c r="BL192" s="21" t="s">
        <v>245</v>
      </c>
      <c r="BM192" s="21" t="s">
        <v>477</v>
      </c>
    </row>
    <row r="193" spans="2:65" s="9" customFormat="1" ht="29.85" customHeight="1">
      <c r="B193" s="129"/>
      <c r="C193" s="130"/>
      <c r="D193" s="139" t="s">
        <v>119</v>
      </c>
      <c r="E193" s="139"/>
      <c r="F193" s="139"/>
      <c r="G193" s="139"/>
      <c r="H193" s="139"/>
      <c r="I193" s="139"/>
      <c r="J193" s="139"/>
      <c r="K193" s="139"/>
      <c r="L193" s="139"/>
      <c r="M193" s="139"/>
      <c r="N193" s="258">
        <f>BK193</f>
        <v>0</v>
      </c>
      <c r="O193" s="259"/>
      <c r="P193" s="259"/>
      <c r="Q193" s="259"/>
      <c r="R193" s="132"/>
      <c r="T193" s="133"/>
      <c r="U193" s="130"/>
      <c r="V193" s="130"/>
      <c r="W193" s="134">
        <f>SUM(W194:W195)</f>
        <v>8.2880000000000003</v>
      </c>
      <c r="X193" s="130"/>
      <c r="Y193" s="134">
        <f>SUM(Y194:Y195)</f>
        <v>0</v>
      </c>
      <c r="Z193" s="130"/>
      <c r="AA193" s="135">
        <f>SUM(AA194:AA195)</f>
        <v>0</v>
      </c>
      <c r="AR193" s="136" t="s">
        <v>101</v>
      </c>
      <c r="AT193" s="137" t="s">
        <v>75</v>
      </c>
      <c r="AU193" s="137" t="s">
        <v>84</v>
      </c>
      <c r="AY193" s="136" t="s">
        <v>139</v>
      </c>
      <c r="BK193" s="138">
        <f>SUM(BK194:BK195)</f>
        <v>0</v>
      </c>
    </row>
    <row r="194" spans="2:65" s="1" customFormat="1" ht="16.5" customHeight="1">
      <c r="B194" s="140"/>
      <c r="C194" s="141" t="s">
        <v>310</v>
      </c>
      <c r="D194" s="141" t="s">
        <v>141</v>
      </c>
      <c r="E194" s="142" t="s">
        <v>478</v>
      </c>
      <c r="F194" s="238" t="s">
        <v>479</v>
      </c>
      <c r="G194" s="238"/>
      <c r="H194" s="238"/>
      <c r="I194" s="238"/>
      <c r="J194" s="143" t="s">
        <v>144</v>
      </c>
      <c r="K194" s="144">
        <v>7</v>
      </c>
      <c r="L194" s="239"/>
      <c r="M194" s="239"/>
      <c r="N194" s="239">
        <f>ROUND(L194*K194,2)</f>
        <v>0</v>
      </c>
      <c r="O194" s="239"/>
      <c r="P194" s="239"/>
      <c r="Q194" s="239"/>
      <c r="R194" s="145"/>
      <c r="T194" s="146" t="s">
        <v>5</v>
      </c>
      <c r="U194" s="43" t="s">
        <v>41</v>
      </c>
      <c r="V194" s="147">
        <v>1.1839999999999999</v>
      </c>
      <c r="W194" s="147">
        <f>V194*K194</f>
        <v>8.2880000000000003</v>
      </c>
      <c r="X194" s="147">
        <v>0</v>
      </c>
      <c r="Y194" s="147">
        <f>X194*K194</f>
        <v>0</v>
      </c>
      <c r="Z194" s="147">
        <v>0</v>
      </c>
      <c r="AA194" s="148">
        <f>Z194*K194</f>
        <v>0</v>
      </c>
      <c r="AR194" s="21" t="s">
        <v>245</v>
      </c>
      <c r="AT194" s="21" t="s">
        <v>141</v>
      </c>
      <c r="AU194" s="21" t="s">
        <v>101</v>
      </c>
      <c r="AY194" s="21" t="s">
        <v>139</v>
      </c>
      <c r="BE194" s="149">
        <f>IF(U194="základní",N194,0)</f>
        <v>0</v>
      </c>
      <c r="BF194" s="149">
        <f>IF(U194="snížená",N194,0)</f>
        <v>0</v>
      </c>
      <c r="BG194" s="149">
        <f>IF(U194="zákl. přenesená",N194,0)</f>
        <v>0</v>
      </c>
      <c r="BH194" s="149">
        <f>IF(U194="sníž. přenesená",N194,0)</f>
        <v>0</v>
      </c>
      <c r="BI194" s="149">
        <f>IF(U194="nulová",N194,0)</f>
        <v>0</v>
      </c>
      <c r="BJ194" s="21" t="s">
        <v>84</v>
      </c>
      <c r="BK194" s="149">
        <f>ROUND(L194*K194,2)</f>
        <v>0</v>
      </c>
      <c r="BL194" s="21" t="s">
        <v>245</v>
      </c>
      <c r="BM194" s="21" t="s">
        <v>480</v>
      </c>
    </row>
    <row r="195" spans="2:65" s="1" customFormat="1" ht="16.5" customHeight="1">
      <c r="B195" s="140"/>
      <c r="C195" s="176" t="s">
        <v>343</v>
      </c>
      <c r="D195" s="176" t="s">
        <v>444</v>
      </c>
      <c r="E195" s="177" t="s">
        <v>481</v>
      </c>
      <c r="F195" s="261" t="s">
        <v>482</v>
      </c>
      <c r="G195" s="261"/>
      <c r="H195" s="261"/>
      <c r="I195" s="261"/>
      <c r="J195" s="178" t="s">
        <v>144</v>
      </c>
      <c r="K195" s="179">
        <v>7</v>
      </c>
      <c r="L195" s="262"/>
      <c r="M195" s="262"/>
      <c r="N195" s="262">
        <f>ROUND(L195*K195,2)</f>
        <v>0</v>
      </c>
      <c r="O195" s="239"/>
      <c r="P195" s="239"/>
      <c r="Q195" s="239"/>
      <c r="R195" s="145"/>
      <c r="T195" s="146" t="s">
        <v>5</v>
      </c>
      <c r="U195" s="43" t="s">
        <v>41</v>
      </c>
      <c r="V195" s="147">
        <v>0</v>
      </c>
      <c r="W195" s="147">
        <f>V195*K195</f>
        <v>0</v>
      </c>
      <c r="X195" s="147">
        <v>0</v>
      </c>
      <c r="Y195" s="147">
        <f>X195*K195</f>
        <v>0</v>
      </c>
      <c r="Z195" s="147">
        <v>0</v>
      </c>
      <c r="AA195" s="148">
        <f>Z195*K195</f>
        <v>0</v>
      </c>
      <c r="AR195" s="21" t="s">
        <v>261</v>
      </c>
      <c r="AT195" s="21" t="s">
        <v>444</v>
      </c>
      <c r="AU195" s="21" t="s">
        <v>101</v>
      </c>
      <c r="AY195" s="21" t="s">
        <v>139</v>
      </c>
      <c r="BE195" s="149">
        <f>IF(U195="základní",N195,0)</f>
        <v>0</v>
      </c>
      <c r="BF195" s="149">
        <f>IF(U195="snížená",N195,0)</f>
        <v>0</v>
      </c>
      <c r="BG195" s="149">
        <f>IF(U195="zákl. přenesená",N195,0)</f>
        <v>0</v>
      </c>
      <c r="BH195" s="149">
        <f>IF(U195="sníž. přenesená",N195,0)</f>
        <v>0</v>
      </c>
      <c r="BI195" s="149">
        <f>IF(U195="nulová",N195,0)</f>
        <v>0</v>
      </c>
      <c r="BJ195" s="21" t="s">
        <v>84</v>
      </c>
      <c r="BK195" s="149">
        <f>ROUND(L195*K195,2)</f>
        <v>0</v>
      </c>
      <c r="BL195" s="21" t="s">
        <v>245</v>
      </c>
      <c r="BM195" s="21" t="s">
        <v>483</v>
      </c>
    </row>
    <row r="196" spans="2:65" s="9" customFormat="1" ht="29.85" customHeight="1">
      <c r="B196" s="129"/>
      <c r="C196" s="130"/>
      <c r="D196" s="139" t="s">
        <v>357</v>
      </c>
      <c r="E196" s="139"/>
      <c r="F196" s="139"/>
      <c r="G196" s="139"/>
      <c r="H196" s="139"/>
      <c r="I196" s="139"/>
      <c r="J196" s="139"/>
      <c r="K196" s="139"/>
      <c r="L196" s="139"/>
      <c r="M196" s="139"/>
      <c r="N196" s="258">
        <f>BK196</f>
        <v>0</v>
      </c>
      <c r="O196" s="259"/>
      <c r="P196" s="259"/>
      <c r="Q196" s="259"/>
      <c r="R196" s="132"/>
      <c r="T196" s="133"/>
      <c r="U196" s="130"/>
      <c r="V196" s="130"/>
      <c r="W196" s="134">
        <f>SUM(W197:W208)</f>
        <v>13.126802</v>
      </c>
      <c r="X196" s="130"/>
      <c r="Y196" s="134">
        <f>SUM(Y197:Y208)</f>
        <v>0.15366546</v>
      </c>
      <c r="Z196" s="130"/>
      <c r="AA196" s="135">
        <f>SUM(AA197:AA208)</f>
        <v>0</v>
      </c>
      <c r="AR196" s="136" t="s">
        <v>101</v>
      </c>
      <c r="AT196" s="137" t="s">
        <v>75</v>
      </c>
      <c r="AU196" s="137" t="s">
        <v>84</v>
      </c>
      <c r="AY196" s="136" t="s">
        <v>139</v>
      </c>
      <c r="BK196" s="138">
        <f>SUM(BK197:BK208)</f>
        <v>0</v>
      </c>
    </row>
    <row r="197" spans="2:65" s="1" customFormat="1" ht="25.5" customHeight="1">
      <c r="B197" s="140"/>
      <c r="C197" s="141" t="s">
        <v>484</v>
      </c>
      <c r="D197" s="141" t="s">
        <v>141</v>
      </c>
      <c r="E197" s="142" t="s">
        <v>485</v>
      </c>
      <c r="F197" s="238" t="s">
        <v>486</v>
      </c>
      <c r="G197" s="238"/>
      <c r="H197" s="238"/>
      <c r="I197" s="238"/>
      <c r="J197" s="143" t="s">
        <v>154</v>
      </c>
      <c r="K197" s="144">
        <v>12.186</v>
      </c>
      <c r="L197" s="239"/>
      <c r="M197" s="239"/>
      <c r="N197" s="239">
        <f>ROUND(L197*K197,2)</f>
        <v>0</v>
      </c>
      <c r="O197" s="239"/>
      <c r="P197" s="239"/>
      <c r="Q197" s="239"/>
      <c r="R197" s="145"/>
      <c r="T197" s="146" t="s">
        <v>5</v>
      </c>
      <c r="U197" s="43" t="s">
        <v>41</v>
      </c>
      <c r="V197" s="147">
        <v>1.0469999999999999</v>
      </c>
      <c r="W197" s="147">
        <f>V197*K197</f>
        <v>12.758742</v>
      </c>
      <c r="X197" s="147">
        <v>1.261E-2</v>
      </c>
      <c r="Y197" s="147">
        <f>X197*K197</f>
        <v>0.15366546</v>
      </c>
      <c r="Z197" s="147">
        <v>0</v>
      </c>
      <c r="AA197" s="148">
        <f>Z197*K197</f>
        <v>0</v>
      </c>
      <c r="AR197" s="21" t="s">
        <v>245</v>
      </c>
      <c r="AT197" s="21" t="s">
        <v>141</v>
      </c>
      <c r="AU197" s="21" t="s">
        <v>101</v>
      </c>
      <c r="AY197" s="21" t="s">
        <v>139</v>
      </c>
      <c r="BE197" s="149">
        <f>IF(U197="základní",N197,0)</f>
        <v>0</v>
      </c>
      <c r="BF197" s="149">
        <f>IF(U197="snížená",N197,0)</f>
        <v>0</v>
      </c>
      <c r="BG197" s="149">
        <f>IF(U197="zákl. přenesená",N197,0)</f>
        <v>0</v>
      </c>
      <c r="BH197" s="149">
        <f>IF(U197="sníž. přenesená",N197,0)</f>
        <v>0</v>
      </c>
      <c r="BI197" s="149">
        <f>IF(U197="nulová",N197,0)</f>
        <v>0</v>
      </c>
      <c r="BJ197" s="21" t="s">
        <v>84</v>
      </c>
      <c r="BK197" s="149">
        <f>ROUND(L197*K197,2)</f>
        <v>0</v>
      </c>
      <c r="BL197" s="21" t="s">
        <v>245</v>
      </c>
      <c r="BM197" s="21" t="s">
        <v>487</v>
      </c>
    </row>
    <row r="198" spans="2:65" s="12" customFormat="1" ht="16.5" customHeight="1">
      <c r="B198" s="166"/>
      <c r="C198" s="167"/>
      <c r="D198" s="167"/>
      <c r="E198" s="168" t="s">
        <v>5</v>
      </c>
      <c r="F198" s="246" t="s">
        <v>292</v>
      </c>
      <c r="G198" s="247"/>
      <c r="H198" s="247"/>
      <c r="I198" s="247"/>
      <c r="J198" s="167"/>
      <c r="K198" s="168" t="s">
        <v>5</v>
      </c>
      <c r="L198" s="167"/>
      <c r="M198" s="167"/>
      <c r="N198" s="167"/>
      <c r="O198" s="167"/>
      <c r="P198" s="167"/>
      <c r="Q198" s="167"/>
      <c r="R198" s="169"/>
      <c r="T198" s="170"/>
      <c r="U198" s="167"/>
      <c r="V198" s="167"/>
      <c r="W198" s="167"/>
      <c r="X198" s="167"/>
      <c r="Y198" s="167"/>
      <c r="Z198" s="167"/>
      <c r="AA198" s="171"/>
      <c r="AT198" s="172" t="s">
        <v>157</v>
      </c>
      <c r="AU198" s="172" t="s">
        <v>101</v>
      </c>
      <c r="AV198" s="12" t="s">
        <v>84</v>
      </c>
      <c r="AW198" s="12" t="s">
        <v>33</v>
      </c>
      <c r="AX198" s="12" t="s">
        <v>76</v>
      </c>
      <c r="AY198" s="172" t="s">
        <v>139</v>
      </c>
    </row>
    <row r="199" spans="2:65" s="12" customFormat="1" ht="16.5" customHeight="1">
      <c r="B199" s="166"/>
      <c r="C199" s="167"/>
      <c r="D199" s="167"/>
      <c r="E199" s="168" t="s">
        <v>5</v>
      </c>
      <c r="F199" s="248" t="s">
        <v>164</v>
      </c>
      <c r="G199" s="249"/>
      <c r="H199" s="249"/>
      <c r="I199" s="249"/>
      <c r="J199" s="167"/>
      <c r="K199" s="168" t="s">
        <v>5</v>
      </c>
      <c r="L199" s="167"/>
      <c r="M199" s="167"/>
      <c r="N199" s="167"/>
      <c r="O199" s="167"/>
      <c r="P199" s="167"/>
      <c r="Q199" s="167"/>
      <c r="R199" s="169"/>
      <c r="T199" s="170"/>
      <c r="U199" s="167"/>
      <c r="V199" s="167"/>
      <c r="W199" s="167"/>
      <c r="X199" s="167"/>
      <c r="Y199" s="167"/>
      <c r="Z199" s="167"/>
      <c r="AA199" s="171"/>
      <c r="AT199" s="172" t="s">
        <v>157</v>
      </c>
      <c r="AU199" s="172" t="s">
        <v>101</v>
      </c>
      <c r="AV199" s="12" t="s">
        <v>84</v>
      </c>
      <c r="AW199" s="12" t="s">
        <v>33</v>
      </c>
      <c r="AX199" s="12" t="s">
        <v>76</v>
      </c>
      <c r="AY199" s="172" t="s">
        <v>139</v>
      </c>
    </row>
    <row r="200" spans="2:65" s="10" customFormat="1" ht="16.5" customHeight="1">
      <c r="B200" s="150"/>
      <c r="C200" s="151"/>
      <c r="D200" s="151"/>
      <c r="E200" s="152" t="s">
        <v>5</v>
      </c>
      <c r="F200" s="242" t="s">
        <v>293</v>
      </c>
      <c r="G200" s="243"/>
      <c r="H200" s="243"/>
      <c r="I200" s="243"/>
      <c r="J200" s="151"/>
      <c r="K200" s="153">
        <v>2.9580000000000002</v>
      </c>
      <c r="L200" s="151"/>
      <c r="M200" s="151"/>
      <c r="N200" s="151"/>
      <c r="O200" s="151"/>
      <c r="P200" s="151"/>
      <c r="Q200" s="151"/>
      <c r="R200" s="154"/>
      <c r="T200" s="155"/>
      <c r="U200" s="151"/>
      <c r="V200" s="151"/>
      <c r="W200" s="151"/>
      <c r="X200" s="151"/>
      <c r="Y200" s="151"/>
      <c r="Z200" s="151"/>
      <c r="AA200" s="156"/>
      <c r="AT200" s="157" t="s">
        <v>157</v>
      </c>
      <c r="AU200" s="157" t="s">
        <v>101</v>
      </c>
      <c r="AV200" s="10" t="s">
        <v>101</v>
      </c>
      <c r="AW200" s="10" t="s">
        <v>33</v>
      </c>
      <c r="AX200" s="10" t="s">
        <v>76</v>
      </c>
      <c r="AY200" s="157" t="s">
        <v>139</v>
      </c>
    </row>
    <row r="201" spans="2:65" s="12" customFormat="1" ht="16.5" customHeight="1">
      <c r="B201" s="166"/>
      <c r="C201" s="167"/>
      <c r="D201" s="167"/>
      <c r="E201" s="168" t="s">
        <v>5</v>
      </c>
      <c r="F201" s="248" t="s">
        <v>167</v>
      </c>
      <c r="G201" s="249"/>
      <c r="H201" s="249"/>
      <c r="I201" s="249"/>
      <c r="J201" s="167"/>
      <c r="K201" s="168" t="s">
        <v>5</v>
      </c>
      <c r="L201" s="167"/>
      <c r="M201" s="167"/>
      <c r="N201" s="167"/>
      <c r="O201" s="167"/>
      <c r="P201" s="167"/>
      <c r="Q201" s="167"/>
      <c r="R201" s="169"/>
      <c r="T201" s="170"/>
      <c r="U201" s="167"/>
      <c r="V201" s="167"/>
      <c r="W201" s="167"/>
      <c r="X201" s="167"/>
      <c r="Y201" s="167"/>
      <c r="Z201" s="167"/>
      <c r="AA201" s="171"/>
      <c r="AT201" s="172" t="s">
        <v>157</v>
      </c>
      <c r="AU201" s="172" t="s">
        <v>101</v>
      </c>
      <c r="AV201" s="12" t="s">
        <v>84</v>
      </c>
      <c r="AW201" s="12" t="s">
        <v>33</v>
      </c>
      <c r="AX201" s="12" t="s">
        <v>76</v>
      </c>
      <c r="AY201" s="172" t="s">
        <v>139</v>
      </c>
    </row>
    <row r="202" spans="2:65" s="10" customFormat="1" ht="16.5" customHeight="1">
      <c r="B202" s="150"/>
      <c r="C202" s="151"/>
      <c r="D202" s="151"/>
      <c r="E202" s="152" t="s">
        <v>5</v>
      </c>
      <c r="F202" s="242" t="s">
        <v>294</v>
      </c>
      <c r="G202" s="243"/>
      <c r="H202" s="243"/>
      <c r="I202" s="243"/>
      <c r="J202" s="151"/>
      <c r="K202" s="153">
        <v>3.51</v>
      </c>
      <c r="L202" s="151"/>
      <c r="M202" s="151"/>
      <c r="N202" s="151"/>
      <c r="O202" s="151"/>
      <c r="P202" s="151"/>
      <c r="Q202" s="151"/>
      <c r="R202" s="154"/>
      <c r="T202" s="155"/>
      <c r="U202" s="151"/>
      <c r="V202" s="151"/>
      <c r="W202" s="151"/>
      <c r="X202" s="151"/>
      <c r="Y202" s="151"/>
      <c r="Z202" s="151"/>
      <c r="AA202" s="156"/>
      <c r="AT202" s="157" t="s">
        <v>157</v>
      </c>
      <c r="AU202" s="157" t="s">
        <v>101</v>
      </c>
      <c r="AV202" s="10" t="s">
        <v>101</v>
      </c>
      <c r="AW202" s="10" t="s">
        <v>33</v>
      </c>
      <c r="AX202" s="10" t="s">
        <v>76</v>
      </c>
      <c r="AY202" s="157" t="s">
        <v>139</v>
      </c>
    </row>
    <row r="203" spans="2:65" s="10" customFormat="1" ht="16.5" customHeight="1">
      <c r="B203" s="150"/>
      <c r="C203" s="151"/>
      <c r="D203" s="151"/>
      <c r="E203" s="152" t="s">
        <v>5</v>
      </c>
      <c r="F203" s="242" t="s">
        <v>295</v>
      </c>
      <c r="G203" s="243"/>
      <c r="H203" s="243"/>
      <c r="I203" s="243"/>
      <c r="J203" s="151"/>
      <c r="K203" s="153">
        <v>1.7050000000000001</v>
      </c>
      <c r="L203" s="151"/>
      <c r="M203" s="151"/>
      <c r="N203" s="151"/>
      <c r="O203" s="151"/>
      <c r="P203" s="151"/>
      <c r="Q203" s="151"/>
      <c r="R203" s="154"/>
      <c r="T203" s="155"/>
      <c r="U203" s="151"/>
      <c r="V203" s="151"/>
      <c r="W203" s="151"/>
      <c r="X203" s="151"/>
      <c r="Y203" s="151"/>
      <c r="Z203" s="151"/>
      <c r="AA203" s="156"/>
      <c r="AT203" s="157" t="s">
        <v>157</v>
      </c>
      <c r="AU203" s="157" t="s">
        <v>101</v>
      </c>
      <c r="AV203" s="10" t="s">
        <v>101</v>
      </c>
      <c r="AW203" s="10" t="s">
        <v>33</v>
      </c>
      <c r="AX203" s="10" t="s">
        <v>76</v>
      </c>
      <c r="AY203" s="157" t="s">
        <v>139</v>
      </c>
    </row>
    <row r="204" spans="2:65" s="12" customFormat="1" ht="16.5" customHeight="1">
      <c r="B204" s="166"/>
      <c r="C204" s="167"/>
      <c r="D204" s="167"/>
      <c r="E204" s="168" t="s">
        <v>5</v>
      </c>
      <c r="F204" s="248" t="s">
        <v>169</v>
      </c>
      <c r="G204" s="249"/>
      <c r="H204" s="249"/>
      <c r="I204" s="249"/>
      <c r="J204" s="167"/>
      <c r="K204" s="168" t="s">
        <v>5</v>
      </c>
      <c r="L204" s="167"/>
      <c r="M204" s="167"/>
      <c r="N204" s="167"/>
      <c r="O204" s="167"/>
      <c r="P204" s="167"/>
      <c r="Q204" s="167"/>
      <c r="R204" s="169"/>
      <c r="T204" s="170"/>
      <c r="U204" s="167"/>
      <c r="V204" s="167"/>
      <c r="W204" s="167"/>
      <c r="X204" s="167"/>
      <c r="Y204" s="167"/>
      <c r="Z204" s="167"/>
      <c r="AA204" s="171"/>
      <c r="AT204" s="172" t="s">
        <v>157</v>
      </c>
      <c r="AU204" s="172" t="s">
        <v>101</v>
      </c>
      <c r="AV204" s="12" t="s">
        <v>84</v>
      </c>
      <c r="AW204" s="12" t="s">
        <v>33</v>
      </c>
      <c r="AX204" s="12" t="s">
        <v>76</v>
      </c>
      <c r="AY204" s="172" t="s">
        <v>139</v>
      </c>
    </row>
    <row r="205" spans="2:65" s="10" customFormat="1" ht="16.5" customHeight="1">
      <c r="B205" s="150"/>
      <c r="C205" s="151"/>
      <c r="D205" s="151"/>
      <c r="E205" s="152" t="s">
        <v>5</v>
      </c>
      <c r="F205" s="242" t="s">
        <v>296</v>
      </c>
      <c r="G205" s="243"/>
      <c r="H205" s="243"/>
      <c r="I205" s="243"/>
      <c r="J205" s="151"/>
      <c r="K205" s="153">
        <v>2.3079999999999998</v>
      </c>
      <c r="L205" s="151"/>
      <c r="M205" s="151"/>
      <c r="N205" s="151"/>
      <c r="O205" s="151"/>
      <c r="P205" s="151"/>
      <c r="Q205" s="151"/>
      <c r="R205" s="154"/>
      <c r="T205" s="155"/>
      <c r="U205" s="151"/>
      <c r="V205" s="151"/>
      <c r="W205" s="151"/>
      <c r="X205" s="151"/>
      <c r="Y205" s="151"/>
      <c r="Z205" s="151"/>
      <c r="AA205" s="156"/>
      <c r="AT205" s="157" t="s">
        <v>157</v>
      </c>
      <c r="AU205" s="157" t="s">
        <v>101</v>
      </c>
      <c r="AV205" s="10" t="s">
        <v>101</v>
      </c>
      <c r="AW205" s="10" t="s">
        <v>33</v>
      </c>
      <c r="AX205" s="10" t="s">
        <v>76</v>
      </c>
      <c r="AY205" s="157" t="s">
        <v>139</v>
      </c>
    </row>
    <row r="206" spans="2:65" s="10" customFormat="1" ht="16.5" customHeight="1">
      <c r="B206" s="150"/>
      <c r="C206" s="151"/>
      <c r="D206" s="151"/>
      <c r="E206" s="152" t="s">
        <v>5</v>
      </c>
      <c r="F206" s="242" t="s">
        <v>295</v>
      </c>
      <c r="G206" s="243"/>
      <c r="H206" s="243"/>
      <c r="I206" s="243"/>
      <c r="J206" s="151"/>
      <c r="K206" s="153">
        <v>1.7050000000000001</v>
      </c>
      <c r="L206" s="151"/>
      <c r="M206" s="151"/>
      <c r="N206" s="151"/>
      <c r="O206" s="151"/>
      <c r="P206" s="151"/>
      <c r="Q206" s="151"/>
      <c r="R206" s="154"/>
      <c r="T206" s="155"/>
      <c r="U206" s="151"/>
      <c r="V206" s="151"/>
      <c r="W206" s="151"/>
      <c r="X206" s="151"/>
      <c r="Y206" s="151"/>
      <c r="Z206" s="151"/>
      <c r="AA206" s="156"/>
      <c r="AT206" s="157" t="s">
        <v>157</v>
      </c>
      <c r="AU206" s="157" t="s">
        <v>101</v>
      </c>
      <c r="AV206" s="10" t="s">
        <v>101</v>
      </c>
      <c r="AW206" s="10" t="s">
        <v>33</v>
      </c>
      <c r="AX206" s="10" t="s">
        <v>76</v>
      </c>
      <c r="AY206" s="157" t="s">
        <v>139</v>
      </c>
    </row>
    <row r="207" spans="2:65" s="11" customFormat="1" ht="16.5" customHeight="1">
      <c r="B207" s="158"/>
      <c r="C207" s="159"/>
      <c r="D207" s="159"/>
      <c r="E207" s="160" t="s">
        <v>5</v>
      </c>
      <c r="F207" s="244" t="s">
        <v>159</v>
      </c>
      <c r="G207" s="245"/>
      <c r="H207" s="245"/>
      <c r="I207" s="245"/>
      <c r="J207" s="159"/>
      <c r="K207" s="161">
        <v>12.186</v>
      </c>
      <c r="L207" s="159"/>
      <c r="M207" s="159"/>
      <c r="N207" s="159"/>
      <c r="O207" s="159"/>
      <c r="P207" s="159"/>
      <c r="Q207" s="159"/>
      <c r="R207" s="162"/>
      <c r="T207" s="163"/>
      <c r="U207" s="159"/>
      <c r="V207" s="159"/>
      <c r="W207" s="159"/>
      <c r="X207" s="159"/>
      <c r="Y207" s="159"/>
      <c r="Z207" s="159"/>
      <c r="AA207" s="164"/>
      <c r="AT207" s="165" t="s">
        <v>157</v>
      </c>
      <c r="AU207" s="165" t="s">
        <v>101</v>
      </c>
      <c r="AV207" s="11" t="s">
        <v>145</v>
      </c>
      <c r="AW207" s="11" t="s">
        <v>33</v>
      </c>
      <c r="AX207" s="11" t="s">
        <v>84</v>
      </c>
      <c r="AY207" s="165" t="s">
        <v>139</v>
      </c>
    </row>
    <row r="208" spans="2:65" s="1" customFormat="1" ht="25.5" customHeight="1">
      <c r="B208" s="140"/>
      <c r="C208" s="141" t="s">
        <v>488</v>
      </c>
      <c r="D208" s="141" t="s">
        <v>141</v>
      </c>
      <c r="E208" s="142" t="s">
        <v>489</v>
      </c>
      <c r="F208" s="238" t="s">
        <v>490</v>
      </c>
      <c r="G208" s="238"/>
      <c r="H208" s="238"/>
      <c r="I208" s="238"/>
      <c r="J208" s="143" t="s">
        <v>229</v>
      </c>
      <c r="K208" s="144">
        <v>0.154</v>
      </c>
      <c r="L208" s="239"/>
      <c r="M208" s="239"/>
      <c r="N208" s="239">
        <f>ROUND(L208*K208,2)</f>
        <v>0</v>
      </c>
      <c r="O208" s="239"/>
      <c r="P208" s="239"/>
      <c r="Q208" s="239"/>
      <c r="R208" s="145"/>
      <c r="T208" s="146" t="s">
        <v>5</v>
      </c>
      <c r="U208" s="43" t="s">
        <v>41</v>
      </c>
      <c r="V208" s="147">
        <v>2.39</v>
      </c>
      <c r="W208" s="147">
        <f>V208*K208</f>
        <v>0.36806</v>
      </c>
      <c r="X208" s="147">
        <v>0</v>
      </c>
      <c r="Y208" s="147">
        <f>X208*K208</f>
        <v>0</v>
      </c>
      <c r="Z208" s="147">
        <v>0</v>
      </c>
      <c r="AA208" s="148">
        <f>Z208*K208</f>
        <v>0</v>
      </c>
      <c r="AR208" s="21" t="s">
        <v>245</v>
      </c>
      <c r="AT208" s="21" t="s">
        <v>141</v>
      </c>
      <c r="AU208" s="21" t="s">
        <v>101</v>
      </c>
      <c r="AY208" s="21" t="s">
        <v>139</v>
      </c>
      <c r="BE208" s="149">
        <f>IF(U208="základní",N208,0)</f>
        <v>0</v>
      </c>
      <c r="BF208" s="149">
        <f>IF(U208="snížená",N208,0)</f>
        <v>0</v>
      </c>
      <c r="BG208" s="149">
        <f>IF(U208="zákl. přenesená",N208,0)</f>
        <v>0</v>
      </c>
      <c r="BH208" s="149">
        <f>IF(U208="sníž. přenesená",N208,0)</f>
        <v>0</v>
      </c>
      <c r="BI208" s="149">
        <f>IF(U208="nulová",N208,0)</f>
        <v>0</v>
      </c>
      <c r="BJ208" s="21" t="s">
        <v>84</v>
      </c>
      <c r="BK208" s="149">
        <f>ROUND(L208*K208,2)</f>
        <v>0</v>
      </c>
      <c r="BL208" s="21" t="s">
        <v>245</v>
      </c>
      <c r="BM208" s="21" t="s">
        <v>491</v>
      </c>
    </row>
    <row r="209" spans="2:65" s="9" customFormat="1" ht="29.85" customHeight="1">
      <c r="B209" s="129"/>
      <c r="C209" s="130"/>
      <c r="D209" s="139" t="s">
        <v>120</v>
      </c>
      <c r="E209" s="139"/>
      <c r="F209" s="139"/>
      <c r="G209" s="139"/>
      <c r="H209" s="139"/>
      <c r="I209" s="139"/>
      <c r="J209" s="139"/>
      <c r="K209" s="139"/>
      <c r="L209" s="139"/>
      <c r="M209" s="139"/>
      <c r="N209" s="258">
        <f>BK209</f>
        <v>0</v>
      </c>
      <c r="O209" s="259"/>
      <c r="P209" s="259"/>
      <c r="Q209" s="259"/>
      <c r="R209" s="132"/>
      <c r="T209" s="133"/>
      <c r="U209" s="130"/>
      <c r="V209" s="130"/>
      <c r="W209" s="134">
        <f>SUM(W210:W213)</f>
        <v>6.7240000000000002</v>
      </c>
      <c r="X209" s="130"/>
      <c r="Y209" s="134">
        <f>SUM(Y210:Y213)</f>
        <v>0</v>
      </c>
      <c r="Z209" s="130"/>
      <c r="AA209" s="135">
        <f>SUM(AA210:AA213)</f>
        <v>0</v>
      </c>
      <c r="AR209" s="136" t="s">
        <v>101</v>
      </c>
      <c r="AT209" s="137" t="s">
        <v>75</v>
      </c>
      <c r="AU209" s="137" t="s">
        <v>84</v>
      </c>
      <c r="AY209" s="136" t="s">
        <v>139</v>
      </c>
      <c r="BK209" s="138">
        <f>SUM(BK210:BK213)</f>
        <v>0</v>
      </c>
    </row>
    <row r="210" spans="2:65" s="1" customFormat="1" ht="25.5" customHeight="1">
      <c r="B210" s="140"/>
      <c r="C210" s="141" t="s">
        <v>492</v>
      </c>
      <c r="D210" s="141" t="s">
        <v>141</v>
      </c>
      <c r="E210" s="142" t="s">
        <v>493</v>
      </c>
      <c r="F210" s="238" t="s">
        <v>494</v>
      </c>
      <c r="G210" s="238"/>
      <c r="H210" s="238"/>
      <c r="I210" s="238"/>
      <c r="J210" s="143" t="s">
        <v>174</v>
      </c>
      <c r="K210" s="144">
        <v>14</v>
      </c>
      <c r="L210" s="239"/>
      <c r="M210" s="239"/>
      <c r="N210" s="239">
        <f>ROUND(L210*K210,2)</f>
        <v>0</v>
      </c>
      <c r="O210" s="239"/>
      <c r="P210" s="239"/>
      <c r="Q210" s="239"/>
      <c r="R210" s="145"/>
      <c r="T210" s="146" t="s">
        <v>5</v>
      </c>
      <c r="U210" s="43" t="s">
        <v>41</v>
      </c>
      <c r="V210" s="147">
        <v>0.20399999999999999</v>
      </c>
      <c r="W210" s="147">
        <f>V210*K210</f>
        <v>2.8559999999999999</v>
      </c>
      <c r="X210" s="147">
        <v>0</v>
      </c>
      <c r="Y210" s="147">
        <f>X210*K210</f>
        <v>0</v>
      </c>
      <c r="Z210" s="147">
        <v>0</v>
      </c>
      <c r="AA210" s="148">
        <f>Z210*K210</f>
        <v>0</v>
      </c>
      <c r="AR210" s="21" t="s">
        <v>245</v>
      </c>
      <c r="AT210" s="21" t="s">
        <v>141</v>
      </c>
      <c r="AU210" s="21" t="s">
        <v>101</v>
      </c>
      <c r="AY210" s="21" t="s">
        <v>139</v>
      </c>
      <c r="BE210" s="149">
        <f>IF(U210="základní",N210,0)</f>
        <v>0</v>
      </c>
      <c r="BF210" s="149">
        <f>IF(U210="snížená",N210,0)</f>
        <v>0</v>
      </c>
      <c r="BG210" s="149">
        <f>IF(U210="zákl. přenesená",N210,0)</f>
        <v>0</v>
      </c>
      <c r="BH210" s="149">
        <f>IF(U210="sníž. přenesená",N210,0)</f>
        <v>0</v>
      </c>
      <c r="BI210" s="149">
        <f>IF(U210="nulová",N210,0)</f>
        <v>0</v>
      </c>
      <c r="BJ210" s="21" t="s">
        <v>84</v>
      </c>
      <c r="BK210" s="149">
        <f>ROUND(L210*K210,2)</f>
        <v>0</v>
      </c>
      <c r="BL210" s="21" t="s">
        <v>245</v>
      </c>
      <c r="BM210" s="21" t="s">
        <v>495</v>
      </c>
    </row>
    <row r="211" spans="2:65" s="1" customFormat="1" ht="16.5" customHeight="1">
      <c r="B211" s="140"/>
      <c r="C211" s="176" t="s">
        <v>496</v>
      </c>
      <c r="D211" s="176" t="s">
        <v>444</v>
      </c>
      <c r="E211" s="177" t="s">
        <v>306</v>
      </c>
      <c r="F211" s="261" t="s">
        <v>497</v>
      </c>
      <c r="G211" s="261"/>
      <c r="H211" s="261"/>
      <c r="I211" s="261"/>
      <c r="J211" s="178" t="s">
        <v>174</v>
      </c>
      <c r="K211" s="179">
        <v>16</v>
      </c>
      <c r="L211" s="262"/>
      <c r="M211" s="262"/>
      <c r="N211" s="262">
        <f>ROUND(L211*K211,2)</f>
        <v>0</v>
      </c>
      <c r="O211" s="239"/>
      <c r="P211" s="239"/>
      <c r="Q211" s="239"/>
      <c r="R211" s="145"/>
      <c r="T211" s="146" t="s">
        <v>5</v>
      </c>
      <c r="U211" s="43" t="s">
        <v>41</v>
      </c>
      <c r="V211" s="147">
        <v>0</v>
      </c>
      <c r="W211" s="147">
        <f>V211*K211</f>
        <v>0</v>
      </c>
      <c r="X211" s="147">
        <v>0</v>
      </c>
      <c r="Y211" s="147">
        <f>X211*K211</f>
        <v>0</v>
      </c>
      <c r="Z211" s="147">
        <v>0</v>
      </c>
      <c r="AA211" s="148">
        <f>Z211*K211</f>
        <v>0</v>
      </c>
      <c r="AR211" s="21" t="s">
        <v>261</v>
      </c>
      <c r="AT211" s="21" t="s">
        <v>444</v>
      </c>
      <c r="AU211" s="21" t="s">
        <v>101</v>
      </c>
      <c r="AY211" s="21" t="s">
        <v>139</v>
      </c>
      <c r="BE211" s="149">
        <f>IF(U211="základní",N211,0)</f>
        <v>0</v>
      </c>
      <c r="BF211" s="149">
        <f>IF(U211="snížená",N211,0)</f>
        <v>0</v>
      </c>
      <c r="BG211" s="149">
        <f>IF(U211="zákl. přenesená",N211,0)</f>
        <v>0</v>
      </c>
      <c r="BH211" s="149">
        <f>IF(U211="sníž. přenesená",N211,0)</f>
        <v>0</v>
      </c>
      <c r="BI211" s="149">
        <f>IF(U211="nulová",N211,0)</f>
        <v>0</v>
      </c>
      <c r="BJ211" s="21" t="s">
        <v>84</v>
      </c>
      <c r="BK211" s="149">
        <f>ROUND(L211*K211,2)</f>
        <v>0</v>
      </c>
      <c r="BL211" s="21" t="s">
        <v>245</v>
      </c>
      <c r="BM211" s="21" t="s">
        <v>498</v>
      </c>
    </row>
    <row r="212" spans="2:65" s="1" customFormat="1" ht="38.25" customHeight="1">
      <c r="B212" s="140"/>
      <c r="C212" s="141" t="s">
        <v>499</v>
      </c>
      <c r="D212" s="141" t="s">
        <v>141</v>
      </c>
      <c r="E212" s="142" t="s">
        <v>500</v>
      </c>
      <c r="F212" s="238" t="s">
        <v>501</v>
      </c>
      <c r="G212" s="238"/>
      <c r="H212" s="238"/>
      <c r="I212" s="238"/>
      <c r="J212" s="143" t="s">
        <v>144</v>
      </c>
      <c r="K212" s="144">
        <v>4</v>
      </c>
      <c r="L212" s="239"/>
      <c r="M212" s="239"/>
      <c r="N212" s="239">
        <f>ROUND(L212*K212,2)</f>
        <v>0</v>
      </c>
      <c r="O212" s="239"/>
      <c r="P212" s="239"/>
      <c r="Q212" s="239"/>
      <c r="R212" s="145"/>
      <c r="T212" s="146" t="s">
        <v>5</v>
      </c>
      <c r="U212" s="43" t="s">
        <v>41</v>
      </c>
      <c r="V212" s="147">
        <v>0.96699999999999997</v>
      </c>
      <c r="W212" s="147">
        <f>V212*K212</f>
        <v>3.8679999999999999</v>
      </c>
      <c r="X212" s="147">
        <v>0</v>
      </c>
      <c r="Y212" s="147">
        <f>X212*K212</f>
        <v>0</v>
      </c>
      <c r="Z212" s="147">
        <v>0</v>
      </c>
      <c r="AA212" s="148">
        <f>Z212*K212</f>
        <v>0</v>
      </c>
      <c r="AR212" s="21" t="s">
        <v>245</v>
      </c>
      <c r="AT212" s="21" t="s">
        <v>141</v>
      </c>
      <c r="AU212" s="21" t="s">
        <v>101</v>
      </c>
      <c r="AY212" s="21" t="s">
        <v>139</v>
      </c>
      <c r="BE212" s="149">
        <f>IF(U212="základní",N212,0)</f>
        <v>0</v>
      </c>
      <c r="BF212" s="149">
        <f>IF(U212="snížená",N212,0)</f>
        <v>0</v>
      </c>
      <c r="BG212" s="149">
        <f>IF(U212="zákl. přenesená",N212,0)</f>
        <v>0</v>
      </c>
      <c r="BH212" s="149">
        <f>IF(U212="sníž. přenesená",N212,0)</f>
        <v>0</v>
      </c>
      <c r="BI212" s="149">
        <f>IF(U212="nulová",N212,0)</f>
        <v>0</v>
      </c>
      <c r="BJ212" s="21" t="s">
        <v>84</v>
      </c>
      <c r="BK212" s="149">
        <f>ROUND(L212*K212,2)</f>
        <v>0</v>
      </c>
      <c r="BL212" s="21" t="s">
        <v>245</v>
      </c>
      <c r="BM212" s="21" t="s">
        <v>502</v>
      </c>
    </row>
    <row r="213" spans="2:65" s="1" customFormat="1" ht="25.5" customHeight="1">
      <c r="B213" s="140"/>
      <c r="C213" s="176" t="s">
        <v>503</v>
      </c>
      <c r="D213" s="176" t="s">
        <v>444</v>
      </c>
      <c r="E213" s="177" t="s">
        <v>504</v>
      </c>
      <c r="F213" s="261" t="s">
        <v>505</v>
      </c>
      <c r="G213" s="261"/>
      <c r="H213" s="261"/>
      <c r="I213" s="261"/>
      <c r="J213" s="178" t="s">
        <v>144</v>
      </c>
      <c r="K213" s="179">
        <v>4</v>
      </c>
      <c r="L213" s="262"/>
      <c r="M213" s="262"/>
      <c r="N213" s="262">
        <f>ROUND(L213*K213,2)</f>
        <v>0</v>
      </c>
      <c r="O213" s="239"/>
      <c r="P213" s="239"/>
      <c r="Q213" s="239"/>
      <c r="R213" s="145"/>
      <c r="T213" s="146" t="s">
        <v>5</v>
      </c>
      <c r="U213" s="43" t="s">
        <v>41</v>
      </c>
      <c r="V213" s="147">
        <v>0</v>
      </c>
      <c r="W213" s="147">
        <f>V213*K213</f>
        <v>0</v>
      </c>
      <c r="X213" s="147">
        <v>0</v>
      </c>
      <c r="Y213" s="147">
        <f>X213*K213</f>
        <v>0</v>
      </c>
      <c r="Z213" s="147">
        <v>0</v>
      </c>
      <c r="AA213" s="148">
        <f>Z213*K213</f>
        <v>0</v>
      </c>
      <c r="AR213" s="21" t="s">
        <v>261</v>
      </c>
      <c r="AT213" s="21" t="s">
        <v>444</v>
      </c>
      <c r="AU213" s="21" t="s">
        <v>101</v>
      </c>
      <c r="AY213" s="21" t="s">
        <v>139</v>
      </c>
      <c r="BE213" s="149">
        <f>IF(U213="základní",N213,0)</f>
        <v>0</v>
      </c>
      <c r="BF213" s="149">
        <f>IF(U213="snížená",N213,0)</f>
        <v>0</v>
      </c>
      <c r="BG213" s="149">
        <f>IF(U213="zákl. přenesená",N213,0)</f>
        <v>0</v>
      </c>
      <c r="BH213" s="149">
        <f>IF(U213="sníž. přenesená",N213,0)</f>
        <v>0</v>
      </c>
      <c r="BI213" s="149">
        <f>IF(U213="nulová",N213,0)</f>
        <v>0</v>
      </c>
      <c r="BJ213" s="21" t="s">
        <v>84</v>
      </c>
      <c r="BK213" s="149">
        <f>ROUND(L213*K213,2)</f>
        <v>0</v>
      </c>
      <c r="BL213" s="21" t="s">
        <v>245</v>
      </c>
      <c r="BM213" s="21" t="s">
        <v>506</v>
      </c>
    </row>
    <row r="214" spans="2:65" s="9" customFormat="1" ht="29.85" customHeight="1">
      <c r="B214" s="129"/>
      <c r="C214" s="130"/>
      <c r="D214" s="139" t="s">
        <v>121</v>
      </c>
      <c r="E214" s="139"/>
      <c r="F214" s="139"/>
      <c r="G214" s="139"/>
      <c r="H214" s="139"/>
      <c r="I214" s="139"/>
      <c r="J214" s="139"/>
      <c r="K214" s="139"/>
      <c r="L214" s="139"/>
      <c r="M214" s="139"/>
      <c r="N214" s="258">
        <f>BK214</f>
        <v>0</v>
      </c>
      <c r="O214" s="259"/>
      <c r="P214" s="259"/>
      <c r="Q214" s="259"/>
      <c r="R214" s="132"/>
      <c r="T214" s="133"/>
      <c r="U214" s="130"/>
      <c r="V214" s="130"/>
      <c r="W214" s="134">
        <f>SUM(W215:W221)</f>
        <v>0</v>
      </c>
      <c r="X214" s="130"/>
      <c r="Y214" s="134">
        <f>SUM(Y215:Y221)</f>
        <v>0</v>
      </c>
      <c r="Z214" s="130"/>
      <c r="AA214" s="135">
        <f>SUM(AA215:AA221)</f>
        <v>0</v>
      </c>
      <c r="AR214" s="136" t="s">
        <v>101</v>
      </c>
      <c r="AT214" s="137" t="s">
        <v>75</v>
      </c>
      <c r="AU214" s="137" t="s">
        <v>84</v>
      </c>
      <c r="AY214" s="136" t="s">
        <v>139</v>
      </c>
      <c r="BK214" s="138">
        <f>SUM(BK215:BK221)</f>
        <v>0</v>
      </c>
    </row>
    <row r="215" spans="2:65" s="1" customFormat="1" ht="38.25" customHeight="1">
      <c r="B215" s="140"/>
      <c r="C215" s="141" t="s">
        <v>261</v>
      </c>
      <c r="D215" s="141" t="s">
        <v>141</v>
      </c>
      <c r="E215" s="142" t="s">
        <v>507</v>
      </c>
      <c r="F215" s="238" t="s">
        <v>508</v>
      </c>
      <c r="G215" s="238"/>
      <c r="H215" s="238"/>
      <c r="I215" s="238"/>
      <c r="J215" s="143" t="s">
        <v>509</v>
      </c>
      <c r="K215" s="144">
        <v>1</v>
      </c>
      <c r="L215" s="239"/>
      <c r="M215" s="239"/>
      <c r="N215" s="239">
        <f t="shared" ref="N215:N221" si="10">ROUND(L215*K215,2)</f>
        <v>0</v>
      </c>
      <c r="O215" s="239"/>
      <c r="P215" s="239"/>
      <c r="Q215" s="239"/>
      <c r="R215" s="145"/>
      <c r="T215" s="146" t="s">
        <v>5</v>
      </c>
      <c r="U215" s="43" t="s">
        <v>41</v>
      </c>
      <c r="V215" s="147">
        <v>0</v>
      </c>
      <c r="W215" s="147">
        <f t="shared" ref="W215:W221" si="11">V215*K215</f>
        <v>0</v>
      </c>
      <c r="X215" s="147">
        <v>0</v>
      </c>
      <c r="Y215" s="147">
        <f t="shared" ref="Y215:Y221" si="12">X215*K215</f>
        <v>0</v>
      </c>
      <c r="Z215" s="147">
        <v>0</v>
      </c>
      <c r="AA215" s="148">
        <f t="shared" ref="AA215:AA221" si="13">Z215*K215</f>
        <v>0</v>
      </c>
      <c r="AR215" s="21" t="s">
        <v>245</v>
      </c>
      <c r="AT215" s="21" t="s">
        <v>141</v>
      </c>
      <c r="AU215" s="21" t="s">
        <v>101</v>
      </c>
      <c r="AY215" s="21" t="s">
        <v>139</v>
      </c>
      <c r="BE215" s="149">
        <f t="shared" ref="BE215:BE221" si="14">IF(U215="základní",N215,0)</f>
        <v>0</v>
      </c>
      <c r="BF215" s="149">
        <f t="shared" ref="BF215:BF221" si="15">IF(U215="snížená",N215,0)</f>
        <v>0</v>
      </c>
      <c r="BG215" s="149">
        <f t="shared" ref="BG215:BG221" si="16">IF(U215="zákl. přenesená",N215,0)</f>
        <v>0</v>
      </c>
      <c r="BH215" s="149">
        <f t="shared" ref="BH215:BH221" si="17">IF(U215="sníž. přenesená",N215,0)</f>
        <v>0</v>
      </c>
      <c r="BI215" s="149">
        <f t="shared" ref="BI215:BI221" si="18">IF(U215="nulová",N215,0)</f>
        <v>0</v>
      </c>
      <c r="BJ215" s="21" t="s">
        <v>84</v>
      </c>
      <c r="BK215" s="149">
        <f t="shared" ref="BK215:BK221" si="19">ROUND(L215*K215,2)</f>
        <v>0</v>
      </c>
      <c r="BL215" s="21" t="s">
        <v>245</v>
      </c>
      <c r="BM215" s="21" t="s">
        <v>510</v>
      </c>
    </row>
    <row r="216" spans="2:65" s="1" customFormat="1" ht="51" customHeight="1">
      <c r="B216" s="140"/>
      <c r="C216" s="141" t="s">
        <v>322</v>
      </c>
      <c r="D216" s="141" t="s">
        <v>141</v>
      </c>
      <c r="E216" s="142" t="s">
        <v>511</v>
      </c>
      <c r="F216" s="238" t="s">
        <v>512</v>
      </c>
      <c r="G216" s="238"/>
      <c r="H216" s="238"/>
      <c r="I216" s="238"/>
      <c r="J216" s="143" t="s">
        <v>509</v>
      </c>
      <c r="K216" s="144">
        <v>7</v>
      </c>
      <c r="L216" s="239"/>
      <c r="M216" s="239"/>
      <c r="N216" s="239">
        <f t="shared" si="10"/>
        <v>0</v>
      </c>
      <c r="O216" s="239"/>
      <c r="P216" s="239"/>
      <c r="Q216" s="239"/>
      <c r="R216" s="145"/>
      <c r="T216" s="146" t="s">
        <v>5</v>
      </c>
      <c r="U216" s="43" t="s">
        <v>41</v>
      </c>
      <c r="V216" s="147">
        <v>0</v>
      </c>
      <c r="W216" s="147">
        <f t="shared" si="11"/>
        <v>0</v>
      </c>
      <c r="X216" s="147">
        <v>0</v>
      </c>
      <c r="Y216" s="147">
        <f t="shared" si="12"/>
        <v>0</v>
      </c>
      <c r="Z216" s="147">
        <v>0</v>
      </c>
      <c r="AA216" s="148">
        <f t="shared" si="13"/>
        <v>0</v>
      </c>
      <c r="AR216" s="21" t="s">
        <v>245</v>
      </c>
      <c r="AT216" s="21" t="s">
        <v>141</v>
      </c>
      <c r="AU216" s="21" t="s">
        <v>101</v>
      </c>
      <c r="AY216" s="21" t="s">
        <v>139</v>
      </c>
      <c r="BE216" s="149">
        <f t="shared" si="14"/>
        <v>0</v>
      </c>
      <c r="BF216" s="149">
        <f t="shared" si="15"/>
        <v>0</v>
      </c>
      <c r="BG216" s="149">
        <f t="shared" si="16"/>
        <v>0</v>
      </c>
      <c r="BH216" s="149">
        <f t="shared" si="17"/>
        <v>0</v>
      </c>
      <c r="BI216" s="149">
        <f t="shared" si="18"/>
        <v>0</v>
      </c>
      <c r="BJ216" s="21" t="s">
        <v>84</v>
      </c>
      <c r="BK216" s="149">
        <f t="shared" si="19"/>
        <v>0</v>
      </c>
      <c r="BL216" s="21" t="s">
        <v>245</v>
      </c>
      <c r="BM216" s="21" t="s">
        <v>513</v>
      </c>
    </row>
    <row r="217" spans="2:65" s="1" customFormat="1" ht="38.25" customHeight="1">
      <c r="B217" s="140"/>
      <c r="C217" s="141" t="s">
        <v>328</v>
      </c>
      <c r="D217" s="141" t="s">
        <v>141</v>
      </c>
      <c r="E217" s="142" t="s">
        <v>514</v>
      </c>
      <c r="F217" s="238" t="s">
        <v>515</v>
      </c>
      <c r="G217" s="238"/>
      <c r="H217" s="238"/>
      <c r="I217" s="238"/>
      <c r="J217" s="143" t="s">
        <v>509</v>
      </c>
      <c r="K217" s="144">
        <v>1</v>
      </c>
      <c r="L217" s="239"/>
      <c r="M217" s="239"/>
      <c r="N217" s="239">
        <f t="shared" si="10"/>
        <v>0</v>
      </c>
      <c r="O217" s="239"/>
      <c r="P217" s="239"/>
      <c r="Q217" s="239"/>
      <c r="R217" s="145"/>
      <c r="T217" s="146" t="s">
        <v>5</v>
      </c>
      <c r="U217" s="43" t="s">
        <v>41</v>
      </c>
      <c r="V217" s="147">
        <v>0</v>
      </c>
      <c r="W217" s="147">
        <f t="shared" si="11"/>
        <v>0</v>
      </c>
      <c r="X217" s="147">
        <v>0</v>
      </c>
      <c r="Y217" s="147">
        <f t="shared" si="12"/>
        <v>0</v>
      </c>
      <c r="Z217" s="147">
        <v>0</v>
      </c>
      <c r="AA217" s="148">
        <f t="shared" si="13"/>
        <v>0</v>
      </c>
      <c r="AR217" s="21" t="s">
        <v>245</v>
      </c>
      <c r="AT217" s="21" t="s">
        <v>141</v>
      </c>
      <c r="AU217" s="21" t="s">
        <v>101</v>
      </c>
      <c r="AY217" s="21" t="s">
        <v>139</v>
      </c>
      <c r="BE217" s="149">
        <f t="shared" si="14"/>
        <v>0</v>
      </c>
      <c r="BF217" s="149">
        <f t="shared" si="15"/>
        <v>0</v>
      </c>
      <c r="BG217" s="149">
        <f t="shared" si="16"/>
        <v>0</v>
      </c>
      <c r="BH217" s="149">
        <f t="shared" si="17"/>
        <v>0</v>
      </c>
      <c r="BI217" s="149">
        <f t="shared" si="18"/>
        <v>0</v>
      </c>
      <c r="BJ217" s="21" t="s">
        <v>84</v>
      </c>
      <c r="BK217" s="149">
        <f t="shared" si="19"/>
        <v>0</v>
      </c>
      <c r="BL217" s="21" t="s">
        <v>245</v>
      </c>
      <c r="BM217" s="21" t="s">
        <v>516</v>
      </c>
    </row>
    <row r="218" spans="2:65" s="1" customFormat="1" ht="38.25" customHeight="1">
      <c r="B218" s="140"/>
      <c r="C218" s="141" t="s">
        <v>335</v>
      </c>
      <c r="D218" s="141" t="s">
        <v>141</v>
      </c>
      <c r="E218" s="142" t="s">
        <v>517</v>
      </c>
      <c r="F218" s="238" t="s">
        <v>518</v>
      </c>
      <c r="G218" s="238"/>
      <c r="H218" s="238"/>
      <c r="I218" s="238"/>
      <c r="J218" s="143" t="s">
        <v>509</v>
      </c>
      <c r="K218" s="144">
        <v>2</v>
      </c>
      <c r="L218" s="239"/>
      <c r="M218" s="239"/>
      <c r="N218" s="239">
        <f t="shared" si="10"/>
        <v>0</v>
      </c>
      <c r="O218" s="239"/>
      <c r="P218" s="239"/>
      <c r="Q218" s="239"/>
      <c r="R218" s="145"/>
      <c r="T218" s="146" t="s">
        <v>5</v>
      </c>
      <c r="U218" s="43" t="s">
        <v>41</v>
      </c>
      <c r="V218" s="147">
        <v>0</v>
      </c>
      <c r="W218" s="147">
        <f t="shared" si="11"/>
        <v>0</v>
      </c>
      <c r="X218" s="147">
        <v>0</v>
      </c>
      <c r="Y218" s="147">
        <f t="shared" si="12"/>
        <v>0</v>
      </c>
      <c r="Z218" s="147">
        <v>0</v>
      </c>
      <c r="AA218" s="148">
        <f t="shared" si="13"/>
        <v>0</v>
      </c>
      <c r="AR218" s="21" t="s">
        <v>245</v>
      </c>
      <c r="AT218" s="21" t="s">
        <v>141</v>
      </c>
      <c r="AU218" s="21" t="s">
        <v>101</v>
      </c>
      <c r="AY218" s="21" t="s">
        <v>139</v>
      </c>
      <c r="BE218" s="149">
        <f t="shared" si="14"/>
        <v>0</v>
      </c>
      <c r="BF218" s="149">
        <f t="shared" si="15"/>
        <v>0</v>
      </c>
      <c r="BG218" s="149">
        <f t="shared" si="16"/>
        <v>0</v>
      </c>
      <c r="BH218" s="149">
        <f t="shared" si="17"/>
        <v>0</v>
      </c>
      <c r="BI218" s="149">
        <f t="shared" si="18"/>
        <v>0</v>
      </c>
      <c r="BJ218" s="21" t="s">
        <v>84</v>
      </c>
      <c r="BK218" s="149">
        <f t="shared" si="19"/>
        <v>0</v>
      </c>
      <c r="BL218" s="21" t="s">
        <v>245</v>
      </c>
      <c r="BM218" s="21" t="s">
        <v>519</v>
      </c>
    </row>
    <row r="219" spans="2:65" s="1" customFormat="1" ht="38.25" customHeight="1">
      <c r="B219" s="140"/>
      <c r="C219" s="141" t="s">
        <v>339</v>
      </c>
      <c r="D219" s="141" t="s">
        <v>141</v>
      </c>
      <c r="E219" s="142" t="s">
        <v>520</v>
      </c>
      <c r="F219" s="238" t="s">
        <v>521</v>
      </c>
      <c r="G219" s="238"/>
      <c r="H219" s="238"/>
      <c r="I219" s="238"/>
      <c r="J219" s="143" t="s">
        <v>509</v>
      </c>
      <c r="K219" s="144">
        <v>4</v>
      </c>
      <c r="L219" s="239"/>
      <c r="M219" s="239"/>
      <c r="N219" s="239">
        <f t="shared" si="10"/>
        <v>0</v>
      </c>
      <c r="O219" s="239"/>
      <c r="P219" s="239"/>
      <c r="Q219" s="239"/>
      <c r="R219" s="145"/>
      <c r="T219" s="146" t="s">
        <v>5</v>
      </c>
      <c r="U219" s="43" t="s">
        <v>41</v>
      </c>
      <c r="V219" s="147">
        <v>0</v>
      </c>
      <c r="W219" s="147">
        <f t="shared" si="11"/>
        <v>0</v>
      </c>
      <c r="X219" s="147">
        <v>0</v>
      </c>
      <c r="Y219" s="147">
        <f t="shared" si="12"/>
        <v>0</v>
      </c>
      <c r="Z219" s="147">
        <v>0</v>
      </c>
      <c r="AA219" s="148">
        <f t="shared" si="13"/>
        <v>0</v>
      </c>
      <c r="AR219" s="21" t="s">
        <v>245</v>
      </c>
      <c r="AT219" s="21" t="s">
        <v>141</v>
      </c>
      <c r="AU219" s="21" t="s">
        <v>101</v>
      </c>
      <c r="AY219" s="21" t="s">
        <v>139</v>
      </c>
      <c r="BE219" s="149">
        <f t="shared" si="14"/>
        <v>0</v>
      </c>
      <c r="BF219" s="149">
        <f t="shared" si="15"/>
        <v>0</v>
      </c>
      <c r="BG219" s="149">
        <f t="shared" si="16"/>
        <v>0</v>
      </c>
      <c r="BH219" s="149">
        <f t="shared" si="17"/>
        <v>0</v>
      </c>
      <c r="BI219" s="149">
        <f t="shared" si="18"/>
        <v>0</v>
      </c>
      <c r="BJ219" s="21" t="s">
        <v>84</v>
      </c>
      <c r="BK219" s="149">
        <f t="shared" si="19"/>
        <v>0</v>
      </c>
      <c r="BL219" s="21" t="s">
        <v>245</v>
      </c>
      <c r="BM219" s="21" t="s">
        <v>522</v>
      </c>
    </row>
    <row r="220" spans="2:65" s="1" customFormat="1" ht="38.25" customHeight="1">
      <c r="B220" s="140"/>
      <c r="C220" s="141" t="s">
        <v>288</v>
      </c>
      <c r="D220" s="141" t="s">
        <v>141</v>
      </c>
      <c r="E220" s="142" t="s">
        <v>523</v>
      </c>
      <c r="F220" s="238" t="s">
        <v>524</v>
      </c>
      <c r="G220" s="238"/>
      <c r="H220" s="238"/>
      <c r="I220" s="238"/>
      <c r="J220" s="143" t="s">
        <v>509</v>
      </c>
      <c r="K220" s="144">
        <v>5</v>
      </c>
      <c r="L220" s="239"/>
      <c r="M220" s="239"/>
      <c r="N220" s="239">
        <f t="shared" si="10"/>
        <v>0</v>
      </c>
      <c r="O220" s="239"/>
      <c r="P220" s="239"/>
      <c r="Q220" s="239"/>
      <c r="R220" s="145"/>
      <c r="T220" s="146" t="s">
        <v>5</v>
      </c>
      <c r="U220" s="43" t="s">
        <v>41</v>
      </c>
      <c r="V220" s="147">
        <v>0</v>
      </c>
      <c r="W220" s="147">
        <f t="shared" si="11"/>
        <v>0</v>
      </c>
      <c r="X220" s="147">
        <v>0</v>
      </c>
      <c r="Y220" s="147">
        <f t="shared" si="12"/>
        <v>0</v>
      </c>
      <c r="Z220" s="147">
        <v>0</v>
      </c>
      <c r="AA220" s="148">
        <f t="shared" si="13"/>
        <v>0</v>
      </c>
      <c r="AR220" s="21" t="s">
        <v>245</v>
      </c>
      <c r="AT220" s="21" t="s">
        <v>141</v>
      </c>
      <c r="AU220" s="21" t="s">
        <v>101</v>
      </c>
      <c r="AY220" s="21" t="s">
        <v>139</v>
      </c>
      <c r="BE220" s="149">
        <f t="shared" si="14"/>
        <v>0</v>
      </c>
      <c r="BF220" s="149">
        <f t="shared" si="15"/>
        <v>0</v>
      </c>
      <c r="BG220" s="149">
        <f t="shared" si="16"/>
        <v>0</v>
      </c>
      <c r="BH220" s="149">
        <f t="shared" si="17"/>
        <v>0</v>
      </c>
      <c r="BI220" s="149">
        <f t="shared" si="18"/>
        <v>0</v>
      </c>
      <c r="BJ220" s="21" t="s">
        <v>84</v>
      </c>
      <c r="BK220" s="149">
        <f t="shared" si="19"/>
        <v>0</v>
      </c>
      <c r="BL220" s="21" t="s">
        <v>245</v>
      </c>
      <c r="BM220" s="21" t="s">
        <v>525</v>
      </c>
    </row>
    <row r="221" spans="2:65" s="1" customFormat="1" ht="38.25" customHeight="1">
      <c r="B221" s="140"/>
      <c r="C221" s="141" t="s">
        <v>297</v>
      </c>
      <c r="D221" s="141" t="s">
        <v>141</v>
      </c>
      <c r="E221" s="142" t="s">
        <v>526</v>
      </c>
      <c r="F221" s="238" t="s">
        <v>527</v>
      </c>
      <c r="G221" s="238"/>
      <c r="H221" s="238"/>
      <c r="I221" s="238"/>
      <c r="J221" s="143" t="s">
        <v>509</v>
      </c>
      <c r="K221" s="144">
        <v>1</v>
      </c>
      <c r="L221" s="239"/>
      <c r="M221" s="239"/>
      <c r="N221" s="239">
        <f t="shared" si="10"/>
        <v>0</v>
      </c>
      <c r="O221" s="239"/>
      <c r="P221" s="239"/>
      <c r="Q221" s="239"/>
      <c r="R221" s="145"/>
      <c r="T221" s="146" t="s">
        <v>5</v>
      </c>
      <c r="U221" s="43" t="s">
        <v>41</v>
      </c>
      <c r="V221" s="147">
        <v>0</v>
      </c>
      <c r="W221" s="147">
        <f t="shared" si="11"/>
        <v>0</v>
      </c>
      <c r="X221" s="147">
        <v>0</v>
      </c>
      <c r="Y221" s="147">
        <f t="shared" si="12"/>
        <v>0</v>
      </c>
      <c r="Z221" s="147">
        <v>0</v>
      </c>
      <c r="AA221" s="148">
        <f t="shared" si="13"/>
        <v>0</v>
      </c>
      <c r="AR221" s="21" t="s">
        <v>245</v>
      </c>
      <c r="AT221" s="21" t="s">
        <v>141</v>
      </c>
      <c r="AU221" s="21" t="s">
        <v>101</v>
      </c>
      <c r="AY221" s="21" t="s">
        <v>139</v>
      </c>
      <c r="BE221" s="149">
        <f t="shared" si="14"/>
        <v>0</v>
      </c>
      <c r="BF221" s="149">
        <f t="shared" si="15"/>
        <v>0</v>
      </c>
      <c r="BG221" s="149">
        <f t="shared" si="16"/>
        <v>0</v>
      </c>
      <c r="BH221" s="149">
        <f t="shared" si="17"/>
        <v>0</v>
      </c>
      <c r="BI221" s="149">
        <f t="shared" si="18"/>
        <v>0</v>
      </c>
      <c r="BJ221" s="21" t="s">
        <v>84</v>
      </c>
      <c r="BK221" s="149">
        <f t="shared" si="19"/>
        <v>0</v>
      </c>
      <c r="BL221" s="21" t="s">
        <v>245</v>
      </c>
      <c r="BM221" s="21" t="s">
        <v>528</v>
      </c>
    </row>
    <row r="222" spans="2:65" s="9" customFormat="1" ht="29.85" customHeight="1">
      <c r="B222" s="129"/>
      <c r="C222" s="130"/>
      <c r="D222" s="139" t="s">
        <v>358</v>
      </c>
      <c r="E222" s="139"/>
      <c r="F222" s="139"/>
      <c r="G222" s="139"/>
      <c r="H222" s="139"/>
      <c r="I222" s="139"/>
      <c r="J222" s="139"/>
      <c r="K222" s="139"/>
      <c r="L222" s="139"/>
      <c r="M222" s="139"/>
      <c r="N222" s="258">
        <f>BK222</f>
        <v>0</v>
      </c>
      <c r="O222" s="259"/>
      <c r="P222" s="259"/>
      <c r="Q222" s="259"/>
      <c r="R222" s="132"/>
      <c r="T222" s="133"/>
      <c r="U222" s="130"/>
      <c r="V222" s="130"/>
      <c r="W222" s="134">
        <f>SUM(W223:W263)</f>
        <v>139.20419000000001</v>
      </c>
      <c r="X222" s="130"/>
      <c r="Y222" s="134">
        <f>SUM(Y223:Y263)</f>
        <v>3.9085636800000003</v>
      </c>
      <c r="Z222" s="130"/>
      <c r="AA222" s="135">
        <f>SUM(AA223:AA263)</f>
        <v>0</v>
      </c>
      <c r="AR222" s="136" t="s">
        <v>101</v>
      </c>
      <c r="AT222" s="137" t="s">
        <v>75</v>
      </c>
      <c r="AU222" s="137" t="s">
        <v>84</v>
      </c>
      <c r="AY222" s="136" t="s">
        <v>139</v>
      </c>
      <c r="BK222" s="138">
        <f>SUM(BK223:BK263)</f>
        <v>0</v>
      </c>
    </row>
    <row r="223" spans="2:65" s="1" customFormat="1" ht="38.25" customHeight="1">
      <c r="B223" s="140"/>
      <c r="C223" s="141" t="s">
        <v>160</v>
      </c>
      <c r="D223" s="141" t="s">
        <v>141</v>
      </c>
      <c r="E223" s="142" t="s">
        <v>529</v>
      </c>
      <c r="F223" s="238" t="s">
        <v>530</v>
      </c>
      <c r="G223" s="238"/>
      <c r="H223" s="238"/>
      <c r="I223" s="238"/>
      <c r="J223" s="143" t="s">
        <v>174</v>
      </c>
      <c r="K223" s="144">
        <v>61.2</v>
      </c>
      <c r="L223" s="239"/>
      <c r="M223" s="239"/>
      <c r="N223" s="239">
        <f>ROUND(L223*K223,2)</f>
        <v>0</v>
      </c>
      <c r="O223" s="239"/>
      <c r="P223" s="239"/>
      <c r="Q223" s="239"/>
      <c r="R223" s="145"/>
      <c r="T223" s="146" t="s">
        <v>5</v>
      </c>
      <c r="U223" s="43" t="s">
        <v>41</v>
      </c>
      <c r="V223" s="147">
        <v>0.59399999999999997</v>
      </c>
      <c r="W223" s="147">
        <f>V223*K223</f>
        <v>36.352800000000002</v>
      </c>
      <c r="X223" s="147">
        <v>1.17E-3</v>
      </c>
      <c r="Y223" s="147">
        <f>X223*K223</f>
        <v>7.1604000000000001E-2</v>
      </c>
      <c r="Z223" s="147">
        <v>0</v>
      </c>
      <c r="AA223" s="148">
        <f>Z223*K223</f>
        <v>0</v>
      </c>
      <c r="AR223" s="21" t="s">
        <v>245</v>
      </c>
      <c r="AT223" s="21" t="s">
        <v>141</v>
      </c>
      <c r="AU223" s="21" t="s">
        <v>101</v>
      </c>
      <c r="AY223" s="21" t="s">
        <v>139</v>
      </c>
      <c r="BE223" s="149">
        <f>IF(U223="základní",N223,0)</f>
        <v>0</v>
      </c>
      <c r="BF223" s="149">
        <f>IF(U223="snížená",N223,0)</f>
        <v>0</v>
      </c>
      <c r="BG223" s="149">
        <f>IF(U223="zákl. přenesená",N223,0)</f>
        <v>0</v>
      </c>
      <c r="BH223" s="149">
        <f>IF(U223="sníž. přenesená",N223,0)</f>
        <v>0</v>
      </c>
      <c r="BI223" s="149">
        <f>IF(U223="nulová",N223,0)</f>
        <v>0</v>
      </c>
      <c r="BJ223" s="21" t="s">
        <v>84</v>
      </c>
      <c r="BK223" s="149">
        <f>ROUND(L223*K223,2)</f>
        <v>0</v>
      </c>
      <c r="BL223" s="21" t="s">
        <v>245</v>
      </c>
      <c r="BM223" s="21" t="s">
        <v>531</v>
      </c>
    </row>
    <row r="224" spans="2:65" s="10" customFormat="1" ht="16.5" customHeight="1">
      <c r="B224" s="150"/>
      <c r="C224" s="151"/>
      <c r="D224" s="151"/>
      <c r="E224" s="152" t="s">
        <v>5</v>
      </c>
      <c r="F224" s="240" t="s">
        <v>532</v>
      </c>
      <c r="G224" s="241"/>
      <c r="H224" s="241"/>
      <c r="I224" s="241"/>
      <c r="J224" s="151"/>
      <c r="K224" s="153">
        <v>61.2</v>
      </c>
      <c r="L224" s="151"/>
      <c r="M224" s="151"/>
      <c r="N224" s="151"/>
      <c r="O224" s="151"/>
      <c r="P224" s="151"/>
      <c r="Q224" s="151"/>
      <c r="R224" s="154"/>
      <c r="T224" s="155"/>
      <c r="U224" s="151"/>
      <c r="V224" s="151"/>
      <c r="W224" s="151"/>
      <c r="X224" s="151"/>
      <c r="Y224" s="151"/>
      <c r="Z224" s="151"/>
      <c r="AA224" s="156"/>
      <c r="AT224" s="157" t="s">
        <v>157</v>
      </c>
      <c r="AU224" s="157" t="s">
        <v>101</v>
      </c>
      <c r="AV224" s="10" t="s">
        <v>101</v>
      </c>
      <c r="AW224" s="10" t="s">
        <v>33</v>
      </c>
      <c r="AX224" s="10" t="s">
        <v>84</v>
      </c>
      <c r="AY224" s="157" t="s">
        <v>139</v>
      </c>
    </row>
    <row r="225" spans="2:65" s="1" customFormat="1" ht="38.25" customHeight="1">
      <c r="B225" s="140"/>
      <c r="C225" s="141" t="s">
        <v>257</v>
      </c>
      <c r="D225" s="141" t="s">
        <v>141</v>
      </c>
      <c r="E225" s="142" t="s">
        <v>533</v>
      </c>
      <c r="F225" s="238" t="s">
        <v>534</v>
      </c>
      <c r="G225" s="238"/>
      <c r="H225" s="238"/>
      <c r="I225" s="238"/>
      <c r="J225" s="143" t="s">
        <v>174</v>
      </c>
      <c r="K225" s="144">
        <v>61.2</v>
      </c>
      <c r="L225" s="239"/>
      <c r="M225" s="239"/>
      <c r="N225" s="239">
        <f>ROUND(L225*K225,2)</f>
        <v>0</v>
      </c>
      <c r="O225" s="239"/>
      <c r="P225" s="239"/>
      <c r="Q225" s="239"/>
      <c r="R225" s="145"/>
      <c r="T225" s="146" t="s">
        <v>5</v>
      </c>
      <c r="U225" s="43" t="s">
        <v>41</v>
      </c>
      <c r="V225" s="147">
        <v>0.23</v>
      </c>
      <c r="W225" s="147">
        <f>V225*K225</f>
        <v>14.076000000000001</v>
      </c>
      <c r="X225" s="147">
        <v>5.1999999999999995E-4</v>
      </c>
      <c r="Y225" s="147">
        <f>X225*K225</f>
        <v>3.1823999999999998E-2</v>
      </c>
      <c r="Z225" s="147">
        <v>0</v>
      </c>
      <c r="AA225" s="148">
        <f>Z225*K225</f>
        <v>0</v>
      </c>
      <c r="AR225" s="21" t="s">
        <v>245</v>
      </c>
      <c r="AT225" s="21" t="s">
        <v>141</v>
      </c>
      <c r="AU225" s="21" t="s">
        <v>101</v>
      </c>
      <c r="AY225" s="21" t="s">
        <v>139</v>
      </c>
      <c r="BE225" s="149">
        <f>IF(U225="základní",N225,0)</f>
        <v>0</v>
      </c>
      <c r="BF225" s="149">
        <f>IF(U225="snížená",N225,0)</f>
        <v>0</v>
      </c>
      <c r="BG225" s="149">
        <f>IF(U225="zákl. přenesená",N225,0)</f>
        <v>0</v>
      </c>
      <c r="BH225" s="149">
        <f>IF(U225="sníž. přenesená",N225,0)</f>
        <v>0</v>
      </c>
      <c r="BI225" s="149">
        <f>IF(U225="nulová",N225,0)</f>
        <v>0</v>
      </c>
      <c r="BJ225" s="21" t="s">
        <v>84</v>
      </c>
      <c r="BK225" s="149">
        <f>ROUND(L225*K225,2)</f>
        <v>0</v>
      </c>
      <c r="BL225" s="21" t="s">
        <v>245</v>
      </c>
      <c r="BM225" s="21" t="s">
        <v>535</v>
      </c>
    </row>
    <row r="226" spans="2:65" s="1" customFormat="1" ht="25.5" customHeight="1">
      <c r="B226" s="140"/>
      <c r="C226" s="141" t="s">
        <v>282</v>
      </c>
      <c r="D226" s="141" t="s">
        <v>141</v>
      </c>
      <c r="E226" s="142" t="s">
        <v>536</v>
      </c>
      <c r="F226" s="238" t="s">
        <v>537</v>
      </c>
      <c r="G226" s="238"/>
      <c r="H226" s="238"/>
      <c r="I226" s="238"/>
      <c r="J226" s="143" t="s">
        <v>174</v>
      </c>
      <c r="K226" s="144">
        <v>99.375</v>
      </c>
      <c r="L226" s="239"/>
      <c r="M226" s="239"/>
      <c r="N226" s="239">
        <f>ROUND(L226*K226,2)</f>
        <v>0</v>
      </c>
      <c r="O226" s="239"/>
      <c r="P226" s="239"/>
      <c r="Q226" s="239"/>
      <c r="R226" s="145"/>
      <c r="T226" s="146" t="s">
        <v>5</v>
      </c>
      <c r="U226" s="43" t="s">
        <v>41</v>
      </c>
      <c r="V226" s="147">
        <v>0.20899999999999999</v>
      </c>
      <c r="W226" s="147">
        <f>V226*K226</f>
        <v>20.769375</v>
      </c>
      <c r="X226" s="147">
        <v>4.2999999999999999E-4</v>
      </c>
      <c r="Y226" s="147">
        <f>X226*K226</f>
        <v>4.2731249999999998E-2</v>
      </c>
      <c r="Z226" s="147">
        <v>0</v>
      </c>
      <c r="AA226" s="148">
        <f>Z226*K226</f>
        <v>0</v>
      </c>
      <c r="AR226" s="21" t="s">
        <v>245</v>
      </c>
      <c r="AT226" s="21" t="s">
        <v>141</v>
      </c>
      <c r="AU226" s="21" t="s">
        <v>101</v>
      </c>
      <c r="AY226" s="21" t="s">
        <v>139</v>
      </c>
      <c r="BE226" s="149">
        <f>IF(U226="základní",N226,0)</f>
        <v>0</v>
      </c>
      <c r="BF226" s="149">
        <f>IF(U226="snížená",N226,0)</f>
        <v>0</v>
      </c>
      <c r="BG226" s="149">
        <f>IF(U226="zákl. přenesená",N226,0)</f>
        <v>0</v>
      </c>
      <c r="BH226" s="149">
        <f>IF(U226="sníž. přenesená",N226,0)</f>
        <v>0</v>
      </c>
      <c r="BI226" s="149">
        <f>IF(U226="nulová",N226,0)</f>
        <v>0</v>
      </c>
      <c r="BJ226" s="21" t="s">
        <v>84</v>
      </c>
      <c r="BK226" s="149">
        <f>ROUND(L226*K226,2)</f>
        <v>0</v>
      </c>
      <c r="BL226" s="21" t="s">
        <v>245</v>
      </c>
      <c r="BM226" s="21" t="s">
        <v>538</v>
      </c>
    </row>
    <row r="227" spans="2:65" s="12" customFormat="1" ht="16.5" customHeight="1">
      <c r="B227" s="166"/>
      <c r="C227" s="167"/>
      <c r="D227" s="167"/>
      <c r="E227" s="168" t="s">
        <v>5</v>
      </c>
      <c r="F227" s="246" t="s">
        <v>539</v>
      </c>
      <c r="G227" s="247"/>
      <c r="H227" s="247"/>
      <c r="I227" s="247"/>
      <c r="J227" s="167"/>
      <c r="K227" s="168" t="s">
        <v>5</v>
      </c>
      <c r="L227" s="167"/>
      <c r="M227" s="167"/>
      <c r="N227" s="167"/>
      <c r="O227" s="167"/>
      <c r="P227" s="167"/>
      <c r="Q227" s="167"/>
      <c r="R227" s="169"/>
      <c r="T227" s="170"/>
      <c r="U227" s="167"/>
      <c r="V227" s="167"/>
      <c r="W227" s="167"/>
      <c r="X227" s="167"/>
      <c r="Y227" s="167"/>
      <c r="Z227" s="167"/>
      <c r="AA227" s="171"/>
      <c r="AT227" s="172" t="s">
        <v>157</v>
      </c>
      <c r="AU227" s="172" t="s">
        <v>101</v>
      </c>
      <c r="AV227" s="12" t="s">
        <v>84</v>
      </c>
      <c r="AW227" s="12" t="s">
        <v>33</v>
      </c>
      <c r="AX227" s="12" t="s">
        <v>76</v>
      </c>
      <c r="AY227" s="172" t="s">
        <v>139</v>
      </c>
    </row>
    <row r="228" spans="2:65" s="10" customFormat="1" ht="16.5" customHeight="1">
      <c r="B228" s="150"/>
      <c r="C228" s="151"/>
      <c r="D228" s="151"/>
      <c r="E228" s="152" t="s">
        <v>5</v>
      </c>
      <c r="F228" s="242" t="s">
        <v>540</v>
      </c>
      <c r="G228" s="243"/>
      <c r="H228" s="243"/>
      <c r="I228" s="243"/>
      <c r="J228" s="151"/>
      <c r="K228" s="153">
        <v>82.724999999999994</v>
      </c>
      <c r="L228" s="151"/>
      <c r="M228" s="151"/>
      <c r="N228" s="151"/>
      <c r="O228" s="151"/>
      <c r="P228" s="151"/>
      <c r="Q228" s="151"/>
      <c r="R228" s="154"/>
      <c r="T228" s="155"/>
      <c r="U228" s="151"/>
      <c r="V228" s="151"/>
      <c r="W228" s="151"/>
      <c r="X228" s="151"/>
      <c r="Y228" s="151"/>
      <c r="Z228" s="151"/>
      <c r="AA228" s="156"/>
      <c r="AT228" s="157" t="s">
        <v>157</v>
      </c>
      <c r="AU228" s="157" t="s">
        <v>101</v>
      </c>
      <c r="AV228" s="10" t="s">
        <v>101</v>
      </c>
      <c r="AW228" s="10" t="s">
        <v>33</v>
      </c>
      <c r="AX228" s="10" t="s">
        <v>76</v>
      </c>
      <c r="AY228" s="157" t="s">
        <v>139</v>
      </c>
    </row>
    <row r="229" spans="2:65" s="12" customFormat="1" ht="16.5" customHeight="1">
      <c r="B229" s="166"/>
      <c r="C229" s="167"/>
      <c r="D229" s="167"/>
      <c r="E229" s="168" t="s">
        <v>5</v>
      </c>
      <c r="F229" s="248" t="s">
        <v>541</v>
      </c>
      <c r="G229" s="249"/>
      <c r="H229" s="249"/>
      <c r="I229" s="249"/>
      <c r="J229" s="167"/>
      <c r="K229" s="168" t="s">
        <v>5</v>
      </c>
      <c r="L229" s="167"/>
      <c r="M229" s="167"/>
      <c r="N229" s="167"/>
      <c r="O229" s="167"/>
      <c r="P229" s="167"/>
      <c r="Q229" s="167"/>
      <c r="R229" s="169"/>
      <c r="T229" s="170"/>
      <c r="U229" s="167"/>
      <c r="V229" s="167"/>
      <c r="W229" s="167"/>
      <c r="X229" s="167"/>
      <c r="Y229" s="167"/>
      <c r="Z229" s="167"/>
      <c r="AA229" s="171"/>
      <c r="AT229" s="172" t="s">
        <v>157</v>
      </c>
      <c r="AU229" s="172" t="s">
        <v>101</v>
      </c>
      <c r="AV229" s="12" t="s">
        <v>84</v>
      </c>
      <c r="AW229" s="12" t="s">
        <v>33</v>
      </c>
      <c r="AX229" s="12" t="s">
        <v>76</v>
      </c>
      <c r="AY229" s="172" t="s">
        <v>139</v>
      </c>
    </row>
    <row r="230" spans="2:65" s="10" customFormat="1" ht="16.5" customHeight="1">
      <c r="B230" s="150"/>
      <c r="C230" s="151"/>
      <c r="D230" s="151"/>
      <c r="E230" s="152" t="s">
        <v>5</v>
      </c>
      <c r="F230" s="242" t="s">
        <v>542</v>
      </c>
      <c r="G230" s="243"/>
      <c r="H230" s="243"/>
      <c r="I230" s="243"/>
      <c r="J230" s="151"/>
      <c r="K230" s="153">
        <v>6.95</v>
      </c>
      <c r="L230" s="151"/>
      <c r="M230" s="151"/>
      <c r="N230" s="151"/>
      <c r="O230" s="151"/>
      <c r="P230" s="151"/>
      <c r="Q230" s="151"/>
      <c r="R230" s="154"/>
      <c r="T230" s="155"/>
      <c r="U230" s="151"/>
      <c r="V230" s="151"/>
      <c r="W230" s="151"/>
      <c r="X230" s="151"/>
      <c r="Y230" s="151"/>
      <c r="Z230" s="151"/>
      <c r="AA230" s="156"/>
      <c r="AT230" s="157" t="s">
        <v>157</v>
      </c>
      <c r="AU230" s="157" t="s">
        <v>101</v>
      </c>
      <c r="AV230" s="10" t="s">
        <v>101</v>
      </c>
      <c r="AW230" s="10" t="s">
        <v>33</v>
      </c>
      <c r="AX230" s="10" t="s">
        <v>76</v>
      </c>
      <c r="AY230" s="157" t="s">
        <v>139</v>
      </c>
    </row>
    <row r="231" spans="2:65" s="10" customFormat="1" ht="16.5" customHeight="1">
      <c r="B231" s="150"/>
      <c r="C231" s="151"/>
      <c r="D231" s="151"/>
      <c r="E231" s="152" t="s">
        <v>5</v>
      </c>
      <c r="F231" s="242" t="s">
        <v>543</v>
      </c>
      <c r="G231" s="243"/>
      <c r="H231" s="243"/>
      <c r="I231" s="243"/>
      <c r="J231" s="151"/>
      <c r="K231" s="153">
        <v>9.6999999999999993</v>
      </c>
      <c r="L231" s="151"/>
      <c r="M231" s="151"/>
      <c r="N231" s="151"/>
      <c r="O231" s="151"/>
      <c r="P231" s="151"/>
      <c r="Q231" s="151"/>
      <c r="R231" s="154"/>
      <c r="T231" s="155"/>
      <c r="U231" s="151"/>
      <c r="V231" s="151"/>
      <c r="W231" s="151"/>
      <c r="X231" s="151"/>
      <c r="Y231" s="151"/>
      <c r="Z231" s="151"/>
      <c r="AA231" s="156"/>
      <c r="AT231" s="157" t="s">
        <v>157</v>
      </c>
      <c r="AU231" s="157" t="s">
        <v>101</v>
      </c>
      <c r="AV231" s="10" t="s">
        <v>101</v>
      </c>
      <c r="AW231" s="10" t="s">
        <v>33</v>
      </c>
      <c r="AX231" s="10" t="s">
        <v>76</v>
      </c>
      <c r="AY231" s="157" t="s">
        <v>139</v>
      </c>
    </row>
    <row r="232" spans="2:65" s="11" customFormat="1" ht="16.5" customHeight="1">
      <c r="B232" s="158"/>
      <c r="C232" s="159"/>
      <c r="D232" s="159"/>
      <c r="E232" s="160" t="s">
        <v>5</v>
      </c>
      <c r="F232" s="244" t="s">
        <v>159</v>
      </c>
      <c r="G232" s="245"/>
      <c r="H232" s="245"/>
      <c r="I232" s="245"/>
      <c r="J232" s="159"/>
      <c r="K232" s="161">
        <v>99.375</v>
      </c>
      <c r="L232" s="159"/>
      <c r="M232" s="159"/>
      <c r="N232" s="159"/>
      <c r="O232" s="159"/>
      <c r="P232" s="159"/>
      <c r="Q232" s="159"/>
      <c r="R232" s="162"/>
      <c r="T232" s="163"/>
      <c r="U232" s="159"/>
      <c r="V232" s="159"/>
      <c r="W232" s="159"/>
      <c r="X232" s="159"/>
      <c r="Y232" s="159"/>
      <c r="Z232" s="159"/>
      <c r="AA232" s="164"/>
      <c r="AT232" s="165" t="s">
        <v>157</v>
      </c>
      <c r="AU232" s="165" t="s">
        <v>101</v>
      </c>
      <c r="AV232" s="11" t="s">
        <v>145</v>
      </c>
      <c r="AW232" s="11" t="s">
        <v>33</v>
      </c>
      <c r="AX232" s="11" t="s">
        <v>84</v>
      </c>
      <c r="AY232" s="165" t="s">
        <v>139</v>
      </c>
    </row>
    <row r="233" spans="2:65" s="1" customFormat="1" ht="25.5" customHeight="1">
      <c r="B233" s="140"/>
      <c r="C233" s="141" t="s">
        <v>278</v>
      </c>
      <c r="D233" s="141" t="s">
        <v>141</v>
      </c>
      <c r="E233" s="142" t="s">
        <v>544</v>
      </c>
      <c r="F233" s="238" t="s">
        <v>545</v>
      </c>
      <c r="G233" s="238"/>
      <c r="H233" s="238"/>
      <c r="I233" s="238"/>
      <c r="J233" s="143" t="s">
        <v>154</v>
      </c>
      <c r="K233" s="144">
        <v>94.179000000000002</v>
      </c>
      <c r="L233" s="239"/>
      <c r="M233" s="239"/>
      <c r="N233" s="239">
        <f>ROUND(L233*K233,2)</f>
        <v>0</v>
      </c>
      <c r="O233" s="239"/>
      <c r="P233" s="239"/>
      <c r="Q233" s="239"/>
      <c r="R233" s="145"/>
      <c r="T233" s="146" t="s">
        <v>5</v>
      </c>
      <c r="U233" s="43" t="s">
        <v>41</v>
      </c>
      <c r="V233" s="147">
        <v>0.55000000000000004</v>
      </c>
      <c r="W233" s="147">
        <f>V233*K233</f>
        <v>51.798450000000003</v>
      </c>
      <c r="X233" s="147">
        <v>4.1700000000000001E-3</v>
      </c>
      <c r="Y233" s="147">
        <f>X233*K233</f>
        <v>0.39272643000000002</v>
      </c>
      <c r="Z233" s="147">
        <v>0</v>
      </c>
      <c r="AA233" s="148">
        <f>Z233*K233</f>
        <v>0</v>
      </c>
      <c r="AR233" s="21" t="s">
        <v>245</v>
      </c>
      <c r="AT233" s="21" t="s">
        <v>141</v>
      </c>
      <c r="AU233" s="21" t="s">
        <v>101</v>
      </c>
      <c r="AY233" s="21" t="s">
        <v>139</v>
      </c>
      <c r="BE233" s="149">
        <f>IF(U233="základní",N233,0)</f>
        <v>0</v>
      </c>
      <c r="BF233" s="149">
        <f>IF(U233="snížená",N233,0)</f>
        <v>0</v>
      </c>
      <c r="BG233" s="149">
        <f>IF(U233="zákl. přenesená",N233,0)</f>
        <v>0</v>
      </c>
      <c r="BH233" s="149">
        <f>IF(U233="sníž. přenesená",N233,0)</f>
        <v>0</v>
      </c>
      <c r="BI233" s="149">
        <f>IF(U233="nulová",N233,0)</f>
        <v>0</v>
      </c>
      <c r="BJ233" s="21" t="s">
        <v>84</v>
      </c>
      <c r="BK233" s="149">
        <f>ROUND(L233*K233,2)</f>
        <v>0</v>
      </c>
      <c r="BL233" s="21" t="s">
        <v>245</v>
      </c>
      <c r="BM233" s="21" t="s">
        <v>546</v>
      </c>
    </row>
    <row r="234" spans="2:65" s="12" customFormat="1" ht="16.5" customHeight="1">
      <c r="B234" s="166"/>
      <c r="C234" s="167"/>
      <c r="D234" s="167"/>
      <c r="E234" s="168" t="s">
        <v>5</v>
      </c>
      <c r="F234" s="246" t="s">
        <v>539</v>
      </c>
      <c r="G234" s="247"/>
      <c r="H234" s="247"/>
      <c r="I234" s="247"/>
      <c r="J234" s="167"/>
      <c r="K234" s="168" t="s">
        <v>5</v>
      </c>
      <c r="L234" s="167"/>
      <c r="M234" s="167"/>
      <c r="N234" s="167"/>
      <c r="O234" s="167"/>
      <c r="P234" s="167"/>
      <c r="Q234" s="167"/>
      <c r="R234" s="169"/>
      <c r="T234" s="170"/>
      <c r="U234" s="167"/>
      <c r="V234" s="167"/>
      <c r="W234" s="167"/>
      <c r="X234" s="167"/>
      <c r="Y234" s="167"/>
      <c r="Z234" s="167"/>
      <c r="AA234" s="171"/>
      <c r="AT234" s="172" t="s">
        <v>157</v>
      </c>
      <c r="AU234" s="172" t="s">
        <v>101</v>
      </c>
      <c r="AV234" s="12" t="s">
        <v>84</v>
      </c>
      <c r="AW234" s="12" t="s">
        <v>33</v>
      </c>
      <c r="AX234" s="12" t="s">
        <v>76</v>
      </c>
      <c r="AY234" s="172" t="s">
        <v>139</v>
      </c>
    </row>
    <row r="235" spans="2:65" s="10" customFormat="1" ht="16.5" customHeight="1">
      <c r="B235" s="150"/>
      <c r="C235" s="151"/>
      <c r="D235" s="151"/>
      <c r="E235" s="152" t="s">
        <v>5</v>
      </c>
      <c r="F235" s="242" t="s">
        <v>547</v>
      </c>
      <c r="G235" s="243"/>
      <c r="H235" s="243"/>
      <c r="I235" s="243"/>
      <c r="J235" s="151"/>
      <c r="K235" s="153">
        <v>82.828999999999994</v>
      </c>
      <c r="L235" s="151"/>
      <c r="M235" s="151"/>
      <c r="N235" s="151"/>
      <c r="O235" s="151"/>
      <c r="P235" s="151"/>
      <c r="Q235" s="151"/>
      <c r="R235" s="154"/>
      <c r="T235" s="155"/>
      <c r="U235" s="151"/>
      <c r="V235" s="151"/>
      <c r="W235" s="151"/>
      <c r="X235" s="151"/>
      <c r="Y235" s="151"/>
      <c r="Z235" s="151"/>
      <c r="AA235" s="156"/>
      <c r="AT235" s="157" t="s">
        <v>157</v>
      </c>
      <c r="AU235" s="157" t="s">
        <v>101</v>
      </c>
      <c r="AV235" s="10" t="s">
        <v>101</v>
      </c>
      <c r="AW235" s="10" t="s">
        <v>33</v>
      </c>
      <c r="AX235" s="10" t="s">
        <v>76</v>
      </c>
      <c r="AY235" s="157" t="s">
        <v>139</v>
      </c>
    </row>
    <row r="236" spans="2:65" s="12" customFormat="1" ht="16.5" customHeight="1">
      <c r="B236" s="166"/>
      <c r="C236" s="167"/>
      <c r="D236" s="167"/>
      <c r="E236" s="168" t="s">
        <v>5</v>
      </c>
      <c r="F236" s="248" t="s">
        <v>326</v>
      </c>
      <c r="G236" s="249"/>
      <c r="H236" s="249"/>
      <c r="I236" s="249"/>
      <c r="J236" s="167"/>
      <c r="K236" s="168" t="s">
        <v>5</v>
      </c>
      <c r="L236" s="167"/>
      <c r="M236" s="167"/>
      <c r="N236" s="167"/>
      <c r="O236" s="167"/>
      <c r="P236" s="167"/>
      <c r="Q236" s="167"/>
      <c r="R236" s="169"/>
      <c r="T236" s="170"/>
      <c r="U236" s="167"/>
      <c r="V236" s="167"/>
      <c r="W236" s="167"/>
      <c r="X236" s="167"/>
      <c r="Y236" s="167"/>
      <c r="Z236" s="167"/>
      <c r="AA236" s="171"/>
      <c r="AT236" s="172" t="s">
        <v>157</v>
      </c>
      <c r="AU236" s="172" t="s">
        <v>101</v>
      </c>
      <c r="AV236" s="12" t="s">
        <v>84</v>
      </c>
      <c r="AW236" s="12" t="s">
        <v>33</v>
      </c>
      <c r="AX236" s="12" t="s">
        <v>76</v>
      </c>
      <c r="AY236" s="172" t="s">
        <v>139</v>
      </c>
    </row>
    <row r="237" spans="2:65" s="10" customFormat="1" ht="16.5" customHeight="1">
      <c r="B237" s="150"/>
      <c r="C237" s="151"/>
      <c r="D237" s="151"/>
      <c r="E237" s="152" t="s">
        <v>5</v>
      </c>
      <c r="F237" s="242" t="s">
        <v>548</v>
      </c>
      <c r="G237" s="243"/>
      <c r="H237" s="243"/>
      <c r="I237" s="243"/>
      <c r="J237" s="151"/>
      <c r="K237" s="153">
        <v>11.35</v>
      </c>
      <c r="L237" s="151"/>
      <c r="M237" s="151"/>
      <c r="N237" s="151"/>
      <c r="O237" s="151"/>
      <c r="P237" s="151"/>
      <c r="Q237" s="151"/>
      <c r="R237" s="154"/>
      <c r="T237" s="155"/>
      <c r="U237" s="151"/>
      <c r="V237" s="151"/>
      <c r="W237" s="151"/>
      <c r="X237" s="151"/>
      <c r="Y237" s="151"/>
      <c r="Z237" s="151"/>
      <c r="AA237" s="156"/>
      <c r="AT237" s="157" t="s">
        <v>157</v>
      </c>
      <c r="AU237" s="157" t="s">
        <v>101</v>
      </c>
      <c r="AV237" s="10" t="s">
        <v>101</v>
      </c>
      <c r="AW237" s="10" t="s">
        <v>33</v>
      </c>
      <c r="AX237" s="10" t="s">
        <v>76</v>
      </c>
      <c r="AY237" s="157" t="s">
        <v>139</v>
      </c>
    </row>
    <row r="238" spans="2:65" s="11" customFormat="1" ht="16.5" customHeight="1">
      <c r="B238" s="158"/>
      <c r="C238" s="159"/>
      <c r="D238" s="159"/>
      <c r="E238" s="160" t="s">
        <v>5</v>
      </c>
      <c r="F238" s="244" t="s">
        <v>159</v>
      </c>
      <c r="G238" s="245"/>
      <c r="H238" s="245"/>
      <c r="I238" s="245"/>
      <c r="J238" s="159"/>
      <c r="K238" s="161">
        <v>94.179000000000002</v>
      </c>
      <c r="L238" s="159"/>
      <c r="M238" s="159"/>
      <c r="N238" s="159"/>
      <c r="O238" s="159"/>
      <c r="P238" s="159"/>
      <c r="Q238" s="159"/>
      <c r="R238" s="162"/>
      <c r="T238" s="163"/>
      <c r="U238" s="159"/>
      <c r="V238" s="159"/>
      <c r="W238" s="159"/>
      <c r="X238" s="159"/>
      <c r="Y238" s="159"/>
      <c r="Z238" s="159"/>
      <c r="AA238" s="164"/>
      <c r="AT238" s="165" t="s">
        <v>157</v>
      </c>
      <c r="AU238" s="165" t="s">
        <v>101</v>
      </c>
      <c r="AV238" s="11" t="s">
        <v>145</v>
      </c>
      <c r="AW238" s="11" t="s">
        <v>33</v>
      </c>
      <c r="AX238" s="11" t="s">
        <v>84</v>
      </c>
      <c r="AY238" s="165" t="s">
        <v>139</v>
      </c>
    </row>
    <row r="239" spans="2:65" s="1" customFormat="1" ht="38.25" customHeight="1">
      <c r="B239" s="140"/>
      <c r="C239" s="176" t="s">
        <v>10</v>
      </c>
      <c r="D239" s="176" t="s">
        <v>444</v>
      </c>
      <c r="E239" s="177" t="s">
        <v>549</v>
      </c>
      <c r="F239" s="261" t="s">
        <v>550</v>
      </c>
      <c r="G239" s="261"/>
      <c r="H239" s="261"/>
      <c r="I239" s="261"/>
      <c r="J239" s="178" t="s">
        <v>154</v>
      </c>
      <c r="K239" s="179">
        <v>143.16900000000001</v>
      </c>
      <c r="L239" s="262"/>
      <c r="M239" s="262"/>
      <c r="N239" s="262">
        <f>ROUND(L239*K239,2)</f>
        <v>0</v>
      </c>
      <c r="O239" s="239"/>
      <c r="P239" s="239"/>
      <c r="Q239" s="239"/>
      <c r="R239" s="145"/>
      <c r="T239" s="146" t="s">
        <v>5</v>
      </c>
      <c r="U239" s="43" t="s">
        <v>41</v>
      </c>
      <c r="V239" s="147">
        <v>0</v>
      </c>
      <c r="W239" s="147">
        <f>V239*K239</f>
        <v>0</v>
      </c>
      <c r="X239" s="147">
        <v>2.3E-2</v>
      </c>
      <c r="Y239" s="147">
        <f>X239*K239</f>
        <v>3.2928870000000003</v>
      </c>
      <c r="Z239" s="147">
        <v>0</v>
      </c>
      <c r="AA239" s="148">
        <f>Z239*K239</f>
        <v>0</v>
      </c>
      <c r="AR239" s="21" t="s">
        <v>261</v>
      </c>
      <c r="AT239" s="21" t="s">
        <v>444</v>
      </c>
      <c r="AU239" s="21" t="s">
        <v>101</v>
      </c>
      <c r="AY239" s="21" t="s">
        <v>139</v>
      </c>
      <c r="BE239" s="149">
        <f>IF(U239="základní",N239,0)</f>
        <v>0</v>
      </c>
      <c r="BF239" s="149">
        <f>IF(U239="snížená",N239,0)</f>
        <v>0</v>
      </c>
      <c r="BG239" s="149">
        <f>IF(U239="zákl. přenesená",N239,0)</f>
        <v>0</v>
      </c>
      <c r="BH239" s="149">
        <f>IF(U239="sníž. přenesená",N239,0)</f>
        <v>0</v>
      </c>
      <c r="BI239" s="149">
        <f>IF(U239="nulová",N239,0)</f>
        <v>0</v>
      </c>
      <c r="BJ239" s="21" t="s">
        <v>84</v>
      </c>
      <c r="BK239" s="149">
        <f>ROUND(L239*K239,2)</f>
        <v>0</v>
      </c>
      <c r="BL239" s="21" t="s">
        <v>245</v>
      </c>
      <c r="BM239" s="21" t="s">
        <v>551</v>
      </c>
    </row>
    <row r="240" spans="2:65" s="12" customFormat="1" ht="16.5" customHeight="1">
      <c r="B240" s="166"/>
      <c r="C240" s="167"/>
      <c r="D240" s="167"/>
      <c r="E240" s="168" t="s">
        <v>5</v>
      </c>
      <c r="F240" s="246" t="s">
        <v>539</v>
      </c>
      <c r="G240" s="247"/>
      <c r="H240" s="247"/>
      <c r="I240" s="247"/>
      <c r="J240" s="167"/>
      <c r="K240" s="168" t="s">
        <v>5</v>
      </c>
      <c r="L240" s="167"/>
      <c r="M240" s="167"/>
      <c r="N240" s="167"/>
      <c r="O240" s="167"/>
      <c r="P240" s="167"/>
      <c r="Q240" s="167"/>
      <c r="R240" s="169"/>
      <c r="T240" s="170"/>
      <c r="U240" s="167"/>
      <c r="V240" s="167"/>
      <c r="W240" s="167"/>
      <c r="X240" s="167"/>
      <c r="Y240" s="167"/>
      <c r="Z240" s="167"/>
      <c r="AA240" s="171"/>
      <c r="AT240" s="172" t="s">
        <v>157</v>
      </c>
      <c r="AU240" s="172" t="s">
        <v>101</v>
      </c>
      <c r="AV240" s="12" t="s">
        <v>84</v>
      </c>
      <c r="AW240" s="12" t="s">
        <v>33</v>
      </c>
      <c r="AX240" s="12" t="s">
        <v>76</v>
      </c>
      <c r="AY240" s="172" t="s">
        <v>139</v>
      </c>
    </row>
    <row r="241" spans="2:65" s="10" customFormat="1" ht="16.5" customHeight="1">
      <c r="B241" s="150"/>
      <c r="C241" s="151"/>
      <c r="D241" s="151"/>
      <c r="E241" s="152" t="s">
        <v>5</v>
      </c>
      <c r="F241" s="242" t="s">
        <v>552</v>
      </c>
      <c r="G241" s="243"/>
      <c r="H241" s="243"/>
      <c r="I241" s="243"/>
      <c r="J241" s="151"/>
      <c r="K241" s="153">
        <v>91.111999999999995</v>
      </c>
      <c r="L241" s="151"/>
      <c r="M241" s="151"/>
      <c r="N241" s="151"/>
      <c r="O241" s="151"/>
      <c r="P241" s="151"/>
      <c r="Q241" s="151"/>
      <c r="R241" s="154"/>
      <c r="T241" s="155"/>
      <c r="U241" s="151"/>
      <c r="V241" s="151"/>
      <c r="W241" s="151"/>
      <c r="X241" s="151"/>
      <c r="Y241" s="151"/>
      <c r="Z241" s="151"/>
      <c r="AA241" s="156"/>
      <c r="AT241" s="157" t="s">
        <v>157</v>
      </c>
      <c r="AU241" s="157" t="s">
        <v>101</v>
      </c>
      <c r="AV241" s="10" t="s">
        <v>101</v>
      </c>
      <c r="AW241" s="10" t="s">
        <v>33</v>
      </c>
      <c r="AX241" s="10" t="s">
        <v>76</v>
      </c>
      <c r="AY241" s="157" t="s">
        <v>139</v>
      </c>
    </row>
    <row r="242" spans="2:65" s="12" customFormat="1" ht="16.5" customHeight="1">
      <c r="B242" s="166"/>
      <c r="C242" s="167"/>
      <c r="D242" s="167"/>
      <c r="E242" s="168" t="s">
        <v>5</v>
      </c>
      <c r="F242" s="248" t="s">
        <v>553</v>
      </c>
      <c r="G242" s="249"/>
      <c r="H242" s="249"/>
      <c r="I242" s="249"/>
      <c r="J242" s="167"/>
      <c r="K242" s="168" t="s">
        <v>5</v>
      </c>
      <c r="L242" s="167"/>
      <c r="M242" s="167"/>
      <c r="N242" s="167"/>
      <c r="O242" s="167"/>
      <c r="P242" s="167"/>
      <c r="Q242" s="167"/>
      <c r="R242" s="169"/>
      <c r="T242" s="170"/>
      <c r="U242" s="167"/>
      <c r="V242" s="167"/>
      <c r="W242" s="167"/>
      <c r="X242" s="167"/>
      <c r="Y242" s="167"/>
      <c r="Z242" s="167"/>
      <c r="AA242" s="171"/>
      <c r="AT242" s="172" t="s">
        <v>157</v>
      </c>
      <c r="AU242" s="172" t="s">
        <v>101</v>
      </c>
      <c r="AV242" s="12" t="s">
        <v>84</v>
      </c>
      <c r="AW242" s="12" t="s">
        <v>33</v>
      </c>
      <c r="AX242" s="12" t="s">
        <v>76</v>
      </c>
      <c r="AY242" s="172" t="s">
        <v>139</v>
      </c>
    </row>
    <row r="243" spans="2:65" s="10" customFormat="1" ht="16.5" customHeight="1">
      <c r="B243" s="150"/>
      <c r="C243" s="151"/>
      <c r="D243" s="151"/>
      <c r="E243" s="152" t="s">
        <v>5</v>
      </c>
      <c r="F243" s="242" t="s">
        <v>554</v>
      </c>
      <c r="G243" s="243"/>
      <c r="H243" s="243"/>
      <c r="I243" s="243"/>
      <c r="J243" s="151"/>
      <c r="K243" s="153">
        <v>10.930999999999999</v>
      </c>
      <c r="L243" s="151"/>
      <c r="M243" s="151"/>
      <c r="N243" s="151"/>
      <c r="O243" s="151"/>
      <c r="P243" s="151"/>
      <c r="Q243" s="151"/>
      <c r="R243" s="154"/>
      <c r="T243" s="155"/>
      <c r="U243" s="151"/>
      <c r="V243" s="151"/>
      <c r="W243" s="151"/>
      <c r="X243" s="151"/>
      <c r="Y243" s="151"/>
      <c r="Z243" s="151"/>
      <c r="AA243" s="156"/>
      <c r="AT243" s="157" t="s">
        <v>157</v>
      </c>
      <c r="AU243" s="157" t="s">
        <v>101</v>
      </c>
      <c r="AV243" s="10" t="s">
        <v>101</v>
      </c>
      <c r="AW243" s="10" t="s">
        <v>33</v>
      </c>
      <c r="AX243" s="10" t="s">
        <v>76</v>
      </c>
      <c r="AY243" s="157" t="s">
        <v>139</v>
      </c>
    </row>
    <row r="244" spans="2:65" s="12" customFormat="1" ht="16.5" customHeight="1">
      <c r="B244" s="166"/>
      <c r="C244" s="167"/>
      <c r="D244" s="167"/>
      <c r="E244" s="168" t="s">
        <v>5</v>
      </c>
      <c r="F244" s="248" t="s">
        <v>555</v>
      </c>
      <c r="G244" s="249"/>
      <c r="H244" s="249"/>
      <c r="I244" s="249"/>
      <c r="J244" s="167"/>
      <c r="K244" s="168" t="s">
        <v>5</v>
      </c>
      <c r="L244" s="167"/>
      <c r="M244" s="167"/>
      <c r="N244" s="167"/>
      <c r="O244" s="167"/>
      <c r="P244" s="167"/>
      <c r="Q244" s="167"/>
      <c r="R244" s="169"/>
      <c r="T244" s="170"/>
      <c r="U244" s="167"/>
      <c r="V244" s="167"/>
      <c r="W244" s="167"/>
      <c r="X244" s="167"/>
      <c r="Y244" s="167"/>
      <c r="Z244" s="167"/>
      <c r="AA244" s="171"/>
      <c r="AT244" s="172" t="s">
        <v>157</v>
      </c>
      <c r="AU244" s="172" t="s">
        <v>101</v>
      </c>
      <c r="AV244" s="12" t="s">
        <v>84</v>
      </c>
      <c r="AW244" s="12" t="s">
        <v>33</v>
      </c>
      <c r="AX244" s="12" t="s">
        <v>76</v>
      </c>
      <c r="AY244" s="172" t="s">
        <v>139</v>
      </c>
    </row>
    <row r="245" spans="2:65" s="10" customFormat="1" ht="16.5" customHeight="1">
      <c r="B245" s="150"/>
      <c r="C245" s="151"/>
      <c r="D245" s="151"/>
      <c r="E245" s="152" t="s">
        <v>5</v>
      </c>
      <c r="F245" s="242" t="s">
        <v>556</v>
      </c>
      <c r="G245" s="243"/>
      <c r="H245" s="243"/>
      <c r="I245" s="243"/>
      <c r="J245" s="151"/>
      <c r="K245" s="153">
        <v>19.094000000000001</v>
      </c>
      <c r="L245" s="151"/>
      <c r="M245" s="151"/>
      <c r="N245" s="151"/>
      <c r="O245" s="151"/>
      <c r="P245" s="151"/>
      <c r="Q245" s="151"/>
      <c r="R245" s="154"/>
      <c r="T245" s="155"/>
      <c r="U245" s="151"/>
      <c r="V245" s="151"/>
      <c r="W245" s="151"/>
      <c r="X245" s="151"/>
      <c r="Y245" s="151"/>
      <c r="Z245" s="151"/>
      <c r="AA245" s="156"/>
      <c r="AT245" s="157" t="s">
        <v>157</v>
      </c>
      <c r="AU245" s="157" t="s">
        <v>101</v>
      </c>
      <c r="AV245" s="10" t="s">
        <v>101</v>
      </c>
      <c r="AW245" s="10" t="s">
        <v>33</v>
      </c>
      <c r="AX245" s="10" t="s">
        <v>76</v>
      </c>
      <c r="AY245" s="157" t="s">
        <v>139</v>
      </c>
    </row>
    <row r="246" spans="2:65" s="12" customFormat="1" ht="16.5" customHeight="1">
      <c r="B246" s="166"/>
      <c r="C246" s="167"/>
      <c r="D246" s="167"/>
      <c r="E246" s="168" t="s">
        <v>5</v>
      </c>
      <c r="F246" s="248" t="s">
        <v>557</v>
      </c>
      <c r="G246" s="249"/>
      <c r="H246" s="249"/>
      <c r="I246" s="249"/>
      <c r="J246" s="167"/>
      <c r="K246" s="168" t="s">
        <v>5</v>
      </c>
      <c r="L246" s="167"/>
      <c r="M246" s="167"/>
      <c r="N246" s="167"/>
      <c r="O246" s="167"/>
      <c r="P246" s="167"/>
      <c r="Q246" s="167"/>
      <c r="R246" s="169"/>
      <c r="T246" s="170"/>
      <c r="U246" s="167"/>
      <c r="V246" s="167"/>
      <c r="W246" s="167"/>
      <c r="X246" s="167"/>
      <c r="Y246" s="167"/>
      <c r="Z246" s="167"/>
      <c r="AA246" s="171"/>
      <c r="AT246" s="172" t="s">
        <v>157</v>
      </c>
      <c r="AU246" s="172" t="s">
        <v>101</v>
      </c>
      <c r="AV246" s="12" t="s">
        <v>84</v>
      </c>
      <c r="AW246" s="12" t="s">
        <v>33</v>
      </c>
      <c r="AX246" s="12" t="s">
        <v>76</v>
      </c>
      <c r="AY246" s="172" t="s">
        <v>139</v>
      </c>
    </row>
    <row r="247" spans="2:65" s="10" customFormat="1" ht="16.5" customHeight="1">
      <c r="B247" s="150"/>
      <c r="C247" s="151"/>
      <c r="D247" s="151"/>
      <c r="E247" s="152" t="s">
        <v>5</v>
      </c>
      <c r="F247" s="242" t="s">
        <v>558</v>
      </c>
      <c r="G247" s="243"/>
      <c r="H247" s="243"/>
      <c r="I247" s="243"/>
      <c r="J247" s="151"/>
      <c r="K247" s="153">
        <v>9.5470000000000006</v>
      </c>
      <c r="L247" s="151"/>
      <c r="M247" s="151"/>
      <c r="N247" s="151"/>
      <c r="O247" s="151"/>
      <c r="P247" s="151"/>
      <c r="Q247" s="151"/>
      <c r="R247" s="154"/>
      <c r="T247" s="155"/>
      <c r="U247" s="151"/>
      <c r="V247" s="151"/>
      <c r="W247" s="151"/>
      <c r="X247" s="151"/>
      <c r="Y247" s="151"/>
      <c r="Z247" s="151"/>
      <c r="AA247" s="156"/>
      <c r="AT247" s="157" t="s">
        <v>157</v>
      </c>
      <c r="AU247" s="157" t="s">
        <v>101</v>
      </c>
      <c r="AV247" s="10" t="s">
        <v>101</v>
      </c>
      <c r="AW247" s="10" t="s">
        <v>33</v>
      </c>
      <c r="AX247" s="10" t="s">
        <v>76</v>
      </c>
      <c r="AY247" s="157" t="s">
        <v>139</v>
      </c>
    </row>
    <row r="248" spans="2:65" s="12" customFormat="1" ht="16.5" customHeight="1">
      <c r="B248" s="166"/>
      <c r="C248" s="167"/>
      <c r="D248" s="167"/>
      <c r="E248" s="168" t="s">
        <v>5</v>
      </c>
      <c r="F248" s="248" t="s">
        <v>326</v>
      </c>
      <c r="G248" s="249"/>
      <c r="H248" s="249"/>
      <c r="I248" s="249"/>
      <c r="J248" s="167"/>
      <c r="K248" s="168" t="s">
        <v>5</v>
      </c>
      <c r="L248" s="167"/>
      <c r="M248" s="167"/>
      <c r="N248" s="167"/>
      <c r="O248" s="167"/>
      <c r="P248" s="167"/>
      <c r="Q248" s="167"/>
      <c r="R248" s="169"/>
      <c r="T248" s="170"/>
      <c r="U248" s="167"/>
      <c r="V248" s="167"/>
      <c r="W248" s="167"/>
      <c r="X248" s="167"/>
      <c r="Y248" s="167"/>
      <c r="Z248" s="167"/>
      <c r="AA248" s="171"/>
      <c r="AT248" s="172" t="s">
        <v>157</v>
      </c>
      <c r="AU248" s="172" t="s">
        <v>101</v>
      </c>
      <c r="AV248" s="12" t="s">
        <v>84</v>
      </c>
      <c r="AW248" s="12" t="s">
        <v>33</v>
      </c>
      <c r="AX248" s="12" t="s">
        <v>76</v>
      </c>
      <c r="AY248" s="172" t="s">
        <v>139</v>
      </c>
    </row>
    <row r="249" spans="2:65" s="10" customFormat="1" ht="16.5" customHeight="1">
      <c r="B249" s="150"/>
      <c r="C249" s="151"/>
      <c r="D249" s="151"/>
      <c r="E249" s="152" t="s">
        <v>5</v>
      </c>
      <c r="F249" s="242" t="s">
        <v>559</v>
      </c>
      <c r="G249" s="243"/>
      <c r="H249" s="243"/>
      <c r="I249" s="243"/>
      <c r="J249" s="151"/>
      <c r="K249" s="153">
        <v>12.484999999999999</v>
      </c>
      <c r="L249" s="151"/>
      <c r="M249" s="151"/>
      <c r="N249" s="151"/>
      <c r="O249" s="151"/>
      <c r="P249" s="151"/>
      <c r="Q249" s="151"/>
      <c r="R249" s="154"/>
      <c r="T249" s="155"/>
      <c r="U249" s="151"/>
      <c r="V249" s="151"/>
      <c r="W249" s="151"/>
      <c r="X249" s="151"/>
      <c r="Y249" s="151"/>
      <c r="Z249" s="151"/>
      <c r="AA249" s="156"/>
      <c r="AT249" s="157" t="s">
        <v>157</v>
      </c>
      <c r="AU249" s="157" t="s">
        <v>101</v>
      </c>
      <c r="AV249" s="10" t="s">
        <v>101</v>
      </c>
      <c r="AW249" s="10" t="s">
        <v>33</v>
      </c>
      <c r="AX249" s="10" t="s">
        <v>76</v>
      </c>
      <c r="AY249" s="157" t="s">
        <v>139</v>
      </c>
    </row>
    <row r="250" spans="2:65" s="11" customFormat="1" ht="16.5" customHeight="1">
      <c r="B250" s="158"/>
      <c r="C250" s="159"/>
      <c r="D250" s="159"/>
      <c r="E250" s="160" t="s">
        <v>5</v>
      </c>
      <c r="F250" s="244" t="s">
        <v>159</v>
      </c>
      <c r="G250" s="245"/>
      <c r="H250" s="245"/>
      <c r="I250" s="245"/>
      <c r="J250" s="159"/>
      <c r="K250" s="161">
        <v>143.16900000000001</v>
      </c>
      <c r="L250" s="159"/>
      <c r="M250" s="159"/>
      <c r="N250" s="159"/>
      <c r="O250" s="159"/>
      <c r="P250" s="159"/>
      <c r="Q250" s="159"/>
      <c r="R250" s="162"/>
      <c r="T250" s="163"/>
      <c r="U250" s="159"/>
      <c r="V250" s="159"/>
      <c r="W250" s="159"/>
      <c r="X250" s="159"/>
      <c r="Y250" s="159"/>
      <c r="Z250" s="159"/>
      <c r="AA250" s="164"/>
      <c r="AT250" s="165" t="s">
        <v>157</v>
      </c>
      <c r="AU250" s="165" t="s">
        <v>101</v>
      </c>
      <c r="AV250" s="11" t="s">
        <v>145</v>
      </c>
      <c r="AW250" s="11" t="s">
        <v>33</v>
      </c>
      <c r="AX250" s="11" t="s">
        <v>84</v>
      </c>
      <c r="AY250" s="165" t="s">
        <v>139</v>
      </c>
    </row>
    <row r="251" spans="2:65" s="1" customFormat="1" ht="16.5" customHeight="1">
      <c r="B251" s="140"/>
      <c r="C251" s="141" t="s">
        <v>560</v>
      </c>
      <c r="D251" s="141" t="s">
        <v>141</v>
      </c>
      <c r="E251" s="142" t="s">
        <v>561</v>
      </c>
      <c r="F251" s="238" t="s">
        <v>562</v>
      </c>
      <c r="G251" s="238"/>
      <c r="H251" s="238"/>
      <c r="I251" s="238"/>
      <c r="J251" s="143" t="s">
        <v>154</v>
      </c>
      <c r="K251" s="144">
        <v>255.97</v>
      </c>
      <c r="L251" s="239"/>
      <c r="M251" s="239"/>
      <c r="N251" s="239">
        <f>ROUND(L251*K251,2)</f>
        <v>0</v>
      </c>
      <c r="O251" s="239"/>
      <c r="P251" s="239"/>
      <c r="Q251" s="239"/>
      <c r="R251" s="145"/>
      <c r="T251" s="146" t="s">
        <v>5</v>
      </c>
      <c r="U251" s="43" t="s">
        <v>41</v>
      </c>
      <c r="V251" s="147">
        <v>4.3999999999999997E-2</v>
      </c>
      <c r="W251" s="147">
        <f>V251*K251</f>
        <v>11.26268</v>
      </c>
      <c r="X251" s="147">
        <v>2.9999999999999997E-4</v>
      </c>
      <c r="Y251" s="147">
        <f>X251*K251</f>
        <v>7.6790999999999998E-2</v>
      </c>
      <c r="Z251" s="147">
        <v>0</v>
      </c>
      <c r="AA251" s="148">
        <f>Z251*K251</f>
        <v>0</v>
      </c>
      <c r="AR251" s="21" t="s">
        <v>245</v>
      </c>
      <c r="AT251" s="21" t="s">
        <v>141</v>
      </c>
      <c r="AU251" s="21" t="s">
        <v>101</v>
      </c>
      <c r="AY251" s="21" t="s">
        <v>139</v>
      </c>
      <c r="BE251" s="149">
        <f>IF(U251="základní",N251,0)</f>
        <v>0</v>
      </c>
      <c r="BF251" s="149">
        <f>IF(U251="snížená",N251,0)</f>
        <v>0</v>
      </c>
      <c r="BG251" s="149">
        <f>IF(U251="zákl. přenesená",N251,0)</f>
        <v>0</v>
      </c>
      <c r="BH251" s="149">
        <f>IF(U251="sníž. přenesená",N251,0)</f>
        <v>0</v>
      </c>
      <c r="BI251" s="149">
        <f>IF(U251="nulová",N251,0)</f>
        <v>0</v>
      </c>
      <c r="BJ251" s="21" t="s">
        <v>84</v>
      </c>
      <c r="BK251" s="149">
        <f>ROUND(L251*K251,2)</f>
        <v>0</v>
      </c>
      <c r="BL251" s="21" t="s">
        <v>245</v>
      </c>
      <c r="BM251" s="21" t="s">
        <v>563</v>
      </c>
    </row>
    <row r="252" spans="2:65" s="12" customFormat="1" ht="16.5" customHeight="1">
      <c r="B252" s="166"/>
      <c r="C252" s="167"/>
      <c r="D252" s="167"/>
      <c r="E252" s="168" t="s">
        <v>5</v>
      </c>
      <c r="F252" s="246" t="s">
        <v>539</v>
      </c>
      <c r="G252" s="247"/>
      <c r="H252" s="247"/>
      <c r="I252" s="247"/>
      <c r="J252" s="167"/>
      <c r="K252" s="168" t="s">
        <v>5</v>
      </c>
      <c r="L252" s="167"/>
      <c r="M252" s="167"/>
      <c r="N252" s="167"/>
      <c r="O252" s="167"/>
      <c r="P252" s="167"/>
      <c r="Q252" s="167"/>
      <c r="R252" s="169"/>
      <c r="T252" s="170"/>
      <c r="U252" s="167"/>
      <c r="V252" s="167"/>
      <c r="W252" s="167"/>
      <c r="X252" s="167"/>
      <c r="Y252" s="167"/>
      <c r="Z252" s="167"/>
      <c r="AA252" s="171"/>
      <c r="AT252" s="172" t="s">
        <v>157</v>
      </c>
      <c r="AU252" s="172" t="s">
        <v>101</v>
      </c>
      <c r="AV252" s="12" t="s">
        <v>84</v>
      </c>
      <c r="AW252" s="12" t="s">
        <v>33</v>
      </c>
      <c r="AX252" s="12" t="s">
        <v>76</v>
      </c>
      <c r="AY252" s="172" t="s">
        <v>139</v>
      </c>
    </row>
    <row r="253" spans="2:65" s="10" customFormat="1" ht="16.5" customHeight="1">
      <c r="B253" s="150"/>
      <c r="C253" s="151"/>
      <c r="D253" s="151"/>
      <c r="E253" s="152" t="s">
        <v>5</v>
      </c>
      <c r="F253" s="242" t="s">
        <v>547</v>
      </c>
      <c r="G253" s="243"/>
      <c r="H253" s="243"/>
      <c r="I253" s="243"/>
      <c r="J253" s="151"/>
      <c r="K253" s="153">
        <v>82.828999999999994</v>
      </c>
      <c r="L253" s="151"/>
      <c r="M253" s="151"/>
      <c r="N253" s="151"/>
      <c r="O253" s="151"/>
      <c r="P253" s="151"/>
      <c r="Q253" s="151"/>
      <c r="R253" s="154"/>
      <c r="T253" s="155"/>
      <c r="U253" s="151"/>
      <c r="V253" s="151"/>
      <c r="W253" s="151"/>
      <c r="X253" s="151"/>
      <c r="Y253" s="151"/>
      <c r="Z253" s="151"/>
      <c r="AA253" s="156"/>
      <c r="AT253" s="157" t="s">
        <v>157</v>
      </c>
      <c r="AU253" s="157" t="s">
        <v>101</v>
      </c>
      <c r="AV253" s="10" t="s">
        <v>101</v>
      </c>
      <c r="AW253" s="10" t="s">
        <v>33</v>
      </c>
      <c r="AX253" s="10" t="s">
        <v>76</v>
      </c>
      <c r="AY253" s="157" t="s">
        <v>139</v>
      </c>
    </row>
    <row r="254" spans="2:65" s="12" customFormat="1" ht="16.5" customHeight="1">
      <c r="B254" s="166"/>
      <c r="C254" s="167"/>
      <c r="D254" s="167"/>
      <c r="E254" s="168" t="s">
        <v>5</v>
      </c>
      <c r="F254" s="248" t="s">
        <v>326</v>
      </c>
      <c r="G254" s="249"/>
      <c r="H254" s="249"/>
      <c r="I254" s="249"/>
      <c r="J254" s="167"/>
      <c r="K254" s="168" t="s">
        <v>5</v>
      </c>
      <c r="L254" s="167"/>
      <c r="M254" s="167"/>
      <c r="N254" s="167"/>
      <c r="O254" s="167"/>
      <c r="P254" s="167"/>
      <c r="Q254" s="167"/>
      <c r="R254" s="169"/>
      <c r="T254" s="170"/>
      <c r="U254" s="167"/>
      <c r="V254" s="167"/>
      <c r="W254" s="167"/>
      <c r="X254" s="167"/>
      <c r="Y254" s="167"/>
      <c r="Z254" s="167"/>
      <c r="AA254" s="171"/>
      <c r="AT254" s="172" t="s">
        <v>157</v>
      </c>
      <c r="AU254" s="172" t="s">
        <v>101</v>
      </c>
      <c r="AV254" s="12" t="s">
        <v>84</v>
      </c>
      <c r="AW254" s="12" t="s">
        <v>33</v>
      </c>
      <c r="AX254" s="12" t="s">
        <v>76</v>
      </c>
      <c r="AY254" s="172" t="s">
        <v>139</v>
      </c>
    </row>
    <row r="255" spans="2:65" s="10" customFormat="1" ht="16.5" customHeight="1">
      <c r="B255" s="150"/>
      <c r="C255" s="151"/>
      <c r="D255" s="151"/>
      <c r="E255" s="152" t="s">
        <v>5</v>
      </c>
      <c r="F255" s="242" t="s">
        <v>564</v>
      </c>
      <c r="G255" s="243"/>
      <c r="H255" s="243"/>
      <c r="I255" s="243"/>
      <c r="J255" s="151"/>
      <c r="K255" s="153">
        <v>11.35</v>
      </c>
      <c r="L255" s="151"/>
      <c r="M255" s="151"/>
      <c r="N255" s="151"/>
      <c r="O255" s="151"/>
      <c r="P255" s="151"/>
      <c r="Q255" s="151"/>
      <c r="R255" s="154"/>
      <c r="T255" s="155"/>
      <c r="U255" s="151"/>
      <c r="V255" s="151"/>
      <c r="W255" s="151"/>
      <c r="X255" s="151"/>
      <c r="Y255" s="151"/>
      <c r="Z255" s="151"/>
      <c r="AA255" s="156"/>
      <c r="AT255" s="157" t="s">
        <v>157</v>
      </c>
      <c r="AU255" s="157" t="s">
        <v>101</v>
      </c>
      <c r="AV255" s="10" t="s">
        <v>101</v>
      </c>
      <c r="AW255" s="10" t="s">
        <v>33</v>
      </c>
      <c r="AX255" s="10" t="s">
        <v>76</v>
      </c>
      <c r="AY255" s="157" t="s">
        <v>139</v>
      </c>
    </row>
    <row r="256" spans="2:65" s="12" customFormat="1" ht="16.5" customHeight="1">
      <c r="B256" s="166"/>
      <c r="C256" s="167"/>
      <c r="D256" s="167"/>
      <c r="E256" s="168" t="s">
        <v>5</v>
      </c>
      <c r="F256" s="248" t="s">
        <v>555</v>
      </c>
      <c r="G256" s="249"/>
      <c r="H256" s="249"/>
      <c r="I256" s="249"/>
      <c r="J256" s="167"/>
      <c r="K256" s="168" t="s">
        <v>5</v>
      </c>
      <c r="L256" s="167"/>
      <c r="M256" s="167"/>
      <c r="N256" s="167"/>
      <c r="O256" s="167"/>
      <c r="P256" s="167"/>
      <c r="Q256" s="167"/>
      <c r="R256" s="169"/>
      <c r="T256" s="170"/>
      <c r="U256" s="167"/>
      <c r="V256" s="167"/>
      <c r="W256" s="167"/>
      <c r="X256" s="167"/>
      <c r="Y256" s="167"/>
      <c r="Z256" s="167"/>
      <c r="AA256" s="171"/>
      <c r="AT256" s="172" t="s">
        <v>157</v>
      </c>
      <c r="AU256" s="172" t="s">
        <v>101</v>
      </c>
      <c r="AV256" s="12" t="s">
        <v>84</v>
      </c>
      <c r="AW256" s="12" t="s">
        <v>33</v>
      </c>
      <c r="AX256" s="12" t="s">
        <v>76</v>
      </c>
      <c r="AY256" s="172" t="s">
        <v>139</v>
      </c>
    </row>
    <row r="257" spans="2:65" s="10" customFormat="1" ht="16.5" customHeight="1">
      <c r="B257" s="150"/>
      <c r="C257" s="151"/>
      <c r="D257" s="151"/>
      <c r="E257" s="152" t="s">
        <v>5</v>
      </c>
      <c r="F257" s="242" t="s">
        <v>565</v>
      </c>
      <c r="G257" s="243"/>
      <c r="H257" s="243"/>
      <c r="I257" s="243"/>
      <c r="J257" s="151"/>
      <c r="K257" s="153">
        <v>15.912000000000001</v>
      </c>
      <c r="L257" s="151"/>
      <c r="M257" s="151"/>
      <c r="N257" s="151"/>
      <c r="O257" s="151"/>
      <c r="P257" s="151"/>
      <c r="Q257" s="151"/>
      <c r="R257" s="154"/>
      <c r="T257" s="155"/>
      <c r="U257" s="151"/>
      <c r="V257" s="151"/>
      <c r="W257" s="151"/>
      <c r="X257" s="151"/>
      <c r="Y257" s="151"/>
      <c r="Z257" s="151"/>
      <c r="AA257" s="156"/>
      <c r="AT257" s="157" t="s">
        <v>157</v>
      </c>
      <c r="AU257" s="157" t="s">
        <v>101</v>
      </c>
      <c r="AV257" s="10" t="s">
        <v>101</v>
      </c>
      <c r="AW257" s="10" t="s">
        <v>33</v>
      </c>
      <c r="AX257" s="10" t="s">
        <v>76</v>
      </c>
      <c r="AY257" s="157" t="s">
        <v>139</v>
      </c>
    </row>
    <row r="258" spans="2:65" s="12" customFormat="1" ht="16.5" customHeight="1">
      <c r="B258" s="166"/>
      <c r="C258" s="167"/>
      <c r="D258" s="167"/>
      <c r="E258" s="168" t="s">
        <v>5</v>
      </c>
      <c r="F258" s="248" t="s">
        <v>557</v>
      </c>
      <c r="G258" s="249"/>
      <c r="H258" s="249"/>
      <c r="I258" s="249"/>
      <c r="J258" s="167"/>
      <c r="K258" s="168" t="s">
        <v>5</v>
      </c>
      <c r="L258" s="167"/>
      <c r="M258" s="167"/>
      <c r="N258" s="167"/>
      <c r="O258" s="167"/>
      <c r="P258" s="167"/>
      <c r="Q258" s="167"/>
      <c r="R258" s="169"/>
      <c r="T258" s="170"/>
      <c r="U258" s="167"/>
      <c r="V258" s="167"/>
      <c r="W258" s="167"/>
      <c r="X258" s="167"/>
      <c r="Y258" s="167"/>
      <c r="Z258" s="167"/>
      <c r="AA258" s="171"/>
      <c r="AT258" s="172" t="s">
        <v>157</v>
      </c>
      <c r="AU258" s="172" t="s">
        <v>101</v>
      </c>
      <c r="AV258" s="12" t="s">
        <v>84</v>
      </c>
      <c r="AW258" s="12" t="s">
        <v>33</v>
      </c>
      <c r="AX258" s="12" t="s">
        <v>76</v>
      </c>
      <c r="AY258" s="172" t="s">
        <v>139</v>
      </c>
    </row>
    <row r="259" spans="2:65" s="10" customFormat="1" ht="16.5" customHeight="1">
      <c r="B259" s="150"/>
      <c r="C259" s="151"/>
      <c r="D259" s="151"/>
      <c r="E259" s="152" t="s">
        <v>5</v>
      </c>
      <c r="F259" s="242" t="s">
        <v>566</v>
      </c>
      <c r="G259" s="243"/>
      <c r="H259" s="243"/>
      <c r="I259" s="243"/>
      <c r="J259" s="151"/>
      <c r="K259" s="153">
        <v>7.9560000000000004</v>
      </c>
      <c r="L259" s="151"/>
      <c r="M259" s="151"/>
      <c r="N259" s="151"/>
      <c r="O259" s="151"/>
      <c r="P259" s="151"/>
      <c r="Q259" s="151"/>
      <c r="R259" s="154"/>
      <c r="T259" s="155"/>
      <c r="U259" s="151"/>
      <c r="V259" s="151"/>
      <c r="W259" s="151"/>
      <c r="X259" s="151"/>
      <c r="Y259" s="151"/>
      <c r="Z259" s="151"/>
      <c r="AA259" s="156"/>
      <c r="AT259" s="157" t="s">
        <v>157</v>
      </c>
      <c r="AU259" s="157" t="s">
        <v>101</v>
      </c>
      <c r="AV259" s="10" t="s">
        <v>101</v>
      </c>
      <c r="AW259" s="10" t="s">
        <v>33</v>
      </c>
      <c r="AX259" s="10" t="s">
        <v>76</v>
      </c>
      <c r="AY259" s="157" t="s">
        <v>139</v>
      </c>
    </row>
    <row r="260" spans="2:65" s="12" customFormat="1" ht="16.5" customHeight="1">
      <c r="B260" s="166"/>
      <c r="C260" s="167"/>
      <c r="D260" s="167"/>
      <c r="E260" s="168" t="s">
        <v>5</v>
      </c>
      <c r="F260" s="248" t="s">
        <v>553</v>
      </c>
      <c r="G260" s="249"/>
      <c r="H260" s="249"/>
      <c r="I260" s="249"/>
      <c r="J260" s="167"/>
      <c r="K260" s="168" t="s">
        <v>5</v>
      </c>
      <c r="L260" s="167"/>
      <c r="M260" s="167"/>
      <c r="N260" s="167"/>
      <c r="O260" s="167"/>
      <c r="P260" s="167"/>
      <c r="Q260" s="167"/>
      <c r="R260" s="169"/>
      <c r="T260" s="170"/>
      <c r="U260" s="167"/>
      <c r="V260" s="167"/>
      <c r="W260" s="167"/>
      <c r="X260" s="167"/>
      <c r="Y260" s="167"/>
      <c r="Z260" s="167"/>
      <c r="AA260" s="171"/>
      <c r="AT260" s="172" t="s">
        <v>157</v>
      </c>
      <c r="AU260" s="172" t="s">
        <v>101</v>
      </c>
      <c r="AV260" s="12" t="s">
        <v>84</v>
      </c>
      <c r="AW260" s="12" t="s">
        <v>33</v>
      </c>
      <c r="AX260" s="12" t="s">
        <v>76</v>
      </c>
      <c r="AY260" s="172" t="s">
        <v>139</v>
      </c>
    </row>
    <row r="261" spans="2:65" s="10" customFormat="1" ht="16.5" customHeight="1">
      <c r="B261" s="150"/>
      <c r="C261" s="151"/>
      <c r="D261" s="151"/>
      <c r="E261" s="152" t="s">
        <v>5</v>
      </c>
      <c r="F261" s="242" t="s">
        <v>567</v>
      </c>
      <c r="G261" s="243"/>
      <c r="H261" s="243"/>
      <c r="I261" s="243"/>
      <c r="J261" s="151"/>
      <c r="K261" s="153">
        <v>9.9380000000000006</v>
      </c>
      <c r="L261" s="151"/>
      <c r="M261" s="151"/>
      <c r="N261" s="151"/>
      <c r="O261" s="151"/>
      <c r="P261" s="151"/>
      <c r="Q261" s="151"/>
      <c r="R261" s="154"/>
      <c r="T261" s="155"/>
      <c r="U261" s="151"/>
      <c r="V261" s="151"/>
      <c r="W261" s="151"/>
      <c r="X261" s="151"/>
      <c r="Y261" s="151"/>
      <c r="Z261" s="151"/>
      <c r="AA261" s="156"/>
      <c r="AT261" s="157" t="s">
        <v>157</v>
      </c>
      <c r="AU261" s="157" t="s">
        <v>101</v>
      </c>
      <c r="AV261" s="10" t="s">
        <v>101</v>
      </c>
      <c r="AW261" s="10" t="s">
        <v>33</v>
      </c>
      <c r="AX261" s="10" t="s">
        <v>76</v>
      </c>
      <c r="AY261" s="157" t="s">
        <v>139</v>
      </c>
    </row>
    <row r="262" spans="2:65" s="11" customFormat="1" ht="16.5" customHeight="1">
      <c r="B262" s="158"/>
      <c r="C262" s="159"/>
      <c r="D262" s="159"/>
      <c r="E262" s="160" t="s">
        <v>5</v>
      </c>
      <c r="F262" s="244" t="s">
        <v>159</v>
      </c>
      <c r="G262" s="245"/>
      <c r="H262" s="245"/>
      <c r="I262" s="245"/>
      <c r="J262" s="159"/>
      <c r="K262" s="161">
        <v>127.985</v>
      </c>
      <c r="L262" s="159"/>
      <c r="M262" s="159"/>
      <c r="N262" s="159"/>
      <c r="O262" s="159"/>
      <c r="P262" s="159"/>
      <c r="Q262" s="159"/>
      <c r="R262" s="162"/>
      <c r="T262" s="163"/>
      <c r="U262" s="159"/>
      <c r="V262" s="159"/>
      <c r="W262" s="159"/>
      <c r="X262" s="159"/>
      <c r="Y262" s="159"/>
      <c r="Z262" s="159"/>
      <c r="AA262" s="164"/>
      <c r="AT262" s="165" t="s">
        <v>157</v>
      </c>
      <c r="AU262" s="165" t="s">
        <v>101</v>
      </c>
      <c r="AV262" s="11" t="s">
        <v>145</v>
      </c>
      <c r="AW262" s="11" t="s">
        <v>33</v>
      </c>
      <c r="AX262" s="11" t="s">
        <v>84</v>
      </c>
      <c r="AY262" s="165" t="s">
        <v>139</v>
      </c>
    </row>
    <row r="263" spans="2:65" s="1" customFormat="1" ht="25.5" customHeight="1">
      <c r="B263" s="140"/>
      <c r="C263" s="141" t="s">
        <v>235</v>
      </c>
      <c r="D263" s="141" t="s">
        <v>141</v>
      </c>
      <c r="E263" s="142" t="s">
        <v>568</v>
      </c>
      <c r="F263" s="238" t="s">
        <v>569</v>
      </c>
      <c r="G263" s="238"/>
      <c r="H263" s="238"/>
      <c r="I263" s="238"/>
      <c r="J263" s="143" t="s">
        <v>229</v>
      </c>
      <c r="K263" s="144">
        <v>3.9089999999999998</v>
      </c>
      <c r="L263" s="239"/>
      <c r="M263" s="239"/>
      <c r="N263" s="239">
        <f>ROUND(L263*K263,2)</f>
        <v>0</v>
      </c>
      <c r="O263" s="239"/>
      <c r="P263" s="239"/>
      <c r="Q263" s="239"/>
      <c r="R263" s="145"/>
      <c r="T263" s="146" t="s">
        <v>5</v>
      </c>
      <c r="U263" s="43" t="s">
        <v>41</v>
      </c>
      <c r="V263" s="147">
        <v>1.2649999999999999</v>
      </c>
      <c r="W263" s="147">
        <f>V263*K263</f>
        <v>4.9448849999999993</v>
      </c>
      <c r="X263" s="147">
        <v>0</v>
      </c>
      <c r="Y263" s="147">
        <f>X263*K263</f>
        <v>0</v>
      </c>
      <c r="Z263" s="147">
        <v>0</v>
      </c>
      <c r="AA263" s="148">
        <f>Z263*K263</f>
        <v>0</v>
      </c>
      <c r="AR263" s="21" t="s">
        <v>245</v>
      </c>
      <c r="AT263" s="21" t="s">
        <v>141</v>
      </c>
      <c r="AU263" s="21" t="s">
        <v>101</v>
      </c>
      <c r="AY263" s="21" t="s">
        <v>139</v>
      </c>
      <c r="BE263" s="149">
        <f>IF(U263="základní",N263,0)</f>
        <v>0</v>
      </c>
      <c r="BF263" s="149">
        <f>IF(U263="snížená",N263,0)</f>
        <v>0</v>
      </c>
      <c r="BG263" s="149">
        <f>IF(U263="zákl. přenesená",N263,0)</f>
        <v>0</v>
      </c>
      <c r="BH263" s="149">
        <f>IF(U263="sníž. přenesená",N263,0)</f>
        <v>0</v>
      </c>
      <c r="BI263" s="149">
        <f>IF(U263="nulová",N263,0)</f>
        <v>0</v>
      </c>
      <c r="BJ263" s="21" t="s">
        <v>84</v>
      </c>
      <c r="BK263" s="149">
        <f>ROUND(L263*K263,2)</f>
        <v>0</v>
      </c>
      <c r="BL263" s="21" t="s">
        <v>245</v>
      </c>
      <c r="BM263" s="21" t="s">
        <v>570</v>
      </c>
    </row>
    <row r="264" spans="2:65" s="9" customFormat="1" ht="29.85" customHeight="1">
      <c r="B264" s="129"/>
      <c r="C264" s="130"/>
      <c r="D264" s="139" t="s">
        <v>123</v>
      </c>
      <c r="E264" s="139"/>
      <c r="F264" s="139"/>
      <c r="G264" s="139"/>
      <c r="H264" s="139"/>
      <c r="I264" s="139"/>
      <c r="J264" s="139"/>
      <c r="K264" s="139"/>
      <c r="L264" s="139"/>
      <c r="M264" s="139"/>
      <c r="N264" s="258">
        <f>BK264</f>
        <v>0</v>
      </c>
      <c r="O264" s="259"/>
      <c r="P264" s="259"/>
      <c r="Q264" s="259"/>
      <c r="R264" s="132"/>
      <c r="T264" s="133"/>
      <c r="U264" s="130"/>
      <c r="V264" s="130"/>
      <c r="W264" s="134">
        <f>SUM(W265:W278)</f>
        <v>143.96082799999999</v>
      </c>
      <c r="X264" s="130"/>
      <c r="Y264" s="134">
        <f>SUM(Y265:Y278)</f>
        <v>0.47064868000000004</v>
      </c>
      <c r="Z264" s="130"/>
      <c r="AA264" s="135">
        <f>SUM(AA265:AA278)</f>
        <v>0</v>
      </c>
      <c r="AR264" s="136" t="s">
        <v>101</v>
      </c>
      <c r="AT264" s="137" t="s">
        <v>75</v>
      </c>
      <c r="AU264" s="137" t="s">
        <v>84</v>
      </c>
      <c r="AY264" s="136" t="s">
        <v>139</v>
      </c>
      <c r="BK264" s="138">
        <f>SUM(BK265:BK278)</f>
        <v>0</v>
      </c>
    </row>
    <row r="265" spans="2:65" s="1" customFormat="1" ht="25.5" customHeight="1">
      <c r="B265" s="140"/>
      <c r="C265" s="141" t="s">
        <v>201</v>
      </c>
      <c r="D265" s="141" t="s">
        <v>141</v>
      </c>
      <c r="E265" s="142" t="s">
        <v>571</v>
      </c>
      <c r="F265" s="238" t="s">
        <v>572</v>
      </c>
      <c r="G265" s="238"/>
      <c r="H265" s="238"/>
      <c r="I265" s="238"/>
      <c r="J265" s="143" t="s">
        <v>154</v>
      </c>
      <c r="K265" s="144">
        <v>50.9</v>
      </c>
      <c r="L265" s="239"/>
      <c r="M265" s="239"/>
      <c r="N265" s="239">
        <f>ROUND(L265*K265,2)</f>
        <v>0</v>
      </c>
      <c r="O265" s="239"/>
      <c r="P265" s="239"/>
      <c r="Q265" s="239"/>
      <c r="R265" s="145"/>
      <c r="T265" s="146" t="s">
        <v>5</v>
      </c>
      <c r="U265" s="43" t="s">
        <v>41</v>
      </c>
      <c r="V265" s="147">
        <v>0.13300000000000001</v>
      </c>
      <c r="W265" s="147">
        <f>V265*K265</f>
        <v>6.7697000000000003</v>
      </c>
      <c r="X265" s="147">
        <v>8.0000000000000007E-5</v>
      </c>
      <c r="Y265" s="147">
        <f>X265*K265</f>
        <v>4.0720000000000001E-3</v>
      </c>
      <c r="Z265" s="147">
        <v>0</v>
      </c>
      <c r="AA265" s="148">
        <f>Z265*K265</f>
        <v>0</v>
      </c>
      <c r="AR265" s="21" t="s">
        <v>245</v>
      </c>
      <c r="AT265" s="21" t="s">
        <v>141</v>
      </c>
      <c r="AU265" s="21" t="s">
        <v>101</v>
      </c>
      <c r="AY265" s="21" t="s">
        <v>139</v>
      </c>
      <c r="BE265" s="149">
        <f>IF(U265="základní",N265,0)</f>
        <v>0</v>
      </c>
      <c r="BF265" s="149">
        <f>IF(U265="snížená",N265,0)</f>
        <v>0</v>
      </c>
      <c r="BG265" s="149">
        <f>IF(U265="zákl. přenesená",N265,0)</f>
        <v>0</v>
      </c>
      <c r="BH265" s="149">
        <f>IF(U265="sníž. přenesená",N265,0)</f>
        <v>0</v>
      </c>
      <c r="BI265" s="149">
        <f>IF(U265="nulová",N265,0)</f>
        <v>0</v>
      </c>
      <c r="BJ265" s="21" t="s">
        <v>84</v>
      </c>
      <c r="BK265" s="149">
        <f>ROUND(L265*K265,2)</f>
        <v>0</v>
      </c>
      <c r="BL265" s="21" t="s">
        <v>245</v>
      </c>
      <c r="BM265" s="21" t="s">
        <v>573</v>
      </c>
    </row>
    <row r="266" spans="2:65" s="12" customFormat="1" ht="16.5" customHeight="1">
      <c r="B266" s="166"/>
      <c r="C266" s="167"/>
      <c r="D266" s="167"/>
      <c r="E266" s="168" t="s">
        <v>5</v>
      </c>
      <c r="F266" s="246" t="s">
        <v>347</v>
      </c>
      <c r="G266" s="247"/>
      <c r="H266" s="247"/>
      <c r="I266" s="247"/>
      <c r="J266" s="167"/>
      <c r="K266" s="168" t="s">
        <v>5</v>
      </c>
      <c r="L266" s="167"/>
      <c r="M266" s="167"/>
      <c r="N266" s="167"/>
      <c r="O266" s="167"/>
      <c r="P266" s="167"/>
      <c r="Q266" s="167"/>
      <c r="R266" s="169"/>
      <c r="T266" s="170"/>
      <c r="U266" s="167"/>
      <c r="V266" s="167"/>
      <c r="W266" s="167"/>
      <c r="X266" s="167"/>
      <c r="Y266" s="167"/>
      <c r="Z266" s="167"/>
      <c r="AA266" s="171"/>
      <c r="AT266" s="172" t="s">
        <v>157</v>
      </c>
      <c r="AU266" s="172" t="s">
        <v>101</v>
      </c>
      <c r="AV266" s="12" t="s">
        <v>84</v>
      </c>
      <c r="AW266" s="12" t="s">
        <v>33</v>
      </c>
      <c r="AX266" s="12" t="s">
        <v>76</v>
      </c>
      <c r="AY266" s="172" t="s">
        <v>139</v>
      </c>
    </row>
    <row r="267" spans="2:65" s="10" customFormat="1" ht="16.5" customHeight="1">
      <c r="B267" s="150"/>
      <c r="C267" s="151"/>
      <c r="D267" s="151"/>
      <c r="E267" s="152" t="s">
        <v>5</v>
      </c>
      <c r="F267" s="242" t="s">
        <v>348</v>
      </c>
      <c r="G267" s="243"/>
      <c r="H267" s="243"/>
      <c r="I267" s="243"/>
      <c r="J267" s="151"/>
      <c r="K267" s="153">
        <v>46.5</v>
      </c>
      <c r="L267" s="151"/>
      <c r="M267" s="151"/>
      <c r="N267" s="151"/>
      <c r="O267" s="151"/>
      <c r="P267" s="151"/>
      <c r="Q267" s="151"/>
      <c r="R267" s="154"/>
      <c r="T267" s="155"/>
      <c r="U267" s="151"/>
      <c r="V267" s="151"/>
      <c r="W267" s="151"/>
      <c r="X267" s="151"/>
      <c r="Y267" s="151"/>
      <c r="Z267" s="151"/>
      <c r="AA267" s="156"/>
      <c r="AT267" s="157" t="s">
        <v>157</v>
      </c>
      <c r="AU267" s="157" t="s">
        <v>101</v>
      </c>
      <c r="AV267" s="10" t="s">
        <v>101</v>
      </c>
      <c r="AW267" s="10" t="s">
        <v>33</v>
      </c>
      <c r="AX267" s="10" t="s">
        <v>76</v>
      </c>
      <c r="AY267" s="157" t="s">
        <v>139</v>
      </c>
    </row>
    <row r="268" spans="2:65" s="12" customFormat="1" ht="16.5" customHeight="1">
      <c r="B268" s="166"/>
      <c r="C268" s="167"/>
      <c r="D268" s="167"/>
      <c r="E268" s="168" t="s">
        <v>5</v>
      </c>
      <c r="F268" s="248" t="s">
        <v>349</v>
      </c>
      <c r="G268" s="249"/>
      <c r="H268" s="249"/>
      <c r="I268" s="249"/>
      <c r="J268" s="167"/>
      <c r="K268" s="168" t="s">
        <v>5</v>
      </c>
      <c r="L268" s="167"/>
      <c r="M268" s="167"/>
      <c r="N268" s="167"/>
      <c r="O268" s="167"/>
      <c r="P268" s="167"/>
      <c r="Q268" s="167"/>
      <c r="R268" s="169"/>
      <c r="T268" s="170"/>
      <c r="U268" s="167"/>
      <c r="V268" s="167"/>
      <c r="W268" s="167"/>
      <c r="X268" s="167"/>
      <c r="Y268" s="167"/>
      <c r="Z268" s="167"/>
      <c r="AA268" s="171"/>
      <c r="AT268" s="172" t="s">
        <v>157</v>
      </c>
      <c r="AU268" s="172" t="s">
        <v>101</v>
      </c>
      <c r="AV268" s="12" t="s">
        <v>84</v>
      </c>
      <c r="AW268" s="12" t="s">
        <v>33</v>
      </c>
      <c r="AX268" s="12" t="s">
        <v>76</v>
      </c>
      <c r="AY268" s="172" t="s">
        <v>139</v>
      </c>
    </row>
    <row r="269" spans="2:65" s="10" customFormat="1" ht="16.5" customHeight="1">
      <c r="B269" s="150"/>
      <c r="C269" s="151"/>
      <c r="D269" s="151"/>
      <c r="E269" s="152" t="s">
        <v>5</v>
      </c>
      <c r="F269" s="242" t="s">
        <v>350</v>
      </c>
      <c r="G269" s="243"/>
      <c r="H269" s="243"/>
      <c r="I269" s="243"/>
      <c r="J269" s="151"/>
      <c r="K269" s="153">
        <v>0.9</v>
      </c>
      <c r="L269" s="151"/>
      <c r="M269" s="151"/>
      <c r="N269" s="151"/>
      <c r="O269" s="151"/>
      <c r="P269" s="151"/>
      <c r="Q269" s="151"/>
      <c r="R269" s="154"/>
      <c r="T269" s="155"/>
      <c r="U269" s="151"/>
      <c r="V269" s="151"/>
      <c r="W269" s="151"/>
      <c r="X269" s="151"/>
      <c r="Y269" s="151"/>
      <c r="Z269" s="151"/>
      <c r="AA269" s="156"/>
      <c r="AT269" s="157" t="s">
        <v>157</v>
      </c>
      <c r="AU269" s="157" t="s">
        <v>101</v>
      </c>
      <c r="AV269" s="10" t="s">
        <v>101</v>
      </c>
      <c r="AW269" s="10" t="s">
        <v>33</v>
      </c>
      <c r="AX269" s="10" t="s">
        <v>76</v>
      </c>
      <c r="AY269" s="157" t="s">
        <v>139</v>
      </c>
    </row>
    <row r="270" spans="2:65" s="10" customFormat="1" ht="16.5" customHeight="1">
      <c r="B270" s="150"/>
      <c r="C270" s="151"/>
      <c r="D270" s="151"/>
      <c r="E270" s="152" t="s">
        <v>5</v>
      </c>
      <c r="F270" s="242" t="s">
        <v>351</v>
      </c>
      <c r="G270" s="243"/>
      <c r="H270" s="243"/>
      <c r="I270" s="243"/>
      <c r="J270" s="151"/>
      <c r="K270" s="153">
        <v>1.5</v>
      </c>
      <c r="L270" s="151"/>
      <c r="M270" s="151"/>
      <c r="N270" s="151"/>
      <c r="O270" s="151"/>
      <c r="P270" s="151"/>
      <c r="Q270" s="151"/>
      <c r="R270" s="154"/>
      <c r="T270" s="155"/>
      <c r="U270" s="151"/>
      <c r="V270" s="151"/>
      <c r="W270" s="151"/>
      <c r="X270" s="151"/>
      <c r="Y270" s="151"/>
      <c r="Z270" s="151"/>
      <c r="AA270" s="156"/>
      <c r="AT270" s="157" t="s">
        <v>157</v>
      </c>
      <c r="AU270" s="157" t="s">
        <v>101</v>
      </c>
      <c r="AV270" s="10" t="s">
        <v>101</v>
      </c>
      <c r="AW270" s="10" t="s">
        <v>33</v>
      </c>
      <c r="AX270" s="10" t="s">
        <v>76</v>
      </c>
      <c r="AY270" s="157" t="s">
        <v>139</v>
      </c>
    </row>
    <row r="271" spans="2:65" s="12" customFormat="1" ht="16.5" customHeight="1">
      <c r="B271" s="166"/>
      <c r="C271" s="167"/>
      <c r="D271" s="167"/>
      <c r="E271" s="168" t="s">
        <v>5</v>
      </c>
      <c r="F271" s="248" t="s">
        <v>352</v>
      </c>
      <c r="G271" s="249"/>
      <c r="H271" s="249"/>
      <c r="I271" s="249"/>
      <c r="J271" s="167"/>
      <c r="K271" s="168" t="s">
        <v>5</v>
      </c>
      <c r="L271" s="167"/>
      <c r="M271" s="167"/>
      <c r="N271" s="167"/>
      <c r="O271" s="167"/>
      <c r="P271" s="167"/>
      <c r="Q271" s="167"/>
      <c r="R271" s="169"/>
      <c r="T271" s="170"/>
      <c r="U271" s="167"/>
      <c r="V271" s="167"/>
      <c r="W271" s="167"/>
      <c r="X271" s="167"/>
      <c r="Y271" s="167"/>
      <c r="Z271" s="167"/>
      <c r="AA271" s="171"/>
      <c r="AT271" s="172" t="s">
        <v>157</v>
      </c>
      <c r="AU271" s="172" t="s">
        <v>101</v>
      </c>
      <c r="AV271" s="12" t="s">
        <v>84</v>
      </c>
      <c r="AW271" s="12" t="s">
        <v>33</v>
      </c>
      <c r="AX271" s="12" t="s">
        <v>76</v>
      </c>
      <c r="AY271" s="172" t="s">
        <v>139</v>
      </c>
    </row>
    <row r="272" spans="2:65" s="10" customFormat="1" ht="16.5" customHeight="1">
      <c r="B272" s="150"/>
      <c r="C272" s="151"/>
      <c r="D272" s="151"/>
      <c r="E272" s="152" t="s">
        <v>5</v>
      </c>
      <c r="F272" s="242" t="s">
        <v>353</v>
      </c>
      <c r="G272" s="243"/>
      <c r="H272" s="243"/>
      <c r="I272" s="243"/>
      <c r="J272" s="151"/>
      <c r="K272" s="153">
        <v>2</v>
      </c>
      <c r="L272" s="151"/>
      <c r="M272" s="151"/>
      <c r="N272" s="151"/>
      <c r="O272" s="151"/>
      <c r="P272" s="151"/>
      <c r="Q272" s="151"/>
      <c r="R272" s="154"/>
      <c r="T272" s="155"/>
      <c r="U272" s="151"/>
      <c r="V272" s="151"/>
      <c r="W272" s="151"/>
      <c r="X272" s="151"/>
      <c r="Y272" s="151"/>
      <c r="Z272" s="151"/>
      <c r="AA272" s="156"/>
      <c r="AT272" s="157" t="s">
        <v>157</v>
      </c>
      <c r="AU272" s="157" t="s">
        <v>101</v>
      </c>
      <c r="AV272" s="10" t="s">
        <v>101</v>
      </c>
      <c r="AW272" s="10" t="s">
        <v>33</v>
      </c>
      <c r="AX272" s="10" t="s">
        <v>76</v>
      </c>
      <c r="AY272" s="157" t="s">
        <v>139</v>
      </c>
    </row>
    <row r="273" spans="2:65" s="11" customFormat="1" ht="16.5" customHeight="1">
      <c r="B273" s="158"/>
      <c r="C273" s="159"/>
      <c r="D273" s="159"/>
      <c r="E273" s="160" t="s">
        <v>5</v>
      </c>
      <c r="F273" s="244" t="s">
        <v>159</v>
      </c>
      <c r="G273" s="245"/>
      <c r="H273" s="245"/>
      <c r="I273" s="245"/>
      <c r="J273" s="159"/>
      <c r="K273" s="161">
        <v>50.9</v>
      </c>
      <c r="L273" s="159"/>
      <c r="M273" s="159"/>
      <c r="N273" s="159"/>
      <c r="O273" s="159"/>
      <c r="P273" s="159"/>
      <c r="Q273" s="159"/>
      <c r="R273" s="162"/>
      <c r="T273" s="163"/>
      <c r="U273" s="159"/>
      <c r="V273" s="159"/>
      <c r="W273" s="159"/>
      <c r="X273" s="159"/>
      <c r="Y273" s="159"/>
      <c r="Z273" s="159"/>
      <c r="AA273" s="164"/>
      <c r="AT273" s="165" t="s">
        <v>157</v>
      </c>
      <c r="AU273" s="165" t="s">
        <v>101</v>
      </c>
      <c r="AV273" s="11" t="s">
        <v>145</v>
      </c>
      <c r="AW273" s="11" t="s">
        <v>33</v>
      </c>
      <c r="AX273" s="11" t="s">
        <v>84</v>
      </c>
      <c r="AY273" s="165" t="s">
        <v>139</v>
      </c>
    </row>
    <row r="274" spans="2:65" s="1" customFormat="1" ht="25.5" customHeight="1">
      <c r="B274" s="140"/>
      <c r="C274" s="141" t="s">
        <v>206</v>
      </c>
      <c r="D274" s="141" t="s">
        <v>141</v>
      </c>
      <c r="E274" s="142" t="s">
        <v>574</v>
      </c>
      <c r="F274" s="238" t="s">
        <v>575</v>
      </c>
      <c r="G274" s="238"/>
      <c r="H274" s="238"/>
      <c r="I274" s="238"/>
      <c r="J274" s="143" t="s">
        <v>154</v>
      </c>
      <c r="K274" s="144">
        <v>50.9</v>
      </c>
      <c r="L274" s="239"/>
      <c r="M274" s="239"/>
      <c r="N274" s="239">
        <f>ROUND(L274*K274,2)</f>
        <v>0</v>
      </c>
      <c r="O274" s="239"/>
      <c r="P274" s="239"/>
      <c r="Q274" s="239"/>
      <c r="R274" s="145"/>
      <c r="T274" s="146" t="s">
        <v>5</v>
      </c>
      <c r="U274" s="43" t="s">
        <v>41</v>
      </c>
      <c r="V274" s="147">
        <v>0.184</v>
      </c>
      <c r="W274" s="147">
        <f>V274*K274</f>
        <v>9.3655999999999988</v>
      </c>
      <c r="X274" s="147">
        <v>1.3999999999999999E-4</v>
      </c>
      <c r="Y274" s="147">
        <f>X274*K274</f>
        <v>7.1259999999999995E-3</v>
      </c>
      <c r="Z274" s="147">
        <v>0</v>
      </c>
      <c r="AA274" s="148">
        <f>Z274*K274</f>
        <v>0</v>
      </c>
      <c r="AR274" s="21" t="s">
        <v>245</v>
      </c>
      <c r="AT274" s="21" t="s">
        <v>141</v>
      </c>
      <c r="AU274" s="21" t="s">
        <v>101</v>
      </c>
      <c r="AY274" s="21" t="s">
        <v>139</v>
      </c>
      <c r="BE274" s="149">
        <f>IF(U274="základní",N274,0)</f>
        <v>0</v>
      </c>
      <c r="BF274" s="149">
        <f>IF(U274="snížená",N274,0)</f>
        <v>0</v>
      </c>
      <c r="BG274" s="149">
        <f>IF(U274="zákl. přenesená",N274,0)</f>
        <v>0</v>
      </c>
      <c r="BH274" s="149">
        <f>IF(U274="sníž. přenesená",N274,0)</f>
        <v>0</v>
      </c>
      <c r="BI274" s="149">
        <f>IF(U274="nulová",N274,0)</f>
        <v>0</v>
      </c>
      <c r="BJ274" s="21" t="s">
        <v>84</v>
      </c>
      <c r="BK274" s="149">
        <f>ROUND(L274*K274,2)</f>
        <v>0</v>
      </c>
      <c r="BL274" s="21" t="s">
        <v>245</v>
      </c>
      <c r="BM274" s="21" t="s">
        <v>576</v>
      </c>
    </row>
    <row r="275" spans="2:65" s="1" customFormat="1" ht="25.5" customHeight="1">
      <c r="B275" s="140"/>
      <c r="C275" s="141" t="s">
        <v>226</v>
      </c>
      <c r="D275" s="141" t="s">
        <v>141</v>
      </c>
      <c r="E275" s="142" t="s">
        <v>577</v>
      </c>
      <c r="F275" s="238" t="s">
        <v>578</v>
      </c>
      <c r="G275" s="238"/>
      <c r="H275" s="238"/>
      <c r="I275" s="238"/>
      <c r="J275" s="143" t="s">
        <v>154</v>
      </c>
      <c r="K275" s="144">
        <v>50.9</v>
      </c>
      <c r="L275" s="239"/>
      <c r="M275" s="239"/>
      <c r="N275" s="239">
        <f>ROUND(L275*K275,2)</f>
        <v>0</v>
      </c>
      <c r="O275" s="239"/>
      <c r="P275" s="239"/>
      <c r="Q275" s="239"/>
      <c r="R275" s="145"/>
      <c r="T275" s="146" t="s">
        <v>5</v>
      </c>
      <c r="U275" s="43" t="s">
        <v>41</v>
      </c>
      <c r="V275" s="147">
        <v>0.17199999999999999</v>
      </c>
      <c r="W275" s="147">
        <f>V275*K275</f>
        <v>8.7547999999999995</v>
      </c>
      <c r="X275" s="147">
        <v>1.2E-4</v>
      </c>
      <c r="Y275" s="147">
        <f>X275*K275</f>
        <v>6.1079999999999997E-3</v>
      </c>
      <c r="Z275" s="147">
        <v>0</v>
      </c>
      <c r="AA275" s="148">
        <f>Z275*K275</f>
        <v>0</v>
      </c>
      <c r="AR275" s="21" t="s">
        <v>245</v>
      </c>
      <c r="AT275" s="21" t="s">
        <v>141</v>
      </c>
      <c r="AU275" s="21" t="s">
        <v>101</v>
      </c>
      <c r="AY275" s="21" t="s">
        <v>139</v>
      </c>
      <c r="BE275" s="149">
        <f>IF(U275="základní",N275,0)</f>
        <v>0</v>
      </c>
      <c r="BF275" s="149">
        <f>IF(U275="snížená",N275,0)</f>
        <v>0</v>
      </c>
      <c r="BG275" s="149">
        <f>IF(U275="zákl. přenesená",N275,0)</f>
        <v>0</v>
      </c>
      <c r="BH275" s="149">
        <f>IF(U275="sníž. přenesená",N275,0)</f>
        <v>0</v>
      </c>
      <c r="BI275" s="149">
        <f>IF(U275="nulová",N275,0)</f>
        <v>0</v>
      </c>
      <c r="BJ275" s="21" t="s">
        <v>84</v>
      </c>
      <c r="BK275" s="149">
        <f>ROUND(L275*K275,2)</f>
        <v>0</v>
      </c>
      <c r="BL275" s="21" t="s">
        <v>245</v>
      </c>
      <c r="BM275" s="21" t="s">
        <v>579</v>
      </c>
    </row>
    <row r="276" spans="2:65" s="1" customFormat="1" ht="25.5" customHeight="1">
      <c r="B276" s="140"/>
      <c r="C276" s="141" t="s">
        <v>580</v>
      </c>
      <c r="D276" s="141" t="s">
        <v>141</v>
      </c>
      <c r="E276" s="142" t="s">
        <v>581</v>
      </c>
      <c r="F276" s="238" t="s">
        <v>582</v>
      </c>
      <c r="G276" s="238"/>
      <c r="H276" s="238"/>
      <c r="I276" s="238"/>
      <c r="J276" s="143" t="s">
        <v>154</v>
      </c>
      <c r="K276" s="144">
        <v>546.19600000000003</v>
      </c>
      <c r="L276" s="239"/>
      <c r="M276" s="239"/>
      <c r="N276" s="239">
        <f>ROUND(L276*K276,2)</f>
        <v>0</v>
      </c>
      <c r="O276" s="239"/>
      <c r="P276" s="239"/>
      <c r="Q276" s="239"/>
      <c r="R276" s="145"/>
      <c r="T276" s="146" t="s">
        <v>5</v>
      </c>
      <c r="U276" s="43" t="s">
        <v>41</v>
      </c>
      <c r="V276" s="147">
        <v>0.218</v>
      </c>
      <c r="W276" s="147">
        <f>V276*K276</f>
        <v>119.070728</v>
      </c>
      <c r="X276" s="147">
        <v>8.3000000000000001E-4</v>
      </c>
      <c r="Y276" s="147">
        <f>X276*K276</f>
        <v>0.45334268000000005</v>
      </c>
      <c r="Z276" s="147">
        <v>0</v>
      </c>
      <c r="AA276" s="148">
        <f>Z276*K276</f>
        <v>0</v>
      </c>
      <c r="AR276" s="21" t="s">
        <v>245</v>
      </c>
      <c r="AT276" s="21" t="s">
        <v>141</v>
      </c>
      <c r="AU276" s="21" t="s">
        <v>101</v>
      </c>
      <c r="AY276" s="21" t="s">
        <v>139</v>
      </c>
      <c r="BE276" s="149">
        <f>IF(U276="základní",N276,0)</f>
        <v>0</v>
      </c>
      <c r="BF276" s="149">
        <f>IF(U276="snížená",N276,0)</f>
        <v>0</v>
      </c>
      <c r="BG276" s="149">
        <f>IF(U276="zákl. přenesená",N276,0)</f>
        <v>0</v>
      </c>
      <c r="BH276" s="149">
        <f>IF(U276="sníž. přenesená",N276,0)</f>
        <v>0</v>
      </c>
      <c r="BI276" s="149">
        <f>IF(U276="nulová",N276,0)</f>
        <v>0</v>
      </c>
      <c r="BJ276" s="21" t="s">
        <v>84</v>
      </c>
      <c r="BK276" s="149">
        <f>ROUND(L276*K276,2)</f>
        <v>0</v>
      </c>
      <c r="BL276" s="21" t="s">
        <v>245</v>
      </c>
      <c r="BM276" s="21" t="s">
        <v>583</v>
      </c>
    </row>
    <row r="277" spans="2:65" s="10" customFormat="1" ht="16.5" customHeight="1">
      <c r="B277" s="150"/>
      <c r="C277" s="151"/>
      <c r="D277" s="151"/>
      <c r="E277" s="152" t="s">
        <v>5</v>
      </c>
      <c r="F277" s="240" t="s">
        <v>584</v>
      </c>
      <c r="G277" s="241"/>
      <c r="H277" s="241"/>
      <c r="I277" s="241"/>
      <c r="J277" s="151"/>
      <c r="K277" s="153">
        <v>546.19600000000003</v>
      </c>
      <c r="L277" s="151"/>
      <c r="M277" s="151"/>
      <c r="N277" s="151"/>
      <c r="O277" s="151"/>
      <c r="P277" s="151"/>
      <c r="Q277" s="151"/>
      <c r="R277" s="154"/>
      <c r="T277" s="155"/>
      <c r="U277" s="151"/>
      <c r="V277" s="151"/>
      <c r="W277" s="151"/>
      <c r="X277" s="151"/>
      <c r="Y277" s="151"/>
      <c r="Z277" s="151"/>
      <c r="AA277" s="156"/>
      <c r="AT277" s="157" t="s">
        <v>157</v>
      </c>
      <c r="AU277" s="157" t="s">
        <v>101</v>
      </c>
      <c r="AV277" s="10" t="s">
        <v>101</v>
      </c>
      <c r="AW277" s="10" t="s">
        <v>33</v>
      </c>
      <c r="AX277" s="10" t="s">
        <v>84</v>
      </c>
      <c r="AY277" s="157" t="s">
        <v>139</v>
      </c>
    </row>
    <row r="278" spans="2:65" s="1" customFormat="1" ht="38.25" customHeight="1">
      <c r="B278" s="140"/>
      <c r="C278" s="141" t="s">
        <v>585</v>
      </c>
      <c r="D278" s="141" t="s">
        <v>141</v>
      </c>
      <c r="E278" s="142" t="s">
        <v>586</v>
      </c>
      <c r="F278" s="238" t="s">
        <v>587</v>
      </c>
      <c r="G278" s="238"/>
      <c r="H278" s="238"/>
      <c r="I278" s="238"/>
      <c r="J278" s="143" t="s">
        <v>174</v>
      </c>
      <c r="K278" s="144">
        <v>20</v>
      </c>
      <c r="L278" s="239"/>
      <c r="M278" s="239"/>
      <c r="N278" s="239">
        <f>ROUND(L278*K278,2)</f>
        <v>0</v>
      </c>
      <c r="O278" s="239"/>
      <c r="P278" s="239"/>
      <c r="Q278" s="239"/>
      <c r="R278" s="145"/>
      <c r="T278" s="146" t="s">
        <v>5</v>
      </c>
      <c r="U278" s="43" t="s">
        <v>41</v>
      </c>
      <c r="V278" s="147">
        <v>0</v>
      </c>
      <c r="W278" s="147">
        <f>V278*K278</f>
        <v>0</v>
      </c>
      <c r="X278" s="147">
        <v>0</v>
      </c>
      <c r="Y278" s="147">
        <f>X278*K278</f>
        <v>0</v>
      </c>
      <c r="Z278" s="147">
        <v>0</v>
      </c>
      <c r="AA278" s="148">
        <f>Z278*K278</f>
        <v>0</v>
      </c>
      <c r="AR278" s="21" t="s">
        <v>245</v>
      </c>
      <c r="AT278" s="21" t="s">
        <v>141</v>
      </c>
      <c r="AU278" s="21" t="s">
        <v>101</v>
      </c>
      <c r="AY278" s="21" t="s">
        <v>139</v>
      </c>
      <c r="BE278" s="149">
        <f>IF(U278="základní",N278,0)</f>
        <v>0</v>
      </c>
      <c r="BF278" s="149">
        <f>IF(U278="snížená",N278,0)</f>
        <v>0</v>
      </c>
      <c r="BG278" s="149">
        <f>IF(U278="zákl. přenesená",N278,0)</f>
        <v>0</v>
      </c>
      <c r="BH278" s="149">
        <f>IF(U278="sníž. přenesená",N278,0)</f>
        <v>0</v>
      </c>
      <c r="BI278" s="149">
        <f>IF(U278="nulová",N278,0)</f>
        <v>0</v>
      </c>
      <c r="BJ278" s="21" t="s">
        <v>84</v>
      </c>
      <c r="BK278" s="149">
        <f>ROUND(L278*K278,2)</f>
        <v>0</v>
      </c>
      <c r="BL278" s="21" t="s">
        <v>245</v>
      </c>
      <c r="BM278" s="21" t="s">
        <v>588</v>
      </c>
    </row>
    <row r="279" spans="2:65" s="9" customFormat="1" ht="29.85" customHeight="1">
      <c r="B279" s="129"/>
      <c r="C279" s="130"/>
      <c r="D279" s="139" t="s">
        <v>359</v>
      </c>
      <c r="E279" s="139"/>
      <c r="F279" s="139"/>
      <c r="G279" s="139"/>
      <c r="H279" s="139"/>
      <c r="I279" s="139"/>
      <c r="J279" s="139"/>
      <c r="K279" s="139"/>
      <c r="L279" s="139"/>
      <c r="M279" s="139"/>
      <c r="N279" s="258">
        <f>BK279</f>
        <v>0</v>
      </c>
      <c r="O279" s="259"/>
      <c r="P279" s="259"/>
      <c r="Q279" s="259"/>
      <c r="R279" s="132"/>
      <c r="T279" s="133"/>
      <c r="U279" s="130"/>
      <c r="V279" s="130"/>
      <c r="W279" s="134">
        <f>SUM(W280:W291)</f>
        <v>59.042259999999999</v>
      </c>
      <c r="X279" s="130"/>
      <c r="Y279" s="134">
        <f>SUM(Y280:Y291)</f>
        <v>0.14201095999999999</v>
      </c>
      <c r="Z279" s="130"/>
      <c r="AA279" s="135">
        <f>SUM(AA280:AA291)</f>
        <v>0</v>
      </c>
      <c r="AR279" s="136" t="s">
        <v>101</v>
      </c>
      <c r="AT279" s="137" t="s">
        <v>75</v>
      </c>
      <c r="AU279" s="137" t="s">
        <v>84</v>
      </c>
      <c r="AY279" s="136" t="s">
        <v>139</v>
      </c>
      <c r="BK279" s="138">
        <f>SUM(BK280:BK291)</f>
        <v>0</v>
      </c>
    </row>
    <row r="280" spans="2:65" s="1" customFormat="1" ht="25.5" customHeight="1">
      <c r="B280" s="140"/>
      <c r="C280" s="141" t="s">
        <v>589</v>
      </c>
      <c r="D280" s="141" t="s">
        <v>141</v>
      </c>
      <c r="E280" s="142" t="s">
        <v>590</v>
      </c>
      <c r="F280" s="238" t="s">
        <v>591</v>
      </c>
      <c r="G280" s="238"/>
      <c r="H280" s="238"/>
      <c r="I280" s="238"/>
      <c r="J280" s="143" t="s">
        <v>154</v>
      </c>
      <c r="K280" s="144">
        <v>109.643</v>
      </c>
      <c r="L280" s="239"/>
      <c r="M280" s="239"/>
      <c r="N280" s="239">
        <f>ROUND(L280*K280,2)</f>
        <v>0</v>
      </c>
      <c r="O280" s="239"/>
      <c r="P280" s="239"/>
      <c r="Q280" s="239"/>
      <c r="R280" s="145"/>
      <c r="T280" s="146" t="s">
        <v>5</v>
      </c>
      <c r="U280" s="43" t="s">
        <v>41</v>
      </c>
      <c r="V280" s="147">
        <v>1.2E-2</v>
      </c>
      <c r="W280" s="147">
        <f>V280*K280</f>
        <v>1.3157160000000001</v>
      </c>
      <c r="X280" s="147">
        <v>0</v>
      </c>
      <c r="Y280" s="147">
        <f>X280*K280</f>
        <v>0</v>
      </c>
      <c r="Z280" s="147">
        <v>0</v>
      </c>
      <c r="AA280" s="148">
        <f>Z280*K280</f>
        <v>0</v>
      </c>
      <c r="AR280" s="21" t="s">
        <v>245</v>
      </c>
      <c r="AT280" s="21" t="s">
        <v>141</v>
      </c>
      <c r="AU280" s="21" t="s">
        <v>101</v>
      </c>
      <c r="AY280" s="21" t="s">
        <v>139</v>
      </c>
      <c r="BE280" s="149">
        <f>IF(U280="základní",N280,0)</f>
        <v>0</v>
      </c>
      <c r="BF280" s="149">
        <f>IF(U280="snížená",N280,0)</f>
        <v>0</v>
      </c>
      <c r="BG280" s="149">
        <f>IF(U280="zákl. přenesená",N280,0)</f>
        <v>0</v>
      </c>
      <c r="BH280" s="149">
        <f>IF(U280="sníž. přenesená",N280,0)</f>
        <v>0</v>
      </c>
      <c r="BI280" s="149">
        <f>IF(U280="nulová",N280,0)</f>
        <v>0</v>
      </c>
      <c r="BJ280" s="21" t="s">
        <v>84</v>
      </c>
      <c r="BK280" s="149">
        <f>ROUND(L280*K280,2)</f>
        <v>0</v>
      </c>
      <c r="BL280" s="21" t="s">
        <v>245</v>
      </c>
      <c r="BM280" s="21" t="s">
        <v>592</v>
      </c>
    </row>
    <row r="281" spans="2:65" s="1" customFormat="1" ht="25.5" customHeight="1">
      <c r="B281" s="140"/>
      <c r="C281" s="141" t="s">
        <v>593</v>
      </c>
      <c r="D281" s="141" t="s">
        <v>141</v>
      </c>
      <c r="E281" s="142" t="s">
        <v>594</v>
      </c>
      <c r="F281" s="238" t="s">
        <v>595</v>
      </c>
      <c r="G281" s="238"/>
      <c r="H281" s="238"/>
      <c r="I281" s="238"/>
      <c r="J281" s="143" t="s">
        <v>154</v>
      </c>
      <c r="K281" s="144">
        <v>57.634999999999998</v>
      </c>
      <c r="L281" s="239"/>
      <c r="M281" s="239"/>
      <c r="N281" s="239">
        <f>ROUND(L281*K281,2)</f>
        <v>0</v>
      </c>
      <c r="O281" s="239"/>
      <c r="P281" s="239"/>
      <c r="Q281" s="239"/>
      <c r="R281" s="145"/>
      <c r="T281" s="146" t="s">
        <v>5</v>
      </c>
      <c r="U281" s="43" t="s">
        <v>41</v>
      </c>
      <c r="V281" s="147">
        <v>1.6E-2</v>
      </c>
      <c r="W281" s="147">
        <f>V281*K281</f>
        <v>0.92215999999999998</v>
      </c>
      <c r="X281" s="147">
        <v>0</v>
      </c>
      <c r="Y281" s="147">
        <f>X281*K281</f>
        <v>0</v>
      </c>
      <c r="Z281" s="147">
        <v>0</v>
      </c>
      <c r="AA281" s="148">
        <f>Z281*K281</f>
        <v>0</v>
      </c>
      <c r="AR281" s="21" t="s">
        <v>245</v>
      </c>
      <c r="AT281" s="21" t="s">
        <v>141</v>
      </c>
      <c r="AU281" s="21" t="s">
        <v>101</v>
      </c>
      <c r="AY281" s="21" t="s">
        <v>139</v>
      </c>
      <c r="BE281" s="149">
        <f>IF(U281="základní",N281,0)</f>
        <v>0</v>
      </c>
      <c r="BF281" s="149">
        <f>IF(U281="snížená",N281,0)</f>
        <v>0</v>
      </c>
      <c r="BG281" s="149">
        <f>IF(U281="zákl. přenesená",N281,0)</f>
        <v>0</v>
      </c>
      <c r="BH281" s="149">
        <f>IF(U281="sníž. přenesená",N281,0)</f>
        <v>0</v>
      </c>
      <c r="BI281" s="149">
        <f>IF(U281="nulová",N281,0)</f>
        <v>0</v>
      </c>
      <c r="BJ281" s="21" t="s">
        <v>84</v>
      </c>
      <c r="BK281" s="149">
        <f>ROUND(L281*K281,2)</f>
        <v>0</v>
      </c>
      <c r="BL281" s="21" t="s">
        <v>245</v>
      </c>
      <c r="BM281" s="21" t="s">
        <v>596</v>
      </c>
    </row>
    <row r="282" spans="2:65" s="12" customFormat="1" ht="16.5" customHeight="1">
      <c r="B282" s="166"/>
      <c r="C282" s="167"/>
      <c r="D282" s="167"/>
      <c r="E282" s="168" t="s">
        <v>5</v>
      </c>
      <c r="F282" s="246" t="s">
        <v>164</v>
      </c>
      <c r="G282" s="247"/>
      <c r="H282" s="247"/>
      <c r="I282" s="247"/>
      <c r="J282" s="167"/>
      <c r="K282" s="168" t="s">
        <v>5</v>
      </c>
      <c r="L282" s="167"/>
      <c r="M282" s="167"/>
      <c r="N282" s="167"/>
      <c r="O282" s="167"/>
      <c r="P282" s="167"/>
      <c r="Q282" s="167"/>
      <c r="R282" s="169"/>
      <c r="T282" s="170"/>
      <c r="U282" s="167"/>
      <c r="V282" s="167"/>
      <c r="W282" s="167"/>
      <c r="X282" s="167"/>
      <c r="Y282" s="167"/>
      <c r="Z282" s="167"/>
      <c r="AA282" s="171"/>
      <c r="AT282" s="172" t="s">
        <v>157</v>
      </c>
      <c r="AU282" s="172" t="s">
        <v>101</v>
      </c>
      <c r="AV282" s="12" t="s">
        <v>84</v>
      </c>
      <c r="AW282" s="12" t="s">
        <v>33</v>
      </c>
      <c r="AX282" s="12" t="s">
        <v>76</v>
      </c>
      <c r="AY282" s="172" t="s">
        <v>139</v>
      </c>
    </row>
    <row r="283" spans="2:65" s="10" customFormat="1" ht="25.5" customHeight="1">
      <c r="B283" s="150"/>
      <c r="C283" s="151"/>
      <c r="D283" s="151"/>
      <c r="E283" s="152" t="s">
        <v>5</v>
      </c>
      <c r="F283" s="242" t="s">
        <v>597</v>
      </c>
      <c r="G283" s="243"/>
      <c r="H283" s="243"/>
      <c r="I283" s="243"/>
      <c r="J283" s="151"/>
      <c r="K283" s="153">
        <v>23.195</v>
      </c>
      <c r="L283" s="151"/>
      <c r="M283" s="151"/>
      <c r="N283" s="151"/>
      <c r="O283" s="151"/>
      <c r="P283" s="151"/>
      <c r="Q283" s="151"/>
      <c r="R283" s="154"/>
      <c r="T283" s="155"/>
      <c r="U283" s="151"/>
      <c r="V283" s="151"/>
      <c r="W283" s="151"/>
      <c r="X283" s="151"/>
      <c r="Y283" s="151"/>
      <c r="Z283" s="151"/>
      <c r="AA283" s="156"/>
      <c r="AT283" s="157" t="s">
        <v>157</v>
      </c>
      <c r="AU283" s="157" t="s">
        <v>101</v>
      </c>
      <c r="AV283" s="10" t="s">
        <v>101</v>
      </c>
      <c r="AW283" s="10" t="s">
        <v>33</v>
      </c>
      <c r="AX283" s="10" t="s">
        <v>76</v>
      </c>
      <c r="AY283" s="157" t="s">
        <v>139</v>
      </c>
    </row>
    <row r="284" spans="2:65" s="12" customFormat="1" ht="16.5" customHeight="1">
      <c r="B284" s="166"/>
      <c r="C284" s="167"/>
      <c r="D284" s="167"/>
      <c r="E284" s="168" t="s">
        <v>5</v>
      </c>
      <c r="F284" s="248" t="s">
        <v>167</v>
      </c>
      <c r="G284" s="249"/>
      <c r="H284" s="249"/>
      <c r="I284" s="249"/>
      <c r="J284" s="167"/>
      <c r="K284" s="168" t="s">
        <v>5</v>
      </c>
      <c r="L284" s="167"/>
      <c r="M284" s="167"/>
      <c r="N284" s="167"/>
      <c r="O284" s="167"/>
      <c r="P284" s="167"/>
      <c r="Q284" s="167"/>
      <c r="R284" s="169"/>
      <c r="T284" s="170"/>
      <c r="U284" s="167"/>
      <c r="V284" s="167"/>
      <c r="W284" s="167"/>
      <c r="X284" s="167"/>
      <c r="Y284" s="167"/>
      <c r="Z284" s="167"/>
      <c r="AA284" s="171"/>
      <c r="AT284" s="172" t="s">
        <v>157</v>
      </c>
      <c r="AU284" s="172" t="s">
        <v>101</v>
      </c>
      <c r="AV284" s="12" t="s">
        <v>84</v>
      </c>
      <c r="AW284" s="12" t="s">
        <v>33</v>
      </c>
      <c r="AX284" s="12" t="s">
        <v>76</v>
      </c>
      <c r="AY284" s="172" t="s">
        <v>139</v>
      </c>
    </row>
    <row r="285" spans="2:65" s="10" customFormat="1" ht="16.5" customHeight="1">
      <c r="B285" s="150"/>
      <c r="C285" s="151"/>
      <c r="D285" s="151"/>
      <c r="E285" s="152" t="s">
        <v>5</v>
      </c>
      <c r="F285" s="242" t="s">
        <v>598</v>
      </c>
      <c r="G285" s="243"/>
      <c r="H285" s="243"/>
      <c r="I285" s="243"/>
      <c r="J285" s="151"/>
      <c r="K285" s="153">
        <v>16.399999999999999</v>
      </c>
      <c r="L285" s="151"/>
      <c r="M285" s="151"/>
      <c r="N285" s="151"/>
      <c r="O285" s="151"/>
      <c r="P285" s="151"/>
      <c r="Q285" s="151"/>
      <c r="R285" s="154"/>
      <c r="T285" s="155"/>
      <c r="U285" s="151"/>
      <c r="V285" s="151"/>
      <c r="W285" s="151"/>
      <c r="X285" s="151"/>
      <c r="Y285" s="151"/>
      <c r="Z285" s="151"/>
      <c r="AA285" s="156"/>
      <c r="AT285" s="157" t="s">
        <v>157</v>
      </c>
      <c r="AU285" s="157" t="s">
        <v>101</v>
      </c>
      <c r="AV285" s="10" t="s">
        <v>101</v>
      </c>
      <c r="AW285" s="10" t="s">
        <v>33</v>
      </c>
      <c r="AX285" s="10" t="s">
        <v>76</v>
      </c>
      <c r="AY285" s="157" t="s">
        <v>139</v>
      </c>
    </row>
    <row r="286" spans="2:65" s="12" customFormat="1" ht="16.5" customHeight="1">
      <c r="B286" s="166"/>
      <c r="C286" s="167"/>
      <c r="D286" s="167"/>
      <c r="E286" s="168" t="s">
        <v>5</v>
      </c>
      <c r="F286" s="248" t="s">
        <v>169</v>
      </c>
      <c r="G286" s="249"/>
      <c r="H286" s="249"/>
      <c r="I286" s="249"/>
      <c r="J286" s="167"/>
      <c r="K286" s="168" t="s">
        <v>5</v>
      </c>
      <c r="L286" s="167"/>
      <c r="M286" s="167"/>
      <c r="N286" s="167"/>
      <c r="O286" s="167"/>
      <c r="P286" s="167"/>
      <c r="Q286" s="167"/>
      <c r="R286" s="169"/>
      <c r="T286" s="170"/>
      <c r="U286" s="167"/>
      <c r="V286" s="167"/>
      <c r="W286" s="167"/>
      <c r="X286" s="167"/>
      <c r="Y286" s="167"/>
      <c r="Z286" s="167"/>
      <c r="AA286" s="171"/>
      <c r="AT286" s="172" t="s">
        <v>157</v>
      </c>
      <c r="AU286" s="172" t="s">
        <v>101</v>
      </c>
      <c r="AV286" s="12" t="s">
        <v>84</v>
      </c>
      <c r="AW286" s="12" t="s">
        <v>33</v>
      </c>
      <c r="AX286" s="12" t="s">
        <v>76</v>
      </c>
      <c r="AY286" s="172" t="s">
        <v>139</v>
      </c>
    </row>
    <row r="287" spans="2:65" s="10" customFormat="1" ht="16.5" customHeight="1">
      <c r="B287" s="150"/>
      <c r="C287" s="151"/>
      <c r="D287" s="151"/>
      <c r="E287" s="152" t="s">
        <v>5</v>
      </c>
      <c r="F287" s="242" t="s">
        <v>599</v>
      </c>
      <c r="G287" s="243"/>
      <c r="H287" s="243"/>
      <c r="I287" s="243"/>
      <c r="J287" s="151"/>
      <c r="K287" s="153">
        <v>18.04</v>
      </c>
      <c r="L287" s="151"/>
      <c r="M287" s="151"/>
      <c r="N287" s="151"/>
      <c r="O287" s="151"/>
      <c r="P287" s="151"/>
      <c r="Q287" s="151"/>
      <c r="R287" s="154"/>
      <c r="T287" s="155"/>
      <c r="U287" s="151"/>
      <c r="V287" s="151"/>
      <c r="W287" s="151"/>
      <c r="X287" s="151"/>
      <c r="Y287" s="151"/>
      <c r="Z287" s="151"/>
      <c r="AA287" s="156"/>
      <c r="AT287" s="157" t="s">
        <v>157</v>
      </c>
      <c r="AU287" s="157" t="s">
        <v>101</v>
      </c>
      <c r="AV287" s="10" t="s">
        <v>101</v>
      </c>
      <c r="AW287" s="10" t="s">
        <v>33</v>
      </c>
      <c r="AX287" s="10" t="s">
        <v>76</v>
      </c>
      <c r="AY287" s="157" t="s">
        <v>139</v>
      </c>
    </row>
    <row r="288" spans="2:65" s="11" customFormat="1" ht="16.5" customHeight="1">
      <c r="B288" s="158"/>
      <c r="C288" s="159"/>
      <c r="D288" s="159"/>
      <c r="E288" s="160" t="s">
        <v>5</v>
      </c>
      <c r="F288" s="244" t="s">
        <v>159</v>
      </c>
      <c r="G288" s="245"/>
      <c r="H288" s="245"/>
      <c r="I288" s="245"/>
      <c r="J288" s="159"/>
      <c r="K288" s="161">
        <v>57.634999999999998</v>
      </c>
      <c r="L288" s="159"/>
      <c r="M288" s="159"/>
      <c r="N288" s="159"/>
      <c r="O288" s="159"/>
      <c r="P288" s="159"/>
      <c r="Q288" s="159"/>
      <c r="R288" s="162"/>
      <c r="T288" s="163"/>
      <c r="U288" s="159"/>
      <c r="V288" s="159"/>
      <c r="W288" s="159"/>
      <c r="X288" s="159"/>
      <c r="Y288" s="159"/>
      <c r="Z288" s="159"/>
      <c r="AA288" s="164"/>
      <c r="AT288" s="165" t="s">
        <v>157</v>
      </c>
      <c r="AU288" s="165" t="s">
        <v>101</v>
      </c>
      <c r="AV288" s="11" t="s">
        <v>145</v>
      </c>
      <c r="AW288" s="11" t="s">
        <v>33</v>
      </c>
      <c r="AX288" s="11" t="s">
        <v>84</v>
      </c>
      <c r="AY288" s="165" t="s">
        <v>139</v>
      </c>
    </row>
    <row r="289" spans="2:65" s="1" customFormat="1" ht="25.5" customHeight="1">
      <c r="B289" s="140"/>
      <c r="C289" s="176" t="s">
        <v>600</v>
      </c>
      <c r="D289" s="176" t="s">
        <v>444</v>
      </c>
      <c r="E289" s="177" t="s">
        <v>601</v>
      </c>
      <c r="F289" s="261" t="s">
        <v>602</v>
      </c>
      <c r="G289" s="261"/>
      <c r="H289" s="261"/>
      <c r="I289" s="261"/>
      <c r="J289" s="178" t="s">
        <v>154</v>
      </c>
      <c r="K289" s="179">
        <v>184.006</v>
      </c>
      <c r="L289" s="262"/>
      <c r="M289" s="262"/>
      <c r="N289" s="262">
        <f>ROUND(L289*K289,2)</f>
        <v>0</v>
      </c>
      <c r="O289" s="239"/>
      <c r="P289" s="239"/>
      <c r="Q289" s="239"/>
      <c r="R289" s="145"/>
      <c r="T289" s="146" t="s">
        <v>5</v>
      </c>
      <c r="U289" s="43" t="s">
        <v>41</v>
      </c>
      <c r="V289" s="147">
        <v>0</v>
      </c>
      <c r="W289" s="147">
        <f>V289*K289</f>
        <v>0</v>
      </c>
      <c r="X289" s="147">
        <v>0</v>
      </c>
      <c r="Y289" s="147">
        <f>X289*K289</f>
        <v>0</v>
      </c>
      <c r="Z289" s="147">
        <v>0</v>
      </c>
      <c r="AA289" s="148">
        <f>Z289*K289</f>
        <v>0</v>
      </c>
      <c r="AR289" s="21" t="s">
        <v>261</v>
      </c>
      <c r="AT289" s="21" t="s">
        <v>444</v>
      </c>
      <c r="AU289" s="21" t="s">
        <v>101</v>
      </c>
      <c r="AY289" s="21" t="s">
        <v>139</v>
      </c>
      <c r="BE289" s="149">
        <f>IF(U289="základní",N289,0)</f>
        <v>0</v>
      </c>
      <c r="BF289" s="149">
        <f>IF(U289="snížená",N289,0)</f>
        <v>0</v>
      </c>
      <c r="BG289" s="149">
        <f>IF(U289="zákl. přenesená",N289,0)</f>
        <v>0</v>
      </c>
      <c r="BH289" s="149">
        <f>IF(U289="sníž. přenesená",N289,0)</f>
        <v>0</v>
      </c>
      <c r="BI289" s="149">
        <f>IF(U289="nulová",N289,0)</f>
        <v>0</v>
      </c>
      <c r="BJ289" s="21" t="s">
        <v>84</v>
      </c>
      <c r="BK289" s="149">
        <f>ROUND(L289*K289,2)</f>
        <v>0</v>
      </c>
      <c r="BL289" s="21" t="s">
        <v>245</v>
      </c>
      <c r="BM289" s="21" t="s">
        <v>603</v>
      </c>
    </row>
    <row r="290" spans="2:65" s="10" customFormat="1" ht="16.5" customHeight="1">
      <c r="B290" s="150"/>
      <c r="C290" s="151"/>
      <c r="D290" s="151"/>
      <c r="E290" s="152" t="s">
        <v>5</v>
      </c>
      <c r="F290" s="240" t="s">
        <v>604</v>
      </c>
      <c r="G290" s="241"/>
      <c r="H290" s="241"/>
      <c r="I290" s="241"/>
      <c r="J290" s="151"/>
      <c r="K290" s="153">
        <v>184.006</v>
      </c>
      <c r="L290" s="151"/>
      <c r="M290" s="151"/>
      <c r="N290" s="151"/>
      <c r="O290" s="151"/>
      <c r="P290" s="151"/>
      <c r="Q290" s="151"/>
      <c r="R290" s="154"/>
      <c r="T290" s="155"/>
      <c r="U290" s="151"/>
      <c r="V290" s="151"/>
      <c r="W290" s="151"/>
      <c r="X290" s="151"/>
      <c r="Y290" s="151"/>
      <c r="Z290" s="151"/>
      <c r="AA290" s="156"/>
      <c r="AT290" s="157" t="s">
        <v>157</v>
      </c>
      <c r="AU290" s="157" t="s">
        <v>101</v>
      </c>
      <c r="AV290" s="10" t="s">
        <v>101</v>
      </c>
      <c r="AW290" s="10" t="s">
        <v>33</v>
      </c>
      <c r="AX290" s="10" t="s">
        <v>84</v>
      </c>
      <c r="AY290" s="157" t="s">
        <v>139</v>
      </c>
    </row>
    <row r="291" spans="2:65" s="1" customFormat="1" ht="38.25" customHeight="1">
      <c r="B291" s="140"/>
      <c r="C291" s="141" t="s">
        <v>140</v>
      </c>
      <c r="D291" s="141" t="s">
        <v>141</v>
      </c>
      <c r="E291" s="142" t="s">
        <v>605</v>
      </c>
      <c r="F291" s="238" t="s">
        <v>606</v>
      </c>
      <c r="G291" s="238"/>
      <c r="H291" s="238"/>
      <c r="I291" s="238"/>
      <c r="J291" s="143" t="s">
        <v>154</v>
      </c>
      <c r="K291" s="144">
        <v>546.19600000000003</v>
      </c>
      <c r="L291" s="239"/>
      <c r="M291" s="239"/>
      <c r="N291" s="239">
        <f>ROUND(L291*K291,2)</f>
        <v>0</v>
      </c>
      <c r="O291" s="239"/>
      <c r="P291" s="239"/>
      <c r="Q291" s="239"/>
      <c r="R291" s="145"/>
      <c r="T291" s="146" t="s">
        <v>5</v>
      </c>
      <c r="U291" s="180" t="s">
        <v>41</v>
      </c>
      <c r="V291" s="181">
        <v>0.104</v>
      </c>
      <c r="W291" s="181">
        <f>V291*K291</f>
        <v>56.804383999999999</v>
      </c>
      <c r="X291" s="181">
        <v>2.5999999999999998E-4</v>
      </c>
      <c r="Y291" s="181">
        <f>X291*K291</f>
        <v>0.14201095999999999</v>
      </c>
      <c r="Z291" s="181">
        <v>0</v>
      </c>
      <c r="AA291" s="182">
        <f>Z291*K291</f>
        <v>0</v>
      </c>
      <c r="AR291" s="21" t="s">
        <v>245</v>
      </c>
      <c r="AT291" s="21" t="s">
        <v>141</v>
      </c>
      <c r="AU291" s="21" t="s">
        <v>101</v>
      </c>
      <c r="AY291" s="21" t="s">
        <v>139</v>
      </c>
      <c r="BE291" s="149">
        <f>IF(U291="základní",N291,0)</f>
        <v>0</v>
      </c>
      <c r="BF291" s="149">
        <f>IF(U291="snížená",N291,0)</f>
        <v>0</v>
      </c>
      <c r="BG291" s="149">
        <f>IF(U291="zákl. přenesená",N291,0)</f>
        <v>0</v>
      </c>
      <c r="BH291" s="149">
        <f>IF(U291="sníž. přenesená",N291,0)</f>
        <v>0</v>
      </c>
      <c r="BI291" s="149">
        <f>IF(U291="nulová",N291,0)</f>
        <v>0</v>
      </c>
      <c r="BJ291" s="21" t="s">
        <v>84</v>
      </c>
      <c r="BK291" s="149">
        <f>ROUND(L291*K291,2)</f>
        <v>0</v>
      </c>
      <c r="BL291" s="21" t="s">
        <v>245</v>
      </c>
      <c r="BM291" s="21" t="s">
        <v>607</v>
      </c>
    </row>
    <row r="292" spans="2:65" s="1" customFormat="1" ht="6.95" customHeight="1">
      <c r="B292" s="58"/>
      <c r="C292" s="59"/>
      <c r="D292" s="59"/>
      <c r="E292" s="59"/>
      <c r="F292" s="59"/>
      <c r="G292" s="59"/>
      <c r="H292" s="59"/>
      <c r="I292" s="59"/>
      <c r="J292" s="59"/>
      <c r="K292" s="59"/>
      <c r="L292" s="59"/>
      <c r="M292" s="59"/>
      <c r="N292" s="59"/>
      <c r="O292" s="59"/>
      <c r="P292" s="59"/>
      <c r="Q292" s="59"/>
      <c r="R292" s="60"/>
    </row>
  </sheetData>
  <mergeCells count="355">
    <mergeCell ref="H1:K1"/>
    <mergeCell ref="S2:AC2"/>
    <mergeCell ref="F288:I288"/>
    <mergeCell ref="F289:I289"/>
    <mergeCell ref="L289:M289"/>
    <mergeCell ref="N289:Q289"/>
    <mergeCell ref="F290:I290"/>
    <mergeCell ref="F291:I291"/>
    <mergeCell ref="L291:M291"/>
    <mergeCell ref="N291:Q291"/>
    <mergeCell ref="N124:Q124"/>
    <mergeCell ref="N125:Q125"/>
    <mergeCell ref="N126:Q126"/>
    <mergeCell ref="N128:Q128"/>
    <mergeCell ref="N166:Q166"/>
    <mergeCell ref="N178:Q178"/>
    <mergeCell ref="N180:Q180"/>
    <mergeCell ref="N181:Q181"/>
    <mergeCell ref="N185:Q185"/>
    <mergeCell ref="N193:Q193"/>
    <mergeCell ref="N196:Q196"/>
    <mergeCell ref="N209:Q209"/>
    <mergeCell ref="N214:Q214"/>
    <mergeCell ref="N222:Q222"/>
    <mergeCell ref="N264:Q264"/>
    <mergeCell ref="N279:Q279"/>
    <mergeCell ref="F281:I281"/>
    <mergeCell ref="L281:M281"/>
    <mergeCell ref="N281:Q281"/>
    <mergeCell ref="F282:I282"/>
    <mergeCell ref="F283:I283"/>
    <mergeCell ref="F284:I284"/>
    <mergeCell ref="F285:I285"/>
    <mergeCell ref="F286:I286"/>
    <mergeCell ref="F287:I287"/>
    <mergeCell ref="F276:I276"/>
    <mergeCell ref="L276:M276"/>
    <mergeCell ref="N276:Q276"/>
    <mergeCell ref="F277:I277"/>
    <mergeCell ref="F278:I278"/>
    <mergeCell ref="L278:M278"/>
    <mergeCell ref="N278:Q278"/>
    <mergeCell ref="F280:I280"/>
    <mergeCell ref="L280:M280"/>
    <mergeCell ref="N280:Q280"/>
    <mergeCell ref="F271:I271"/>
    <mergeCell ref="F272:I272"/>
    <mergeCell ref="F273:I273"/>
    <mergeCell ref="F274:I274"/>
    <mergeCell ref="L274:M274"/>
    <mergeCell ref="N274:Q274"/>
    <mergeCell ref="F275:I275"/>
    <mergeCell ref="L275:M275"/>
    <mergeCell ref="N275:Q275"/>
    <mergeCell ref="N263:Q263"/>
    <mergeCell ref="F265:I265"/>
    <mergeCell ref="L265:M265"/>
    <mergeCell ref="N265:Q265"/>
    <mergeCell ref="F266:I266"/>
    <mergeCell ref="F267:I267"/>
    <mergeCell ref="F268:I268"/>
    <mergeCell ref="F269:I269"/>
    <mergeCell ref="F270:I270"/>
    <mergeCell ref="F256:I256"/>
    <mergeCell ref="F257:I257"/>
    <mergeCell ref="F258:I258"/>
    <mergeCell ref="F259:I259"/>
    <mergeCell ref="F260:I260"/>
    <mergeCell ref="F261:I261"/>
    <mergeCell ref="F262:I262"/>
    <mergeCell ref="F263:I263"/>
    <mergeCell ref="L263:M263"/>
    <mergeCell ref="F249:I249"/>
    <mergeCell ref="F250:I250"/>
    <mergeCell ref="F251:I251"/>
    <mergeCell ref="L251:M251"/>
    <mergeCell ref="N251:Q251"/>
    <mergeCell ref="F252:I252"/>
    <mergeCell ref="F253:I253"/>
    <mergeCell ref="F254:I254"/>
    <mergeCell ref="F255:I255"/>
    <mergeCell ref="F240:I240"/>
    <mergeCell ref="F241:I241"/>
    <mergeCell ref="F242:I242"/>
    <mergeCell ref="F243:I243"/>
    <mergeCell ref="F244:I244"/>
    <mergeCell ref="F245:I245"/>
    <mergeCell ref="F246:I246"/>
    <mergeCell ref="F247:I247"/>
    <mergeCell ref="F248:I248"/>
    <mergeCell ref="F233:I233"/>
    <mergeCell ref="L233:M233"/>
    <mergeCell ref="N233:Q233"/>
    <mergeCell ref="F234:I234"/>
    <mergeCell ref="F235:I235"/>
    <mergeCell ref="F236:I236"/>
    <mergeCell ref="F237:I237"/>
    <mergeCell ref="F238:I238"/>
    <mergeCell ref="F239:I239"/>
    <mergeCell ref="L239:M239"/>
    <mergeCell ref="N239:Q239"/>
    <mergeCell ref="F226:I226"/>
    <mergeCell ref="L226:M226"/>
    <mergeCell ref="N226:Q226"/>
    <mergeCell ref="F227:I227"/>
    <mergeCell ref="F228:I228"/>
    <mergeCell ref="F229:I229"/>
    <mergeCell ref="F230:I230"/>
    <mergeCell ref="F231:I231"/>
    <mergeCell ref="F232:I232"/>
    <mergeCell ref="F221:I221"/>
    <mergeCell ref="L221:M221"/>
    <mergeCell ref="N221:Q221"/>
    <mergeCell ref="F223:I223"/>
    <mergeCell ref="L223:M223"/>
    <mergeCell ref="N223:Q223"/>
    <mergeCell ref="F224:I224"/>
    <mergeCell ref="F225:I225"/>
    <mergeCell ref="L225:M225"/>
    <mergeCell ref="N225:Q225"/>
    <mergeCell ref="F218:I218"/>
    <mergeCell ref="L218:M218"/>
    <mergeCell ref="N218:Q218"/>
    <mergeCell ref="F219:I219"/>
    <mergeCell ref="L219:M219"/>
    <mergeCell ref="N219:Q219"/>
    <mergeCell ref="F220:I220"/>
    <mergeCell ref="L220:M220"/>
    <mergeCell ref="N220:Q220"/>
    <mergeCell ref="F215:I215"/>
    <mergeCell ref="L215:M215"/>
    <mergeCell ref="N215:Q215"/>
    <mergeCell ref="F216:I216"/>
    <mergeCell ref="L216:M216"/>
    <mergeCell ref="N216:Q216"/>
    <mergeCell ref="F217:I217"/>
    <mergeCell ref="L217:M217"/>
    <mergeCell ref="N217:Q217"/>
    <mergeCell ref="F211:I211"/>
    <mergeCell ref="L211:M211"/>
    <mergeCell ref="N211:Q211"/>
    <mergeCell ref="F212:I212"/>
    <mergeCell ref="L212:M212"/>
    <mergeCell ref="N212:Q212"/>
    <mergeCell ref="F213:I213"/>
    <mergeCell ref="L213:M213"/>
    <mergeCell ref="N213:Q213"/>
    <mergeCell ref="F204:I204"/>
    <mergeCell ref="F205:I205"/>
    <mergeCell ref="F206:I206"/>
    <mergeCell ref="F207:I207"/>
    <mergeCell ref="F208:I208"/>
    <mergeCell ref="L208:M208"/>
    <mergeCell ref="N208:Q208"/>
    <mergeCell ref="F210:I210"/>
    <mergeCell ref="L210:M210"/>
    <mergeCell ref="N210:Q210"/>
    <mergeCell ref="F197:I197"/>
    <mergeCell ref="L197:M197"/>
    <mergeCell ref="N197:Q197"/>
    <mergeCell ref="F198:I198"/>
    <mergeCell ref="F199:I199"/>
    <mergeCell ref="F200:I200"/>
    <mergeCell ref="F201:I201"/>
    <mergeCell ref="F202:I202"/>
    <mergeCell ref="F203:I203"/>
    <mergeCell ref="F192:I192"/>
    <mergeCell ref="L192:M192"/>
    <mergeCell ref="N192:Q192"/>
    <mergeCell ref="F194:I194"/>
    <mergeCell ref="L194:M194"/>
    <mergeCell ref="N194:Q194"/>
    <mergeCell ref="F195:I195"/>
    <mergeCell ref="L195:M195"/>
    <mergeCell ref="N195:Q195"/>
    <mergeCell ref="F189:I189"/>
    <mergeCell ref="L189:M189"/>
    <mergeCell ref="N189:Q189"/>
    <mergeCell ref="F190:I190"/>
    <mergeCell ref="L190:M190"/>
    <mergeCell ref="N190:Q190"/>
    <mergeCell ref="F191:I191"/>
    <mergeCell ref="L191:M191"/>
    <mergeCell ref="N191:Q191"/>
    <mergeCell ref="F186:I186"/>
    <mergeCell ref="L186:M186"/>
    <mergeCell ref="N186:Q186"/>
    <mergeCell ref="F187:I187"/>
    <mergeCell ref="L187:M187"/>
    <mergeCell ref="N187:Q187"/>
    <mergeCell ref="F188:I188"/>
    <mergeCell ref="L188:M188"/>
    <mergeCell ref="N188:Q188"/>
    <mergeCell ref="F182:I182"/>
    <mergeCell ref="L182:M182"/>
    <mergeCell ref="N182:Q182"/>
    <mergeCell ref="F183:I183"/>
    <mergeCell ref="L183:M183"/>
    <mergeCell ref="N183:Q183"/>
    <mergeCell ref="F184:I184"/>
    <mergeCell ref="L184:M184"/>
    <mergeCell ref="N184:Q184"/>
    <mergeCell ref="F174:I174"/>
    <mergeCell ref="F175:I175"/>
    <mergeCell ref="F176:I176"/>
    <mergeCell ref="L176:M176"/>
    <mergeCell ref="N176:Q176"/>
    <mergeCell ref="F177:I177"/>
    <mergeCell ref="L177:M177"/>
    <mergeCell ref="N177:Q177"/>
    <mergeCell ref="F179:I179"/>
    <mergeCell ref="L179:M179"/>
    <mergeCell ref="N179:Q179"/>
    <mergeCell ref="F170:I170"/>
    <mergeCell ref="F171:I171"/>
    <mergeCell ref="L171:M171"/>
    <mergeCell ref="N171:Q171"/>
    <mergeCell ref="F172:I172"/>
    <mergeCell ref="L172:M172"/>
    <mergeCell ref="N172:Q172"/>
    <mergeCell ref="F173:I173"/>
    <mergeCell ref="L173:M173"/>
    <mergeCell ref="N173:Q173"/>
    <mergeCell ref="F164:I164"/>
    <mergeCell ref="L164:M164"/>
    <mergeCell ref="N164:Q164"/>
    <mergeCell ref="F165:I165"/>
    <mergeCell ref="F167:I167"/>
    <mergeCell ref="L167:M167"/>
    <mergeCell ref="N167:Q167"/>
    <mergeCell ref="F168:I168"/>
    <mergeCell ref="F169:I169"/>
    <mergeCell ref="L169:M169"/>
    <mergeCell ref="N169:Q169"/>
    <mergeCell ref="F155:I155"/>
    <mergeCell ref="F156:I156"/>
    <mergeCell ref="F157:I157"/>
    <mergeCell ref="F158:I158"/>
    <mergeCell ref="F159:I159"/>
    <mergeCell ref="F160:I160"/>
    <mergeCell ref="F161:I161"/>
    <mergeCell ref="F162:I162"/>
    <mergeCell ref="F163:I163"/>
    <mergeCell ref="F148:I148"/>
    <mergeCell ref="L148:M148"/>
    <mergeCell ref="N148:Q148"/>
    <mergeCell ref="F149:I149"/>
    <mergeCell ref="F150:I150"/>
    <mergeCell ref="F151:I151"/>
    <mergeCell ref="F152:I152"/>
    <mergeCell ref="F153:I153"/>
    <mergeCell ref="F154:I154"/>
    <mergeCell ref="F139:I139"/>
    <mergeCell ref="F140:I140"/>
    <mergeCell ref="F141:I141"/>
    <mergeCell ref="F142:I142"/>
    <mergeCell ref="F143:I143"/>
    <mergeCell ref="F144:I144"/>
    <mergeCell ref="F145:I145"/>
    <mergeCell ref="F146:I146"/>
    <mergeCell ref="F147:I147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32:I132"/>
    <mergeCell ref="L132:M132"/>
    <mergeCell ref="N132:Q132"/>
    <mergeCell ref="F133:I133"/>
    <mergeCell ref="L133:M133"/>
    <mergeCell ref="N133:Q133"/>
    <mergeCell ref="F134:I134"/>
    <mergeCell ref="F135:I135"/>
    <mergeCell ref="L135:M135"/>
    <mergeCell ref="N135:Q135"/>
    <mergeCell ref="F129:I129"/>
    <mergeCell ref="L129:M129"/>
    <mergeCell ref="N129:Q129"/>
    <mergeCell ref="F130:I130"/>
    <mergeCell ref="L130:M130"/>
    <mergeCell ref="N130:Q130"/>
    <mergeCell ref="F131:I131"/>
    <mergeCell ref="L131:M131"/>
    <mergeCell ref="N131:Q131"/>
    <mergeCell ref="F115:P115"/>
    <mergeCell ref="F116:P116"/>
    <mergeCell ref="M118:P118"/>
    <mergeCell ref="M120:Q120"/>
    <mergeCell ref="M121:Q121"/>
    <mergeCell ref="F123:I123"/>
    <mergeCell ref="L123:M123"/>
    <mergeCell ref="N123:Q123"/>
    <mergeCell ref="F127:I127"/>
    <mergeCell ref="L127:M127"/>
    <mergeCell ref="N127:Q127"/>
    <mergeCell ref="N98:Q98"/>
    <mergeCell ref="N99:Q99"/>
    <mergeCell ref="N100:Q100"/>
    <mergeCell ref="N101:Q101"/>
    <mergeCell ref="N102:Q102"/>
    <mergeCell ref="N103:Q103"/>
    <mergeCell ref="N105:Q105"/>
    <mergeCell ref="L107:Q107"/>
    <mergeCell ref="C113:Q113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O15:P15"/>
  </mergeCells>
  <hyperlinks>
    <hyperlink ref="F1:G1" location="C2" display="1) Krycí list rozpočtu"/>
    <hyperlink ref="H1:K1" location="C86" display="2) Rekapitulace rozpočtu"/>
    <hyperlink ref="L1" location="C123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19"/>
  <sheetViews>
    <sheetView showGridLines="0" workbookViewId="0">
      <pane ySplit="1" topLeftCell="A106" activePane="bottomLeft" state="frozen"/>
      <selection pane="bottomLeft" activeCell="L115" sqref="L115:M118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4"/>
      <c r="B1" s="14"/>
      <c r="C1" s="14"/>
      <c r="D1" s="15" t="s">
        <v>1</v>
      </c>
      <c r="E1" s="14"/>
      <c r="F1" s="16" t="s">
        <v>96</v>
      </c>
      <c r="G1" s="16"/>
      <c r="H1" s="260" t="s">
        <v>97</v>
      </c>
      <c r="I1" s="260"/>
      <c r="J1" s="260"/>
      <c r="K1" s="260"/>
      <c r="L1" s="16" t="s">
        <v>98</v>
      </c>
      <c r="M1" s="14"/>
      <c r="N1" s="14"/>
      <c r="O1" s="15" t="s">
        <v>99</v>
      </c>
      <c r="P1" s="14"/>
      <c r="Q1" s="14"/>
      <c r="R1" s="14"/>
      <c r="S1" s="16" t="s">
        <v>100</v>
      </c>
      <c r="T1" s="16"/>
      <c r="U1" s="104"/>
      <c r="V1" s="10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183" t="s">
        <v>7</v>
      </c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S2" s="218" t="s">
        <v>8</v>
      </c>
      <c r="T2" s="219"/>
      <c r="U2" s="219"/>
      <c r="V2" s="219"/>
      <c r="W2" s="219"/>
      <c r="X2" s="219"/>
      <c r="Y2" s="219"/>
      <c r="Z2" s="219"/>
      <c r="AA2" s="219"/>
      <c r="AB2" s="219"/>
      <c r="AC2" s="219"/>
      <c r="AT2" s="21" t="s">
        <v>91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101</v>
      </c>
    </row>
    <row r="4" spans="1:66" ht="36.950000000000003" customHeight="1">
      <c r="B4" s="25"/>
      <c r="C4" s="185" t="s">
        <v>102</v>
      </c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  <c r="P4" s="186"/>
      <c r="Q4" s="186"/>
      <c r="R4" s="26"/>
      <c r="T4" s="20" t="s">
        <v>13</v>
      </c>
      <c r="AT4" s="21" t="s">
        <v>6</v>
      </c>
    </row>
    <row r="5" spans="1:66" ht="6.95" customHeight="1">
      <c r="B5" s="25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6"/>
    </row>
    <row r="6" spans="1:66" ht="25.35" customHeight="1">
      <c r="B6" s="25"/>
      <c r="C6" s="27"/>
      <c r="D6" s="31" t="s">
        <v>17</v>
      </c>
      <c r="E6" s="27"/>
      <c r="F6" s="220" t="str">
        <f>'Rekapitulace stavby'!K6</f>
        <v>Fr.Formana</v>
      </c>
      <c r="G6" s="221"/>
      <c r="H6" s="221"/>
      <c r="I6" s="221"/>
      <c r="J6" s="221"/>
      <c r="K6" s="221"/>
      <c r="L6" s="221"/>
      <c r="M6" s="221"/>
      <c r="N6" s="221"/>
      <c r="O6" s="221"/>
      <c r="P6" s="221"/>
      <c r="Q6" s="27"/>
      <c r="R6" s="26"/>
    </row>
    <row r="7" spans="1:66" s="1" customFormat="1" ht="32.85" customHeight="1">
      <c r="B7" s="34"/>
      <c r="C7" s="35"/>
      <c r="D7" s="30" t="s">
        <v>103</v>
      </c>
      <c r="E7" s="35"/>
      <c r="F7" s="189" t="s">
        <v>608</v>
      </c>
      <c r="G7" s="222"/>
      <c r="H7" s="222"/>
      <c r="I7" s="222"/>
      <c r="J7" s="222"/>
      <c r="K7" s="222"/>
      <c r="L7" s="222"/>
      <c r="M7" s="222"/>
      <c r="N7" s="222"/>
      <c r="O7" s="222"/>
      <c r="P7" s="222"/>
      <c r="Q7" s="35"/>
      <c r="R7" s="36"/>
    </row>
    <row r="8" spans="1:66" s="1" customFormat="1" ht="14.45" customHeight="1">
      <c r="B8" s="34"/>
      <c r="C8" s="35"/>
      <c r="D8" s="31" t="s">
        <v>19</v>
      </c>
      <c r="E8" s="35"/>
      <c r="F8" s="29" t="s">
        <v>5</v>
      </c>
      <c r="G8" s="35"/>
      <c r="H8" s="35"/>
      <c r="I8" s="35"/>
      <c r="J8" s="35"/>
      <c r="K8" s="35"/>
      <c r="L8" s="35"/>
      <c r="M8" s="31" t="s">
        <v>20</v>
      </c>
      <c r="N8" s="35"/>
      <c r="O8" s="29" t="s">
        <v>5</v>
      </c>
      <c r="P8" s="35"/>
      <c r="Q8" s="35"/>
      <c r="R8" s="36"/>
    </row>
    <row r="9" spans="1:66" s="1" customFormat="1" ht="14.45" customHeight="1">
      <c r="B9" s="34"/>
      <c r="C9" s="35"/>
      <c r="D9" s="31" t="s">
        <v>21</v>
      </c>
      <c r="E9" s="35"/>
      <c r="F9" s="29" t="s">
        <v>27</v>
      </c>
      <c r="G9" s="35"/>
      <c r="H9" s="35"/>
      <c r="I9" s="35"/>
      <c r="J9" s="35"/>
      <c r="K9" s="35"/>
      <c r="L9" s="35"/>
      <c r="M9" s="31" t="s">
        <v>23</v>
      </c>
      <c r="N9" s="35"/>
      <c r="O9" s="223" t="str">
        <f>'Rekapitulace stavby'!AN8</f>
        <v>8. 4. 2020</v>
      </c>
      <c r="P9" s="223"/>
      <c r="Q9" s="35"/>
      <c r="R9" s="36"/>
    </row>
    <row r="10" spans="1:66" s="1" customFormat="1" ht="10.9" customHeight="1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5" customHeight="1">
      <c r="B11" s="34"/>
      <c r="C11" s="35"/>
      <c r="D11" s="31" t="s">
        <v>25</v>
      </c>
      <c r="E11" s="35"/>
      <c r="F11" s="35"/>
      <c r="G11" s="35"/>
      <c r="H11" s="35"/>
      <c r="I11" s="35"/>
      <c r="J11" s="35"/>
      <c r="K11" s="35"/>
      <c r="L11" s="35"/>
      <c r="M11" s="31" t="s">
        <v>26</v>
      </c>
      <c r="N11" s="35"/>
      <c r="O11" s="187" t="str">
        <f>IF('Rekapitulace stavby'!AN10="","",'Rekapitulace stavby'!AN10)</f>
        <v/>
      </c>
      <c r="P11" s="187"/>
      <c r="Q11" s="35"/>
      <c r="R11" s="36"/>
    </row>
    <row r="12" spans="1:66" s="1" customFormat="1" ht="18" customHeight="1">
      <c r="B12" s="34"/>
      <c r="C12" s="35"/>
      <c r="D12" s="35"/>
      <c r="E12" s="29" t="str">
        <f>IF('Rekapitulace stavby'!E11="","",'Rekapitulace stavby'!E11)</f>
        <v xml:space="preserve"> </v>
      </c>
      <c r="F12" s="35"/>
      <c r="G12" s="35"/>
      <c r="H12" s="35"/>
      <c r="I12" s="35"/>
      <c r="J12" s="35"/>
      <c r="K12" s="35"/>
      <c r="L12" s="35"/>
      <c r="M12" s="31" t="s">
        <v>28</v>
      </c>
      <c r="N12" s="35"/>
      <c r="O12" s="187" t="str">
        <f>IF('Rekapitulace stavby'!AN11="","",'Rekapitulace stavby'!AN11)</f>
        <v/>
      </c>
      <c r="P12" s="187"/>
      <c r="Q12" s="35"/>
      <c r="R12" s="36"/>
    </row>
    <row r="13" spans="1:66" s="1" customFormat="1" ht="6.95" customHeight="1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5" customHeight="1">
      <c r="B14" s="34"/>
      <c r="C14" s="35"/>
      <c r="D14" s="31" t="s">
        <v>29</v>
      </c>
      <c r="E14" s="35"/>
      <c r="F14" s="35"/>
      <c r="G14" s="35"/>
      <c r="H14" s="35"/>
      <c r="I14" s="35"/>
      <c r="J14" s="35"/>
      <c r="K14" s="35"/>
      <c r="L14" s="35"/>
      <c r="M14" s="31" t="s">
        <v>26</v>
      </c>
      <c r="N14" s="35"/>
      <c r="O14" s="187" t="str">
        <f>IF('Rekapitulace stavby'!AN13="","",'Rekapitulace stavby'!AN13)</f>
        <v/>
      </c>
      <c r="P14" s="187"/>
      <c r="Q14" s="35"/>
      <c r="R14" s="36"/>
    </row>
    <row r="15" spans="1:66" s="1" customFormat="1" ht="18" customHeight="1">
      <c r="B15" s="34"/>
      <c r="C15" s="35"/>
      <c r="D15" s="35"/>
      <c r="E15" s="29" t="str">
        <f>IF('Rekapitulace stavby'!E14="","",'Rekapitulace stavby'!E14)</f>
        <v xml:space="preserve"> </v>
      </c>
      <c r="F15" s="35"/>
      <c r="G15" s="35"/>
      <c r="H15" s="35"/>
      <c r="I15" s="35"/>
      <c r="J15" s="35"/>
      <c r="K15" s="35"/>
      <c r="L15" s="35"/>
      <c r="M15" s="31" t="s">
        <v>28</v>
      </c>
      <c r="N15" s="35"/>
      <c r="O15" s="187" t="str">
        <f>IF('Rekapitulace stavby'!AN14="","",'Rekapitulace stavby'!AN14)</f>
        <v/>
      </c>
      <c r="P15" s="187"/>
      <c r="Q15" s="35"/>
      <c r="R15" s="36"/>
    </row>
    <row r="16" spans="1:66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5" customHeight="1">
      <c r="B17" s="34"/>
      <c r="C17" s="35"/>
      <c r="D17" s="31" t="s">
        <v>30</v>
      </c>
      <c r="E17" s="35"/>
      <c r="F17" s="35"/>
      <c r="G17" s="35"/>
      <c r="H17" s="35"/>
      <c r="I17" s="35"/>
      <c r="J17" s="35"/>
      <c r="K17" s="35"/>
      <c r="L17" s="35"/>
      <c r="M17" s="31" t="s">
        <v>26</v>
      </c>
      <c r="N17" s="35"/>
      <c r="O17" s="187" t="str">
        <f>IF('Rekapitulace stavby'!AN16="","",'Rekapitulace stavby'!AN16)</f>
        <v>278 48 183</v>
      </c>
      <c r="P17" s="187"/>
      <c r="Q17" s="35"/>
      <c r="R17" s="36"/>
    </row>
    <row r="18" spans="2:18" s="1" customFormat="1" ht="18" customHeight="1">
      <c r="B18" s="34"/>
      <c r="C18" s="35"/>
      <c r="D18" s="35"/>
      <c r="E18" s="29" t="str">
        <f>IF('Rekapitulace stavby'!E17="","",'Rekapitulace stavby'!E17)</f>
        <v>BYVAST pro s.r.o.</v>
      </c>
      <c r="F18" s="35"/>
      <c r="G18" s="35"/>
      <c r="H18" s="35"/>
      <c r="I18" s="35"/>
      <c r="J18" s="35"/>
      <c r="K18" s="35"/>
      <c r="L18" s="35"/>
      <c r="M18" s="31" t="s">
        <v>28</v>
      </c>
      <c r="N18" s="35"/>
      <c r="O18" s="187" t="str">
        <f>IF('Rekapitulace stavby'!AN17="","",'Rekapitulace stavby'!AN17)</f>
        <v/>
      </c>
      <c r="P18" s="187"/>
      <c r="Q18" s="35"/>
      <c r="R18" s="36"/>
    </row>
    <row r="19" spans="2:18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5" customHeight="1">
      <c r="B20" s="34"/>
      <c r="C20" s="35"/>
      <c r="D20" s="31" t="s">
        <v>34</v>
      </c>
      <c r="E20" s="35"/>
      <c r="F20" s="35"/>
      <c r="G20" s="35"/>
      <c r="H20" s="35"/>
      <c r="I20" s="35"/>
      <c r="J20" s="35"/>
      <c r="K20" s="35"/>
      <c r="L20" s="35"/>
      <c r="M20" s="31" t="s">
        <v>26</v>
      </c>
      <c r="N20" s="35"/>
      <c r="O20" s="187" t="str">
        <f>IF('Rekapitulace stavby'!AN19="","",'Rekapitulace stavby'!AN19)</f>
        <v/>
      </c>
      <c r="P20" s="187"/>
      <c r="Q20" s="35"/>
      <c r="R20" s="36"/>
    </row>
    <row r="21" spans="2:18" s="1" customFormat="1" ht="18" customHeight="1">
      <c r="B21" s="34"/>
      <c r="C21" s="35"/>
      <c r="D21" s="35"/>
      <c r="E21" s="29" t="str">
        <f>IF('Rekapitulace stavby'!E20="","",'Rekapitulace stavby'!E20)</f>
        <v>Jakub Hajný</v>
      </c>
      <c r="F21" s="35"/>
      <c r="G21" s="35"/>
      <c r="H21" s="35"/>
      <c r="I21" s="35"/>
      <c r="J21" s="35"/>
      <c r="K21" s="35"/>
      <c r="L21" s="35"/>
      <c r="M21" s="31" t="s">
        <v>28</v>
      </c>
      <c r="N21" s="35"/>
      <c r="O21" s="187" t="str">
        <f>IF('Rekapitulace stavby'!AN20="","",'Rekapitulace stavby'!AN20)</f>
        <v/>
      </c>
      <c r="P21" s="187"/>
      <c r="Q21" s="35"/>
      <c r="R21" s="36"/>
    </row>
    <row r="22" spans="2:18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5" customHeight="1">
      <c r="B23" s="34"/>
      <c r="C23" s="35"/>
      <c r="D23" s="31" t="s">
        <v>36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16.5" customHeight="1">
      <c r="B24" s="34"/>
      <c r="C24" s="35"/>
      <c r="D24" s="35"/>
      <c r="E24" s="190" t="s">
        <v>5</v>
      </c>
      <c r="F24" s="190"/>
      <c r="G24" s="190"/>
      <c r="H24" s="190"/>
      <c r="I24" s="190"/>
      <c r="J24" s="190"/>
      <c r="K24" s="190"/>
      <c r="L24" s="190"/>
      <c r="M24" s="35"/>
      <c r="N24" s="35"/>
      <c r="O24" s="35"/>
      <c r="P24" s="35"/>
      <c r="Q24" s="35"/>
      <c r="R24" s="36"/>
    </row>
    <row r="25" spans="2:18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5" customHeight="1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5" customHeight="1">
      <c r="B27" s="34"/>
      <c r="C27" s="35"/>
      <c r="D27" s="105" t="s">
        <v>105</v>
      </c>
      <c r="E27" s="35"/>
      <c r="F27" s="35"/>
      <c r="G27" s="35"/>
      <c r="H27" s="35"/>
      <c r="I27" s="35"/>
      <c r="J27" s="35"/>
      <c r="K27" s="35"/>
      <c r="L27" s="35"/>
      <c r="M27" s="191">
        <f>N88</f>
        <v>0</v>
      </c>
      <c r="N27" s="191"/>
      <c r="O27" s="191"/>
      <c r="P27" s="191"/>
      <c r="Q27" s="35"/>
      <c r="R27" s="36"/>
    </row>
    <row r="28" spans="2:18" s="1" customFormat="1" ht="14.45" customHeight="1">
      <c r="B28" s="34"/>
      <c r="C28" s="35"/>
      <c r="D28" s="33" t="s">
        <v>106</v>
      </c>
      <c r="E28" s="35"/>
      <c r="F28" s="35"/>
      <c r="G28" s="35"/>
      <c r="H28" s="35"/>
      <c r="I28" s="35"/>
      <c r="J28" s="35"/>
      <c r="K28" s="35"/>
      <c r="L28" s="35"/>
      <c r="M28" s="191">
        <f>N93</f>
        <v>0</v>
      </c>
      <c r="N28" s="191"/>
      <c r="O28" s="191"/>
      <c r="P28" s="191"/>
      <c r="Q28" s="35"/>
      <c r="R28" s="36"/>
    </row>
    <row r="29" spans="2:18" s="1" customFormat="1" ht="6.95" customHeight="1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2:18" s="1" customFormat="1" ht="25.35" customHeight="1">
      <c r="B30" s="34"/>
      <c r="C30" s="35"/>
      <c r="D30" s="106" t="s">
        <v>39</v>
      </c>
      <c r="E30" s="35"/>
      <c r="F30" s="35"/>
      <c r="G30" s="35"/>
      <c r="H30" s="35"/>
      <c r="I30" s="35"/>
      <c r="J30" s="35"/>
      <c r="K30" s="35"/>
      <c r="L30" s="35"/>
      <c r="M30" s="224">
        <f>ROUND(M27+M28,2)</f>
        <v>0</v>
      </c>
      <c r="N30" s="222"/>
      <c r="O30" s="222"/>
      <c r="P30" s="222"/>
      <c r="Q30" s="35"/>
      <c r="R30" s="36"/>
    </row>
    <row r="31" spans="2:18" s="1" customFormat="1" ht="6.95" customHeight="1">
      <c r="B31" s="34"/>
      <c r="C31" s="3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5"/>
      <c r="R31" s="36"/>
    </row>
    <row r="32" spans="2:18" s="1" customFormat="1" ht="14.45" customHeight="1">
      <c r="B32" s="34"/>
      <c r="C32" s="35"/>
      <c r="D32" s="41" t="s">
        <v>40</v>
      </c>
      <c r="E32" s="41" t="s">
        <v>41</v>
      </c>
      <c r="F32" s="42">
        <v>0.21</v>
      </c>
      <c r="G32" s="107" t="s">
        <v>42</v>
      </c>
      <c r="H32" s="225">
        <f>ROUND((SUM(BE93:BE94)+SUM(BE112:BE118)), 2)</f>
        <v>0</v>
      </c>
      <c r="I32" s="222"/>
      <c r="J32" s="222"/>
      <c r="K32" s="35"/>
      <c r="L32" s="35"/>
      <c r="M32" s="225">
        <f>ROUND(ROUND((SUM(BE93:BE94)+SUM(BE112:BE118)), 2)*F32, 2)</f>
        <v>0</v>
      </c>
      <c r="N32" s="222"/>
      <c r="O32" s="222"/>
      <c r="P32" s="222"/>
      <c r="Q32" s="35"/>
      <c r="R32" s="36"/>
    </row>
    <row r="33" spans="2:18" s="1" customFormat="1" ht="14.45" customHeight="1">
      <c r="B33" s="34"/>
      <c r="C33" s="35"/>
      <c r="D33" s="35"/>
      <c r="E33" s="41" t="s">
        <v>43</v>
      </c>
      <c r="F33" s="42">
        <v>0.15</v>
      </c>
      <c r="G33" s="107" t="s">
        <v>42</v>
      </c>
      <c r="H33" s="225">
        <f>ROUND((SUM(BF93:BF94)+SUM(BF112:BF118)), 2)</f>
        <v>0</v>
      </c>
      <c r="I33" s="222"/>
      <c r="J33" s="222"/>
      <c r="K33" s="35"/>
      <c r="L33" s="35"/>
      <c r="M33" s="225">
        <f>ROUND(ROUND((SUM(BF93:BF94)+SUM(BF112:BF118)), 2)*F33, 2)</f>
        <v>0</v>
      </c>
      <c r="N33" s="222"/>
      <c r="O33" s="222"/>
      <c r="P33" s="222"/>
      <c r="Q33" s="35"/>
      <c r="R33" s="36"/>
    </row>
    <row r="34" spans="2:18" s="1" customFormat="1" ht="14.45" hidden="1" customHeight="1">
      <c r="B34" s="34"/>
      <c r="C34" s="35"/>
      <c r="D34" s="35"/>
      <c r="E34" s="41" t="s">
        <v>44</v>
      </c>
      <c r="F34" s="42">
        <v>0.21</v>
      </c>
      <c r="G34" s="107" t="s">
        <v>42</v>
      </c>
      <c r="H34" s="225">
        <f>ROUND((SUM(BG93:BG94)+SUM(BG112:BG118)), 2)</f>
        <v>0</v>
      </c>
      <c r="I34" s="222"/>
      <c r="J34" s="222"/>
      <c r="K34" s="35"/>
      <c r="L34" s="35"/>
      <c r="M34" s="225">
        <v>0</v>
      </c>
      <c r="N34" s="222"/>
      <c r="O34" s="222"/>
      <c r="P34" s="222"/>
      <c r="Q34" s="35"/>
      <c r="R34" s="36"/>
    </row>
    <row r="35" spans="2:18" s="1" customFormat="1" ht="14.45" hidden="1" customHeight="1">
      <c r="B35" s="34"/>
      <c r="C35" s="35"/>
      <c r="D35" s="35"/>
      <c r="E35" s="41" t="s">
        <v>45</v>
      </c>
      <c r="F35" s="42">
        <v>0.15</v>
      </c>
      <c r="G35" s="107" t="s">
        <v>42</v>
      </c>
      <c r="H35" s="225">
        <f>ROUND((SUM(BH93:BH94)+SUM(BH112:BH118)), 2)</f>
        <v>0</v>
      </c>
      <c r="I35" s="222"/>
      <c r="J35" s="222"/>
      <c r="K35" s="35"/>
      <c r="L35" s="35"/>
      <c r="M35" s="225">
        <v>0</v>
      </c>
      <c r="N35" s="222"/>
      <c r="O35" s="222"/>
      <c r="P35" s="222"/>
      <c r="Q35" s="35"/>
      <c r="R35" s="36"/>
    </row>
    <row r="36" spans="2:18" s="1" customFormat="1" ht="14.45" hidden="1" customHeight="1">
      <c r="B36" s="34"/>
      <c r="C36" s="35"/>
      <c r="D36" s="35"/>
      <c r="E36" s="41" t="s">
        <v>46</v>
      </c>
      <c r="F36" s="42">
        <v>0</v>
      </c>
      <c r="G36" s="107" t="s">
        <v>42</v>
      </c>
      <c r="H36" s="225">
        <f>ROUND((SUM(BI93:BI94)+SUM(BI112:BI118)), 2)</f>
        <v>0</v>
      </c>
      <c r="I36" s="222"/>
      <c r="J36" s="222"/>
      <c r="K36" s="35"/>
      <c r="L36" s="35"/>
      <c r="M36" s="225">
        <v>0</v>
      </c>
      <c r="N36" s="222"/>
      <c r="O36" s="222"/>
      <c r="P36" s="222"/>
      <c r="Q36" s="35"/>
      <c r="R36" s="36"/>
    </row>
    <row r="37" spans="2:18" s="1" customFormat="1" ht="6.95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35" customHeight="1">
      <c r="B38" s="34"/>
      <c r="C38" s="103"/>
      <c r="D38" s="108" t="s">
        <v>47</v>
      </c>
      <c r="E38" s="74"/>
      <c r="F38" s="74"/>
      <c r="G38" s="109" t="s">
        <v>48</v>
      </c>
      <c r="H38" s="110" t="s">
        <v>49</v>
      </c>
      <c r="I38" s="74"/>
      <c r="J38" s="74"/>
      <c r="K38" s="74"/>
      <c r="L38" s="226">
        <f>SUM(M30:M36)</f>
        <v>0</v>
      </c>
      <c r="M38" s="226"/>
      <c r="N38" s="226"/>
      <c r="O38" s="226"/>
      <c r="P38" s="227"/>
      <c r="Q38" s="103"/>
      <c r="R38" s="36"/>
    </row>
    <row r="39" spans="2:18" s="1" customFormat="1" ht="14.45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45" customHeight="1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2:18" ht="13.5">
      <c r="B41" s="25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6"/>
    </row>
    <row r="42" spans="2:18" ht="13.5">
      <c r="B42" s="25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6"/>
    </row>
    <row r="43" spans="2:18" ht="13.5">
      <c r="B43" s="25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6"/>
    </row>
    <row r="44" spans="2:18" ht="13.5">
      <c r="B44" s="25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6"/>
    </row>
    <row r="45" spans="2:18" ht="13.5">
      <c r="B45" s="25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6"/>
    </row>
    <row r="46" spans="2:18" ht="13.5">
      <c r="B46" s="25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6"/>
    </row>
    <row r="47" spans="2:18" ht="13.5">
      <c r="B47" s="25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6"/>
    </row>
    <row r="48" spans="2:18" ht="13.5">
      <c r="B48" s="25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6"/>
    </row>
    <row r="49" spans="2:18" ht="13.5">
      <c r="B49" s="25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6"/>
    </row>
    <row r="50" spans="2:18" s="1" customFormat="1">
      <c r="B50" s="34"/>
      <c r="C50" s="35"/>
      <c r="D50" s="49" t="s">
        <v>50</v>
      </c>
      <c r="E50" s="50"/>
      <c r="F50" s="50"/>
      <c r="G50" s="50"/>
      <c r="H50" s="51"/>
      <c r="I50" s="35"/>
      <c r="J50" s="49" t="s">
        <v>51</v>
      </c>
      <c r="K50" s="50"/>
      <c r="L50" s="50"/>
      <c r="M50" s="50"/>
      <c r="N50" s="50"/>
      <c r="O50" s="50"/>
      <c r="P50" s="51"/>
      <c r="Q50" s="35"/>
      <c r="R50" s="36"/>
    </row>
    <row r="51" spans="2:18" ht="13.5">
      <c r="B51" s="25"/>
      <c r="C51" s="27"/>
      <c r="D51" s="52"/>
      <c r="E51" s="27"/>
      <c r="F51" s="27"/>
      <c r="G51" s="27"/>
      <c r="H51" s="53"/>
      <c r="I51" s="27"/>
      <c r="J51" s="52"/>
      <c r="K51" s="27"/>
      <c r="L51" s="27"/>
      <c r="M51" s="27"/>
      <c r="N51" s="27"/>
      <c r="O51" s="27"/>
      <c r="P51" s="53"/>
      <c r="Q51" s="27"/>
      <c r="R51" s="26"/>
    </row>
    <row r="52" spans="2:18" ht="13.5">
      <c r="B52" s="25"/>
      <c r="C52" s="27"/>
      <c r="D52" s="52"/>
      <c r="E52" s="27"/>
      <c r="F52" s="27"/>
      <c r="G52" s="27"/>
      <c r="H52" s="53"/>
      <c r="I52" s="27"/>
      <c r="J52" s="52"/>
      <c r="K52" s="27"/>
      <c r="L52" s="27"/>
      <c r="M52" s="27"/>
      <c r="N52" s="27"/>
      <c r="O52" s="27"/>
      <c r="P52" s="53"/>
      <c r="Q52" s="27"/>
      <c r="R52" s="26"/>
    </row>
    <row r="53" spans="2:18" ht="13.5">
      <c r="B53" s="25"/>
      <c r="C53" s="27"/>
      <c r="D53" s="52"/>
      <c r="E53" s="27"/>
      <c r="F53" s="27"/>
      <c r="G53" s="27"/>
      <c r="H53" s="53"/>
      <c r="I53" s="27"/>
      <c r="J53" s="52"/>
      <c r="K53" s="27"/>
      <c r="L53" s="27"/>
      <c r="M53" s="27"/>
      <c r="N53" s="27"/>
      <c r="O53" s="27"/>
      <c r="P53" s="53"/>
      <c r="Q53" s="27"/>
      <c r="R53" s="26"/>
    </row>
    <row r="54" spans="2:18" ht="13.5">
      <c r="B54" s="25"/>
      <c r="C54" s="27"/>
      <c r="D54" s="52"/>
      <c r="E54" s="27"/>
      <c r="F54" s="27"/>
      <c r="G54" s="27"/>
      <c r="H54" s="53"/>
      <c r="I54" s="27"/>
      <c r="J54" s="52"/>
      <c r="K54" s="27"/>
      <c r="L54" s="27"/>
      <c r="M54" s="27"/>
      <c r="N54" s="27"/>
      <c r="O54" s="27"/>
      <c r="P54" s="53"/>
      <c r="Q54" s="27"/>
      <c r="R54" s="26"/>
    </row>
    <row r="55" spans="2:18" ht="13.5">
      <c r="B55" s="25"/>
      <c r="C55" s="27"/>
      <c r="D55" s="52"/>
      <c r="E55" s="27"/>
      <c r="F55" s="27"/>
      <c r="G55" s="27"/>
      <c r="H55" s="53"/>
      <c r="I55" s="27"/>
      <c r="J55" s="52"/>
      <c r="K55" s="27"/>
      <c r="L55" s="27"/>
      <c r="M55" s="27"/>
      <c r="N55" s="27"/>
      <c r="O55" s="27"/>
      <c r="P55" s="53"/>
      <c r="Q55" s="27"/>
      <c r="R55" s="26"/>
    </row>
    <row r="56" spans="2:18" ht="13.5">
      <c r="B56" s="25"/>
      <c r="C56" s="27"/>
      <c r="D56" s="52"/>
      <c r="E56" s="27"/>
      <c r="F56" s="27"/>
      <c r="G56" s="27"/>
      <c r="H56" s="53"/>
      <c r="I56" s="27"/>
      <c r="J56" s="52"/>
      <c r="K56" s="27"/>
      <c r="L56" s="27"/>
      <c r="M56" s="27"/>
      <c r="N56" s="27"/>
      <c r="O56" s="27"/>
      <c r="P56" s="53"/>
      <c r="Q56" s="27"/>
      <c r="R56" s="26"/>
    </row>
    <row r="57" spans="2:18" ht="13.5">
      <c r="B57" s="25"/>
      <c r="C57" s="27"/>
      <c r="D57" s="52"/>
      <c r="E57" s="27"/>
      <c r="F57" s="27"/>
      <c r="G57" s="27"/>
      <c r="H57" s="53"/>
      <c r="I57" s="27"/>
      <c r="J57" s="52"/>
      <c r="K57" s="27"/>
      <c r="L57" s="27"/>
      <c r="M57" s="27"/>
      <c r="N57" s="27"/>
      <c r="O57" s="27"/>
      <c r="P57" s="53"/>
      <c r="Q57" s="27"/>
      <c r="R57" s="26"/>
    </row>
    <row r="58" spans="2:18" ht="13.5">
      <c r="B58" s="25"/>
      <c r="C58" s="27"/>
      <c r="D58" s="52"/>
      <c r="E58" s="27"/>
      <c r="F58" s="27"/>
      <c r="G58" s="27"/>
      <c r="H58" s="53"/>
      <c r="I58" s="27"/>
      <c r="J58" s="52"/>
      <c r="K58" s="27"/>
      <c r="L58" s="27"/>
      <c r="M58" s="27"/>
      <c r="N58" s="27"/>
      <c r="O58" s="27"/>
      <c r="P58" s="53"/>
      <c r="Q58" s="27"/>
      <c r="R58" s="26"/>
    </row>
    <row r="59" spans="2:18" s="1" customFormat="1">
      <c r="B59" s="34"/>
      <c r="C59" s="35"/>
      <c r="D59" s="54" t="s">
        <v>52</v>
      </c>
      <c r="E59" s="55"/>
      <c r="F59" s="55"/>
      <c r="G59" s="56" t="s">
        <v>53</v>
      </c>
      <c r="H59" s="57"/>
      <c r="I59" s="35"/>
      <c r="J59" s="54" t="s">
        <v>52</v>
      </c>
      <c r="K59" s="55"/>
      <c r="L59" s="55"/>
      <c r="M59" s="55"/>
      <c r="N59" s="56" t="s">
        <v>53</v>
      </c>
      <c r="O59" s="55"/>
      <c r="P59" s="57"/>
      <c r="Q59" s="35"/>
      <c r="R59" s="36"/>
    </row>
    <row r="60" spans="2:18" ht="13.5">
      <c r="B60" s="25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6"/>
    </row>
    <row r="61" spans="2:18" s="1" customFormat="1">
      <c r="B61" s="34"/>
      <c r="C61" s="35"/>
      <c r="D61" s="49" t="s">
        <v>54</v>
      </c>
      <c r="E61" s="50"/>
      <c r="F61" s="50"/>
      <c r="G61" s="50"/>
      <c r="H61" s="51"/>
      <c r="I61" s="35"/>
      <c r="J61" s="49" t="s">
        <v>55</v>
      </c>
      <c r="K61" s="50"/>
      <c r="L61" s="50"/>
      <c r="M61" s="50"/>
      <c r="N61" s="50"/>
      <c r="O61" s="50"/>
      <c r="P61" s="51"/>
      <c r="Q61" s="35"/>
      <c r="R61" s="36"/>
    </row>
    <row r="62" spans="2:18" ht="13.5">
      <c r="B62" s="25"/>
      <c r="C62" s="27"/>
      <c r="D62" s="52"/>
      <c r="E62" s="27"/>
      <c r="F62" s="27"/>
      <c r="G62" s="27"/>
      <c r="H62" s="53"/>
      <c r="I62" s="27"/>
      <c r="J62" s="52"/>
      <c r="K62" s="27"/>
      <c r="L62" s="27"/>
      <c r="M62" s="27"/>
      <c r="N62" s="27"/>
      <c r="O62" s="27"/>
      <c r="P62" s="53"/>
      <c r="Q62" s="27"/>
      <c r="R62" s="26"/>
    </row>
    <row r="63" spans="2:18" ht="13.5">
      <c r="B63" s="25"/>
      <c r="C63" s="27"/>
      <c r="D63" s="52"/>
      <c r="E63" s="27"/>
      <c r="F63" s="27"/>
      <c r="G63" s="27"/>
      <c r="H63" s="53"/>
      <c r="I63" s="27"/>
      <c r="J63" s="52"/>
      <c r="K63" s="27"/>
      <c r="L63" s="27"/>
      <c r="M63" s="27"/>
      <c r="N63" s="27"/>
      <c r="O63" s="27"/>
      <c r="P63" s="53"/>
      <c r="Q63" s="27"/>
      <c r="R63" s="26"/>
    </row>
    <row r="64" spans="2:18" ht="13.5">
      <c r="B64" s="25"/>
      <c r="C64" s="27"/>
      <c r="D64" s="52"/>
      <c r="E64" s="27"/>
      <c r="F64" s="27"/>
      <c r="G64" s="27"/>
      <c r="H64" s="53"/>
      <c r="I64" s="27"/>
      <c r="J64" s="52"/>
      <c r="K64" s="27"/>
      <c r="L64" s="27"/>
      <c r="M64" s="27"/>
      <c r="N64" s="27"/>
      <c r="O64" s="27"/>
      <c r="P64" s="53"/>
      <c r="Q64" s="27"/>
      <c r="R64" s="26"/>
    </row>
    <row r="65" spans="2:18" ht="13.5">
      <c r="B65" s="25"/>
      <c r="C65" s="27"/>
      <c r="D65" s="52"/>
      <c r="E65" s="27"/>
      <c r="F65" s="27"/>
      <c r="G65" s="27"/>
      <c r="H65" s="53"/>
      <c r="I65" s="27"/>
      <c r="J65" s="52"/>
      <c r="K65" s="27"/>
      <c r="L65" s="27"/>
      <c r="M65" s="27"/>
      <c r="N65" s="27"/>
      <c r="O65" s="27"/>
      <c r="P65" s="53"/>
      <c r="Q65" s="27"/>
      <c r="R65" s="26"/>
    </row>
    <row r="66" spans="2:18" ht="13.5">
      <c r="B66" s="25"/>
      <c r="C66" s="27"/>
      <c r="D66" s="52"/>
      <c r="E66" s="27"/>
      <c r="F66" s="27"/>
      <c r="G66" s="27"/>
      <c r="H66" s="53"/>
      <c r="I66" s="27"/>
      <c r="J66" s="52"/>
      <c r="K66" s="27"/>
      <c r="L66" s="27"/>
      <c r="M66" s="27"/>
      <c r="N66" s="27"/>
      <c r="O66" s="27"/>
      <c r="P66" s="53"/>
      <c r="Q66" s="27"/>
      <c r="R66" s="26"/>
    </row>
    <row r="67" spans="2:18" ht="13.5">
      <c r="B67" s="25"/>
      <c r="C67" s="27"/>
      <c r="D67" s="52"/>
      <c r="E67" s="27"/>
      <c r="F67" s="27"/>
      <c r="G67" s="27"/>
      <c r="H67" s="53"/>
      <c r="I67" s="27"/>
      <c r="J67" s="52"/>
      <c r="K67" s="27"/>
      <c r="L67" s="27"/>
      <c r="M67" s="27"/>
      <c r="N67" s="27"/>
      <c r="O67" s="27"/>
      <c r="P67" s="53"/>
      <c r="Q67" s="27"/>
      <c r="R67" s="26"/>
    </row>
    <row r="68" spans="2:18" ht="13.5">
      <c r="B68" s="25"/>
      <c r="C68" s="27"/>
      <c r="D68" s="52"/>
      <c r="E68" s="27"/>
      <c r="F68" s="27"/>
      <c r="G68" s="27"/>
      <c r="H68" s="53"/>
      <c r="I68" s="27"/>
      <c r="J68" s="52"/>
      <c r="K68" s="27"/>
      <c r="L68" s="27"/>
      <c r="M68" s="27"/>
      <c r="N68" s="27"/>
      <c r="O68" s="27"/>
      <c r="P68" s="53"/>
      <c r="Q68" s="27"/>
      <c r="R68" s="26"/>
    </row>
    <row r="69" spans="2:18" ht="13.5">
      <c r="B69" s="25"/>
      <c r="C69" s="27"/>
      <c r="D69" s="52"/>
      <c r="E69" s="27"/>
      <c r="F69" s="27"/>
      <c r="G69" s="27"/>
      <c r="H69" s="53"/>
      <c r="I69" s="27"/>
      <c r="J69" s="52"/>
      <c r="K69" s="27"/>
      <c r="L69" s="27"/>
      <c r="M69" s="27"/>
      <c r="N69" s="27"/>
      <c r="O69" s="27"/>
      <c r="P69" s="53"/>
      <c r="Q69" s="27"/>
      <c r="R69" s="26"/>
    </row>
    <row r="70" spans="2:18" s="1" customFormat="1">
      <c r="B70" s="34"/>
      <c r="C70" s="35"/>
      <c r="D70" s="54" t="s">
        <v>52</v>
      </c>
      <c r="E70" s="55"/>
      <c r="F70" s="55"/>
      <c r="G70" s="56" t="s">
        <v>53</v>
      </c>
      <c r="H70" s="57"/>
      <c r="I70" s="35"/>
      <c r="J70" s="54" t="s">
        <v>52</v>
      </c>
      <c r="K70" s="55"/>
      <c r="L70" s="55"/>
      <c r="M70" s="55"/>
      <c r="N70" s="56" t="s">
        <v>53</v>
      </c>
      <c r="O70" s="55"/>
      <c r="P70" s="57"/>
      <c r="Q70" s="35"/>
      <c r="R70" s="36"/>
    </row>
    <row r="71" spans="2:18" s="1" customFormat="1" ht="14.4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18" s="1" customFormat="1" ht="6.95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3"/>
    </row>
    <row r="76" spans="2:18" s="1" customFormat="1" ht="36.950000000000003" customHeight="1">
      <c r="B76" s="34"/>
      <c r="C76" s="185" t="s">
        <v>107</v>
      </c>
      <c r="D76" s="186"/>
      <c r="E76" s="186"/>
      <c r="F76" s="186"/>
      <c r="G76" s="186"/>
      <c r="H76" s="186"/>
      <c r="I76" s="186"/>
      <c r="J76" s="186"/>
      <c r="K76" s="186"/>
      <c r="L76" s="186"/>
      <c r="M76" s="186"/>
      <c r="N76" s="186"/>
      <c r="O76" s="186"/>
      <c r="P76" s="186"/>
      <c r="Q76" s="186"/>
      <c r="R76" s="36"/>
    </row>
    <row r="77" spans="2:18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</row>
    <row r="78" spans="2:18" s="1" customFormat="1" ht="30" customHeight="1">
      <c r="B78" s="34"/>
      <c r="C78" s="31" t="s">
        <v>17</v>
      </c>
      <c r="D78" s="35"/>
      <c r="E78" s="35"/>
      <c r="F78" s="220" t="str">
        <f>F6</f>
        <v>Fr.Formana</v>
      </c>
      <c r="G78" s="221"/>
      <c r="H78" s="221"/>
      <c r="I78" s="221"/>
      <c r="J78" s="221"/>
      <c r="K78" s="221"/>
      <c r="L78" s="221"/>
      <c r="M78" s="221"/>
      <c r="N78" s="221"/>
      <c r="O78" s="221"/>
      <c r="P78" s="221"/>
      <c r="Q78" s="35"/>
      <c r="R78" s="36"/>
    </row>
    <row r="79" spans="2:18" s="1" customFormat="1" ht="36.950000000000003" customHeight="1">
      <c r="B79" s="34"/>
      <c r="C79" s="68" t="s">
        <v>103</v>
      </c>
      <c r="D79" s="35"/>
      <c r="E79" s="35"/>
      <c r="F79" s="201" t="str">
        <f>F7</f>
        <v>SO.99 - VRN</v>
      </c>
      <c r="G79" s="222"/>
      <c r="H79" s="222"/>
      <c r="I79" s="222"/>
      <c r="J79" s="222"/>
      <c r="K79" s="222"/>
      <c r="L79" s="222"/>
      <c r="M79" s="222"/>
      <c r="N79" s="222"/>
      <c r="O79" s="222"/>
      <c r="P79" s="222"/>
      <c r="Q79" s="35"/>
      <c r="R79" s="36"/>
    </row>
    <row r="80" spans="2:18" s="1" customFormat="1" ht="6.95" customHeight="1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</row>
    <row r="81" spans="2:47" s="1" customFormat="1" ht="18" customHeight="1">
      <c r="B81" s="34"/>
      <c r="C81" s="31" t="s">
        <v>21</v>
      </c>
      <c r="D81" s="35"/>
      <c r="E81" s="35"/>
      <c r="F81" s="29" t="str">
        <f>F9</f>
        <v xml:space="preserve"> </v>
      </c>
      <c r="G81" s="35"/>
      <c r="H81" s="35"/>
      <c r="I81" s="35"/>
      <c r="J81" s="35"/>
      <c r="K81" s="31" t="s">
        <v>23</v>
      </c>
      <c r="L81" s="35"/>
      <c r="M81" s="223" t="str">
        <f>IF(O9="","",O9)</f>
        <v>8. 4. 2020</v>
      </c>
      <c r="N81" s="223"/>
      <c r="O81" s="223"/>
      <c r="P81" s="223"/>
      <c r="Q81" s="35"/>
      <c r="R81" s="36"/>
    </row>
    <row r="82" spans="2:47" s="1" customFormat="1" ht="6.95" customHeight="1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</row>
    <row r="83" spans="2:47" s="1" customFormat="1">
      <c r="B83" s="34"/>
      <c r="C83" s="31" t="s">
        <v>25</v>
      </c>
      <c r="D83" s="35"/>
      <c r="E83" s="35"/>
      <c r="F83" s="29" t="str">
        <f>E12</f>
        <v xml:space="preserve"> </v>
      </c>
      <c r="G83" s="35"/>
      <c r="H83" s="35"/>
      <c r="I83" s="35"/>
      <c r="J83" s="35"/>
      <c r="K83" s="31" t="s">
        <v>30</v>
      </c>
      <c r="L83" s="35"/>
      <c r="M83" s="187" t="str">
        <f>E18</f>
        <v>BYVAST pro s.r.o.</v>
      </c>
      <c r="N83" s="187"/>
      <c r="O83" s="187"/>
      <c r="P83" s="187"/>
      <c r="Q83" s="187"/>
      <c r="R83" s="36"/>
    </row>
    <row r="84" spans="2:47" s="1" customFormat="1" ht="14.45" customHeight="1">
      <c r="B84" s="34"/>
      <c r="C84" s="31" t="s">
        <v>29</v>
      </c>
      <c r="D84" s="35"/>
      <c r="E84" s="35"/>
      <c r="F84" s="29" t="str">
        <f>IF(E15="","",E15)</f>
        <v xml:space="preserve"> </v>
      </c>
      <c r="G84" s="35"/>
      <c r="H84" s="35"/>
      <c r="I84" s="35"/>
      <c r="J84" s="35"/>
      <c r="K84" s="31" t="s">
        <v>34</v>
      </c>
      <c r="L84" s="35"/>
      <c r="M84" s="187" t="str">
        <f>E21</f>
        <v>Jakub Hajný</v>
      </c>
      <c r="N84" s="187"/>
      <c r="O84" s="187"/>
      <c r="P84" s="187"/>
      <c r="Q84" s="187"/>
      <c r="R84" s="36"/>
    </row>
    <row r="85" spans="2:47" s="1" customFormat="1" ht="10.35" customHeight="1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</row>
    <row r="86" spans="2:47" s="1" customFormat="1" ht="29.25" customHeight="1">
      <c r="B86" s="34"/>
      <c r="C86" s="228" t="s">
        <v>108</v>
      </c>
      <c r="D86" s="229"/>
      <c r="E86" s="229"/>
      <c r="F86" s="229"/>
      <c r="G86" s="229"/>
      <c r="H86" s="103"/>
      <c r="I86" s="103"/>
      <c r="J86" s="103"/>
      <c r="K86" s="103"/>
      <c r="L86" s="103"/>
      <c r="M86" s="103"/>
      <c r="N86" s="228" t="s">
        <v>109</v>
      </c>
      <c r="O86" s="229"/>
      <c r="P86" s="229"/>
      <c r="Q86" s="229"/>
      <c r="R86" s="36"/>
    </row>
    <row r="87" spans="2:47" s="1" customFormat="1" ht="10.35" customHeight="1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</row>
    <row r="88" spans="2:47" s="1" customFormat="1" ht="29.25" customHeight="1">
      <c r="B88" s="34"/>
      <c r="C88" s="111" t="s">
        <v>110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216">
        <f>N112</f>
        <v>0</v>
      </c>
      <c r="O88" s="230"/>
      <c r="P88" s="230"/>
      <c r="Q88" s="230"/>
      <c r="R88" s="36"/>
      <c r="AU88" s="21" t="s">
        <v>111</v>
      </c>
    </row>
    <row r="89" spans="2:47" s="6" customFormat="1" ht="24.95" customHeight="1">
      <c r="B89" s="112"/>
      <c r="C89" s="113"/>
      <c r="D89" s="114" t="s">
        <v>609</v>
      </c>
      <c r="E89" s="113"/>
      <c r="F89" s="113"/>
      <c r="G89" s="113"/>
      <c r="H89" s="113"/>
      <c r="I89" s="113"/>
      <c r="J89" s="113"/>
      <c r="K89" s="113"/>
      <c r="L89" s="113"/>
      <c r="M89" s="113"/>
      <c r="N89" s="231">
        <f>N113</f>
        <v>0</v>
      </c>
      <c r="O89" s="232"/>
      <c r="P89" s="232"/>
      <c r="Q89" s="232"/>
      <c r="R89" s="115"/>
    </row>
    <row r="90" spans="2:47" s="7" customFormat="1" ht="19.899999999999999" customHeight="1">
      <c r="B90" s="116"/>
      <c r="C90" s="117"/>
      <c r="D90" s="118" t="s">
        <v>610</v>
      </c>
      <c r="E90" s="117"/>
      <c r="F90" s="117"/>
      <c r="G90" s="117"/>
      <c r="H90" s="117"/>
      <c r="I90" s="117"/>
      <c r="J90" s="117"/>
      <c r="K90" s="117"/>
      <c r="L90" s="117"/>
      <c r="M90" s="117"/>
      <c r="N90" s="233">
        <f>N114</f>
        <v>0</v>
      </c>
      <c r="O90" s="234"/>
      <c r="P90" s="234"/>
      <c r="Q90" s="234"/>
      <c r="R90" s="119"/>
    </row>
    <row r="91" spans="2:47" s="7" customFormat="1" ht="19.899999999999999" customHeight="1">
      <c r="B91" s="116"/>
      <c r="C91" s="117"/>
      <c r="D91" s="118" t="s">
        <v>611</v>
      </c>
      <c r="E91" s="117"/>
      <c r="F91" s="117"/>
      <c r="G91" s="117"/>
      <c r="H91" s="117"/>
      <c r="I91" s="117"/>
      <c r="J91" s="117"/>
      <c r="K91" s="117"/>
      <c r="L91" s="117"/>
      <c r="M91" s="117"/>
      <c r="N91" s="233">
        <f>N116</f>
        <v>0</v>
      </c>
      <c r="O91" s="234"/>
      <c r="P91" s="234"/>
      <c r="Q91" s="234"/>
      <c r="R91" s="119"/>
    </row>
    <row r="92" spans="2:47" s="1" customFormat="1" ht="21.75" customHeight="1"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6"/>
    </row>
    <row r="93" spans="2:47" s="1" customFormat="1" ht="29.25" customHeight="1">
      <c r="B93" s="34"/>
      <c r="C93" s="111" t="s">
        <v>124</v>
      </c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230">
        <v>0</v>
      </c>
      <c r="O93" s="235"/>
      <c r="P93" s="235"/>
      <c r="Q93" s="235"/>
      <c r="R93" s="36"/>
      <c r="T93" s="120"/>
      <c r="U93" s="121" t="s">
        <v>40</v>
      </c>
    </row>
    <row r="94" spans="2:47" s="1" customFormat="1" ht="18" customHeight="1">
      <c r="B94" s="34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6"/>
    </row>
    <row r="95" spans="2:47" s="1" customFormat="1" ht="29.25" customHeight="1">
      <c r="B95" s="34"/>
      <c r="C95" s="102" t="s">
        <v>95</v>
      </c>
      <c r="D95" s="103"/>
      <c r="E95" s="103"/>
      <c r="F95" s="103"/>
      <c r="G95" s="103"/>
      <c r="H95" s="103"/>
      <c r="I95" s="103"/>
      <c r="J95" s="103"/>
      <c r="K95" s="103"/>
      <c r="L95" s="217">
        <f>ROUND(SUM(N88+N93),2)</f>
        <v>0</v>
      </c>
      <c r="M95" s="217"/>
      <c r="N95" s="217"/>
      <c r="O95" s="217"/>
      <c r="P95" s="217"/>
      <c r="Q95" s="217"/>
      <c r="R95" s="36"/>
    </row>
    <row r="96" spans="2:47" s="1" customFormat="1" ht="6.95" customHeight="1">
      <c r="B96" s="58"/>
      <c r="C96" s="59"/>
      <c r="D96" s="59"/>
      <c r="E96" s="59"/>
      <c r="F96" s="59"/>
      <c r="G96" s="59"/>
      <c r="H96" s="59"/>
      <c r="I96" s="59"/>
      <c r="J96" s="59"/>
      <c r="K96" s="59"/>
      <c r="L96" s="59"/>
      <c r="M96" s="59"/>
      <c r="N96" s="59"/>
      <c r="O96" s="59"/>
      <c r="P96" s="59"/>
      <c r="Q96" s="59"/>
      <c r="R96" s="60"/>
    </row>
    <row r="100" spans="2:63" s="1" customFormat="1" ht="6.95" customHeight="1">
      <c r="B100" s="61"/>
      <c r="C100" s="62"/>
      <c r="D100" s="62"/>
      <c r="E100" s="62"/>
      <c r="F100" s="62"/>
      <c r="G100" s="62"/>
      <c r="H100" s="62"/>
      <c r="I100" s="62"/>
      <c r="J100" s="62"/>
      <c r="K100" s="62"/>
      <c r="L100" s="62"/>
      <c r="M100" s="62"/>
      <c r="N100" s="62"/>
      <c r="O100" s="62"/>
      <c r="P100" s="62"/>
      <c r="Q100" s="62"/>
      <c r="R100" s="63"/>
    </row>
    <row r="101" spans="2:63" s="1" customFormat="1" ht="36.950000000000003" customHeight="1">
      <c r="B101" s="34"/>
      <c r="C101" s="185" t="s">
        <v>125</v>
      </c>
      <c r="D101" s="222"/>
      <c r="E101" s="222"/>
      <c r="F101" s="222"/>
      <c r="G101" s="222"/>
      <c r="H101" s="222"/>
      <c r="I101" s="222"/>
      <c r="J101" s="222"/>
      <c r="K101" s="222"/>
      <c r="L101" s="222"/>
      <c r="M101" s="222"/>
      <c r="N101" s="222"/>
      <c r="O101" s="222"/>
      <c r="P101" s="222"/>
      <c r="Q101" s="222"/>
      <c r="R101" s="36"/>
    </row>
    <row r="102" spans="2:63" s="1" customFormat="1" ht="6.95" customHeight="1"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6"/>
    </row>
    <row r="103" spans="2:63" s="1" customFormat="1" ht="30" customHeight="1">
      <c r="B103" s="34"/>
      <c r="C103" s="31" t="s">
        <v>17</v>
      </c>
      <c r="D103" s="35"/>
      <c r="E103" s="35"/>
      <c r="F103" s="220" t="str">
        <f>F6</f>
        <v>Fr.Formana</v>
      </c>
      <c r="G103" s="221"/>
      <c r="H103" s="221"/>
      <c r="I103" s="221"/>
      <c r="J103" s="221"/>
      <c r="K103" s="221"/>
      <c r="L103" s="221"/>
      <c r="M103" s="221"/>
      <c r="N103" s="221"/>
      <c r="O103" s="221"/>
      <c r="P103" s="221"/>
      <c r="Q103" s="35"/>
      <c r="R103" s="36"/>
    </row>
    <row r="104" spans="2:63" s="1" customFormat="1" ht="36.950000000000003" customHeight="1">
      <c r="B104" s="34"/>
      <c r="C104" s="68" t="s">
        <v>103</v>
      </c>
      <c r="D104" s="35"/>
      <c r="E104" s="35"/>
      <c r="F104" s="201" t="str">
        <f>F7</f>
        <v>SO.99 - VRN</v>
      </c>
      <c r="G104" s="222"/>
      <c r="H104" s="222"/>
      <c r="I104" s="222"/>
      <c r="J104" s="222"/>
      <c r="K104" s="222"/>
      <c r="L104" s="222"/>
      <c r="M104" s="222"/>
      <c r="N104" s="222"/>
      <c r="O104" s="222"/>
      <c r="P104" s="222"/>
      <c r="Q104" s="35"/>
      <c r="R104" s="36"/>
    </row>
    <row r="105" spans="2:63" s="1" customFormat="1" ht="6.95" customHeight="1"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6"/>
    </row>
    <row r="106" spans="2:63" s="1" customFormat="1" ht="18" customHeight="1">
      <c r="B106" s="34"/>
      <c r="C106" s="31" t="s">
        <v>21</v>
      </c>
      <c r="D106" s="35"/>
      <c r="E106" s="35"/>
      <c r="F106" s="29" t="str">
        <f>F9</f>
        <v xml:space="preserve"> </v>
      </c>
      <c r="G106" s="35"/>
      <c r="H106" s="35"/>
      <c r="I106" s="35"/>
      <c r="J106" s="35"/>
      <c r="K106" s="31" t="s">
        <v>23</v>
      </c>
      <c r="L106" s="35"/>
      <c r="M106" s="223" t="str">
        <f>IF(O9="","",O9)</f>
        <v>8. 4. 2020</v>
      </c>
      <c r="N106" s="223"/>
      <c r="O106" s="223"/>
      <c r="P106" s="223"/>
      <c r="Q106" s="35"/>
      <c r="R106" s="36"/>
    </row>
    <row r="107" spans="2:63" s="1" customFormat="1" ht="6.95" customHeight="1"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6"/>
    </row>
    <row r="108" spans="2:63" s="1" customFormat="1">
      <c r="B108" s="34"/>
      <c r="C108" s="31" t="s">
        <v>25</v>
      </c>
      <c r="D108" s="35"/>
      <c r="E108" s="35"/>
      <c r="F108" s="29" t="str">
        <f>E12</f>
        <v xml:space="preserve"> </v>
      </c>
      <c r="G108" s="35"/>
      <c r="H108" s="35"/>
      <c r="I108" s="35"/>
      <c r="J108" s="35"/>
      <c r="K108" s="31" t="s">
        <v>30</v>
      </c>
      <c r="L108" s="35"/>
      <c r="M108" s="187" t="str">
        <f>E18</f>
        <v>BYVAST pro s.r.o.</v>
      </c>
      <c r="N108" s="187"/>
      <c r="O108" s="187"/>
      <c r="P108" s="187"/>
      <c r="Q108" s="187"/>
      <c r="R108" s="36"/>
    </row>
    <row r="109" spans="2:63" s="1" customFormat="1" ht="14.45" customHeight="1">
      <c r="B109" s="34"/>
      <c r="C109" s="31" t="s">
        <v>29</v>
      </c>
      <c r="D109" s="35"/>
      <c r="E109" s="35"/>
      <c r="F109" s="29" t="str">
        <f>IF(E15="","",E15)</f>
        <v xml:space="preserve"> </v>
      </c>
      <c r="G109" s="35"/>
      <c r="H109" s="35"/>
      <c r="I109" s="35"/>
      <c r="J109" s="35"/>
      <c r="K109" s="31" t="s">
        <v>34</v>
      </c>
      <c r="L109" s="35"/>
      <c r="M109" s="187" t="str">
        <f>E21</f>
        <v>Jakub Hajný</v>
      </c>
      <c r="N109" s="187"/>
      <c r="O109" s="187"/>
      <c r="P109" s="187"/>
      <c r="Q109" s="187"/>
      <c r="R109" s="36"/>
    </row>
    <row r="110" spans="2:63" s="1" customFormat="1" ht="10.35" customHeight="1"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6"/>
    </row>
    <row r="111" spans="2:63" s="8" customFormat="1" ht="29.25" customHeight="1">
      <c r="B111" s="122"/>
      <c r="C111" s="123" t="s">
        <v>126</v>
      </c>
      <c r="D111" s="124" t="s">
        <v>127</v>
      </c>
      <c r="E111" s="124" t="s">
        <v>58</v>
      </c>
      <c r="F111" s="236" t="s">
        <v>128</v>
      </c>
      <c r="G111" s="236"/>
      <c r="H111" s="236"/>
      <c r="I111" s="236"/>
      <c r="J111" s="124" t="s">
        <v>129</v>
      </c>
      <c r="K111" s="124" t="s">
        <v>130</v>
      </c>
      <c r="L111" s="236" t="s">
        <v>131</v>
      </c>
      <c r="M111" s="236"/>
      <c r="N111" s="236" t="s">
        <v>109</v>
      </c>
      <c r="O111" s="236"/>
      <c r="P111" s="236"/>
      <c r="Q111" s="237"/>
      <c r="R111" s="125"/>
      <c r="T111" s="75" t="s">
        <v>132</v>
      </c>
      <c r="U111" s="76" t="s">
        <v>40</v>
      </c>
      <c r="V111" s="76" t="s">
        <v>133</v>
      </c>
      <c r="W111" s="76" t="s">
        <v>134</v>
      </c>
      <c r="X111" s="76" t="s">
        <v>135</v>
      </c>
      <c r="Y111" s="76" t="s">
        <v>136</v>
      </c>
      <c r="Z111" s="76" t="s">
        <v>137</v>
      </c>
      <c r="AA111" s="77" t="s">
        <v>138</v>
      </c>
    </row>
    <row r="112" spans="2:63" s="1" customFormat="1" ht="29.25" customHeight="1">
      <c r="B112" s="34"/>
      <c r="C112" s="79" t="s">
        <v>105</v>
      </c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250">
        <f>BK112</f>
        <v>0</v>
      </c>
      <c r="O112" s="251"/>
      <c r="P112" s="251"/>
      <c r="Q112" s="251"/>
      <c r="R112" s="36"/>
      <c r="T112" s="78"/>
      <c r="U112" s="50"/>
      <c r="V112" s="50"/>
      <c r="W112" s="126">
        <f>W113</f>
        <v>0</v>
      </c>
      <c r="X112" s="50"/>
      <c r="Y112" s="126">
        <f>Y113</f>
        <v>0</v>
      </c>
      <c r="Z112" s="50"/>
      <c r="AA112" s="127">
        <f>AA113</f>
        <v>0</v>
      </c>
      <c r="AT112" s="21" t="s">
        <v>75</v>
      </c>
      <c r="AU112" s="21" t="s">
        <v>111</v>
      </c>
      <c r="BK112" s="128">
        <f>BK113</f>
        <v>0</v>
      </c>
    </row>
    <row r="113" spans="2:65" s="9" customFormat="1" ht="37.35" customHeight="1">
      <c r="B113" s="129"/>
      <c r="C113" s="130"/>
      <c r="D113" s="131" t="s">
        <v>609</v>
      </c>
      <c r="E113" s="131"/>
      <c r="F113" s="131"/>
      <c r="G113" s="131"/>
      <c r="H113" s="131"/>
      <c r="I113" s="131"/>
      <c r="J113" s="131"/>
      <c r="K113" s="131"/>
      <c r="L113" s="131"/>
      <c r="M113" s="131"/>
      <c r="N113" s="252">
        <f>BK113</f>
        <v>0</v>
      </c>
      <c r="O113" s="231"/>
      <c r="P113" s="231"/>
      <c r="Q113" s="231"/>
      <c r="R113" s="132"/>
      <c r="T113" s="133"/>
      <c r="U113" s="130"/>
      <c r="V113" s="130"/>
      <c r="W113" s="134">
        <f>W114+W116</f>
        <v>0</v>
      </c>
      <c r="X113" s="130"/>
      <c r="Y113" s="134">
        <f>Y114+Y116</f>
        <v>0</v>
      </c>
      <c r="Z113" s="130"/>
      <c r="AA113" s="135">
        <f>AA114+AA116</f>
        <v>0</v>
      </c>
      <c r="AR113" s="136" t="s">
        <v>253</v>
      </c>
      <c r="AT113" s="137" t="s">
        <v>75</v>
      </c>
      <c r="AU113" s="137" t="s">
        <v>76</v>
      </c>
      <c r="AY113" s="136" t="s">
        <v>139</v>
      </c>
      <c r="BK113" s="138">
        <f>BK114+BK116</f>
        <v>0</v>
      </c>
    </row>
    <row r="114" spans="2:65" s="9" customFormat="1" ht="19.899999999999999" customHeight="1">
      <c r="B114" s="129"/>
      <c r="C114" s="130"/>
      <c r="D114" s="139" t="s">
        <v>610</v>
      </c>
      <c r="E114" s="139"/>
      <c r="F114" s="139"/>
      <c r="G114" s="139"/>
      <c r="H114" s="139"/>
      <c r="I114" s="139"/>
      <c r="J114" s="139"/>
      <c r="K114" s="139"/>
      <c r="L114" s="139"/>
      <c r="M114" s="139"/>
      <c r="N114" s="254">
        <f>BK114</f>
        <v>0</v>
      </c>
      <c r="O114" s="255"/>
      <c r="P114" s="255"/>
      <c r="Q114" s="255"/>
      <c r="R114" s="132"/>
      <c r="T114" s="133"/>
      <c r="U114" s="130"/>
      <c r="V114" s="130"/>
      <c r="W114" s="134">
        <f>W115</f>
        <v>0</v>
      </c>
      <c r="X114" s="130"/>
      <c r="Y114" s="134">
        <f>Y115</f>
        <v>0</v>
      </c>
      <c r="Z114" s="130"/>
      <c r="AA114" s="135">
        <f>AA115</f>
        <v>0</v>
      </c>
      <c r="AR114" s="136" t="s">
        <v>253</v>
      </c>
      <c r="AT114" s="137" t="s">
        <v>75</v>
      </c>
      <c r="AU114" s="137" t="s">
        <v>84</v>
      </c>
      <c r="AY114" s="136" t="s">
        <v>139</v>
      </c>
      <c r="BK114" s="138">
        <f>BK115</f>
        <v>0</v>
      </c>
    </row>
    <row r="115" spans="2:65" s="1" customFormat="1" ht="16.5" customHeight="1">
      <c r="B115" s="140"/>
      <c r="C115" s="141" t="s">
        <v>84</v>
      </c>
      <c r="D115" s="141" t="s">
        <v>141</v>
      </c>
      <c r="E115" s="142" t="s">
        <v>612</v>
      </c>
      <c r="F115" s="238" t="s">
        <v>613</v>
      </c>
      <c r="G115" s="238"/>
      <c r="H115" s="238"/>
      <c r="I115" s="238"/>
      <c r="J115" s="143" t="s">
        <v>614</v>
      </c>
      <c r="K115" s="144">
        <v>1</v>
      </c>
      <c r="L115" s="239"/>
      <c r="M115" s="239"/>
      <c r="N115" s="239">
        <f>ROUND(L115*K115,2)</f>
        <v>0</v>
      </c>
      <c r="O115" s="239"/>
      <c r="P115" s="239"/>
      <c r="Q115" s="239"/>
      <c r="R115" s="145"/>
      <c r="T115" s="146" t="s">
        <v>5</v>
      </c>
      <c r="U115" s="43" t="s">
        <v>41</v>
      </c>
      <c r="V115" s="147">
        <v>0</v>
      </c>
      <c r="W115" s="147">
        <f>V115*K115</f>
        <v>0</v>
      </c>
      <c r="X115" s="147">
        <v>0</v>
      </c>
      <c r="Y115" s="147">
        <f>X115*K115</f>
        <v>0</v>
      </c>
      <c r="Z115" s="147">
        <v>0</v>
      </c>
      <c r="AA115" s="148">
        <f>Z115*K115</f>
        <v>0</v>
      </c>
      <c r="AR115" s="21" t="s">
        <v>615</v>
      </c>
      <c r="AT115" s="21" t="s">
        <v>141</v>
      </c>
      <c r="AU115" s="21" t="s">
        <v>101</v>
      </c>
      <c r="AY115" s="21" t="s">
        <v>139</v>
      </c>
      <c r="BE115" s="149">
        <f>IF(U115="základní",N115,0)</f>
        <v>0</v>
      </c>
      <c r="BF115" s="149">
        <f>IF(U115="snížená",N115,0)</f>
        <v>0</v>
      </c>
      <c r="BG115" s="149">
        <f>IF(U115="zákl. přenesená",N115,0)</f>
        <v>0</v>
      </c>
      <c r="BH115" s="149">
        <f>IF(U115="sníž. přenesená",N115,0)</f>
        <v>0</v>
      </c>
      <c r="BI115" s="149">
        <f>IF(U115="nulová",N115,0)</f>
        <v>0</v>
      </c>
      <c r="BJ115" s="21" t="s">
        <v>84</v>
      </c>
      <c r="BK115" s="149">
        <f>ROUND(L115*K115,2)</f>
        <v>0</v>
      </c>
      <c r="BL115" s="21" t="s">
        <v>615</v>
      </c>
      <c r="BM115" s="21" t="s">
        <v>616</v>
      </c>
    </row>
    <row r="116" spans="2:65" s="9" customFormat="1" ht="29.85" customHeight="1">
      <c r="B116" s="129"/>
      <c r="C116" s="130"/>
      <c r="D116" s="139" t="s">
        <v>611</v>
      </c>
      <c r="E116" s="139"/>
      <c r="F116" s="139"/>
      <c r="G116" s="139"/>
      <c r="H116" s="139"/>
      <c r="I116" s="139"/>
      <c r="J116" s="139"/>
      <c r="K116" s="139"/>
      <c r="L116" s="139"/>
      <c r="M116" s="139"/>
      <c r="N116" s="258">
        <f>BK116</f>
        <v>0</v>
      </c>
      <c r="O116" s="259"/>
      <c r="P116" s="259"/>
      <c r="Q116" s="259"/>
      <c r="R116" s="132"/>
      <c r="T116" s="133"/>
      <c r="U116" s="130"/>
      <c r="V116" s="130"/>
      <c r="W116" s="134">
        <f>SUM(W117:W118)</f>
        <v>0</v>
      </c>
      <c r="X116" s="130"/>
      <c r="Y116" s="134">
        <f>SUM(Y117:Y118)</f>
        <v>0</v>
      </c>
      <c r="Z116" s="130"/>
      <c r="AA116" s="135">
        <f>SUM(AA117:AA118)</f>
        <v>0</v>
      </c>
      <c r="AR116" s="136" t="s">
        <v>253</v>
      </c>
      <c r="AT116" s="137" t="s">
        <v>75</v>
      </c>
      <c r="AU116" s="137" t="s">
        <v>84</v>
      </c>
      <c r="AY116" s="136" t="s">
        <v>139</v>
      </c>
      <c r="BK116" s="138">
        <f>SUM(BK117:BK118)</f>
        <v>0</v>
      </c>
    </row>
    <row r="117" spans="2:65" s="1" customFormat="1" ht="16.5" customHeight="1">
      <c r="B117" s="140"/>
      <c r="C117" s="141" t="s">
        <v>101</v>
      </c>
      <c r="D117" s="141" t="s">
        <v>141</v>
      </c>
      <c r="E117" s="142" t="s">
        <v>617</v>
      </c>
      <c r="F117" s="238" t="s">
        <v>618</v>
      </c>
      <c r="G117" s="238"/>
      <c r="H117" s="238"/>
      <c r="I117" s="238"/>
      <c r="J117" s="143" t="s">
        <v>614</v>
      </c>
      <c r="K117" s="144">
        <v>1</v>
      </c>
      <c r="L117" s="239"/>
      <c r="M117" s="239"/>
      <c r="N117" s="239">
        <f>ROUND(L117*K117,2)</f>
        <v>0</v>
      </c>
      <c r="O117" s="239"/>
      <c r="P117" s="239"/>
      <c r="Q117" s="239"/>
      <c r="R117" s="145"/>
      <c r="T117" s="146" t="s">
        <v>5</v>
      </c>
      <c r="U117" s="43" t="s">
        <v>41</v>
      </c>
      <c r="V117" s="147">
        <v>0</v>
      </c>
      <c r="W117" s="147">
        <f>V117*K117</f>
        <v>0</v>
      </c>
      <c r="X117" s="147">
        <v>0</v>
      </c>
      <c r="Y117" s="147">
        <f>X117*K117</f>
        <v>0</v>
      </c>
      <c r="Z117" s="147">
        <v>0</v>
      </c>
      <c r="AA117" s="148">
        <f>Z117*K117</f>
        <v>0</v>
      </c>
      <c r="AR117" s="21" t="s">
        <v>615</v>
      </c>
      <c r="AT117" s="21" t="s">
        <v>141</v>
      </c>
      <c r="AU117" s="21" t="s">
        <v>101</v>
      </c>
      <c r="AY117" s="21" t="s">
        <v>139</v>
      </c>
      <c r="BE117" s="149">
        <f>IF(U117="základní",N117,0)</f>
        <v>0</v>
      </c>
      <c r="BF117" s="149">
        <f>IF(U117="snížená",N117,0)</f>
        <v>0</v>
      </c>
      <c r="BG117" s="149">
        <f>IF(U117="zákl. přenesená",N117,0)</f>
        <v>0</v>
      </c>
      <c r="BH117" s="149">
        <f>IF(U117="sníž. přenesená",N117,0)</f>
        <v>0</v>
      </c>
      <c r="BI117" s="149">
        <f>IF(U117="nulová",N117,0)</f>
        <v>0</v>
      </c>
      <c r="BJ117" s="21" t="s">
        <v>84</v>
      </c>
      <c r="BK117" s="149">
        <f>ROUND(L117*K117,2)</f>
        <v>0</v>
      </c>
      <c r="BL117" s="21" t="s">
        <v>615</v>
      </c>
      <c r="BM117" s="21" t="s">
        <v>619</v>
      </c>
    </row>
    <row r="118" spans="2:65" s="1" customFormat="1" ht="16.5" customHeight="1">
      <c r="B118" s="140"/>
      <c r="C118" s="141" t="s">
        <v>274</v>
      </c>
      <c r="D118" s="141" t="s">
        <v>141</v>
      </c>
      <c r="E118" s="142" t="s">
        <v>620</v>
      </c>
      <c r="F118" s="238" t="s">
        <v>621</v>
      </c>
      <c r="G118" s="238"/>
      <c r="H118" s="238"/>
      <c r="I118" s="238"/>
      <c r="J118" s="143" t="s">
        <v>614</v>
      </c>
      <c r="K118" s="144">
        <v>1</v>
      </c>
      <c r="L118" s="239"/>
      <c r="M118" s="239"/>
      <c r="N118" s="239">
        <f>ROUND(L118*K118,2)</f>
        <v>0</v>
      </c>
      <c r="O118" s="239"/>
      <c r="P118" s="239"/>
      <c r="Q118" s="239"/>
      <c r="R118" s="145"/>
      <c r="T118" s="146" t="s">
        <v>5</v>
      </c>
      <c r="U118" s="180" t="s">
        <v>41</v>
      </c>
      <c r="V118" s="181">
        <v>0</v>
      </c>
      <c r="W118" s="181">
        <f>V118*K118</f>
        <v>0</v>
      </c>
      <c r="X118" s="181">
        <v>0</v>
      </c>
      <c r="Y118" s="181">
        <f>X118*K118</f>
        <v>0</v>
      </c>
      <c r="Z118" s="181">
        <v>0</v>
      </c>
      <c r="AA118" s="182">
        <f>Z118*K118</f>
        <v>0</v>
      </c>
      <c r="AR118" s="21" t="s">
        <v>615</v>
      </c>
      <c r="AT118" s="21" t="s">
        <v>141</v>
      </c>
      <c r="AU118" s="21" t="s">
        <v>101</v>
      </c>
      <c r="AY118" s="21" t="s">
        <v>139</v>
      </c>
      <c r="BE118" s="149">
        <f>IF(U118="základní",N118,0)</f>
        <v>0</v>
      </c>
      <c r="BF118" s="149">
        <f>IF(U118="snížená",N118,0)</f>
        <v>0</v>
      </c>
      <c r="BG118" s="149">
        <f>IF(U118="zákl. přenesená",N118,0)</f>
        <v>0</v>
      </c>
      <c r="BH118" s="149">
        <f>IF(U118="sníž. přenesená",N118,0)</f>
        <v>0</v>
      </c>
      <c r="BI118" s="149">
        <f>IF(U118="nulová",N118,0)</f>
        <v>0</v>
      </c>
      <c r="BJ118" s="21" t="s">
        <v>84</v>
      </c>
      <c r="BK118" s="149">
        <f>ROUND(L118*K118,2)</f>
        <v>0</v>
      </c>
      <c r="BL118" s="21" t="s">
        <v>615</v>
      </c>
      <c r="BM118" s="21" t="s">
        <v>622</v>
      </c>
    </row>
    <row r="119" spans="2:65" s="1" customFormat="1" ht="6.95" customHeight="1">
      <c r="B119" s="58"/>
      <c r="C119" s="59"/>
      <c r="D119" s="59"/>
      <c r="E119" s="59"/>
      <c r="F119" s="59"/>
      <c r="G119" s="59"/>
      <c r="H119" s="59"/>
      <c r="I119" s="59"/>
      <c r="J119" s="59"/>
      <c r="K119" s="59"/>
      <c r="L119" s="59"/>
      <c r="M119" s="59"/>
      <c r="N119" s="59"/>
      <c r="O119" s="59"/>
      <c r="P119" s="59"/>
      <c r="Q119" s="59"/>
      <c r="R119" s="60"/>
    </row>
  </sheetData>
  <mergeCells count="66">
    <mergeCell ref="N116:Q116"/>
    <mergeCell ref="H1:K1"/>
    <mergeCell ref="S2:AC2"/>
    <mergeCell ref="F117:I117"/>
    <mergeCell ref="L117:M117"/>
    <mergeCell ref="N117:Q117"/>
    <mergeCell ref="F118:I118"/>
    <mergeCell ref="L118:M118"/>
    <mergeCell ref="N118:Q118"/>
    <mergeCell ref="M109:Q109"/>
    <mergeCell ref="F111:I111"/>
    <mergeCell ref="L111:M111"/>
    <mergeCell ref="N111:Q111"/>
    <mergeCell ref="F115:I115"/>
    <mergeCell ref="L115:M115"/>
    <mergeCell ref="N115:Q115"/>
    <mergeCell ref="N112:Q112"/>
    <mergeCell ref="N113:Q113"/>
    <mergeCell ref="N114:Q114"/>
    <mergeCell ref="C101:Q101"/>
    <mergeCell ref="F103:P103"/>
    <mergeCell ref="F104:P104"/>
    <mergeCell ref="M106:P106"/>
    <mergeCell ref="M108:Q108"/>
    <mergeCell ref="N89:Q89"/>
    <mergeCell ref="N90:Q90"/>
    <mergeCell ref="N91:Q91"/>
    <mergeCell ref="N93:Q93"/>
    <mergeCell ref="L95:Q95"/>
    <mergeCell ref="M83:Q83"/>
    <mergeCell ref="M84:Q84"/>
    <mergeCell ref="C86:G86"/>
    <mergeCell ref="N86:Q86"/>
    <mergeCell ref="N88:Q88"/>
    <mergeCell ref="L38:P38"/>
    <mergeCell ref="C76:Q76"/>
    <mergeCell ref="F78:P78"/>
    <mergeCell ref="F79:P79"/>
    <mergeCell ref="M81:P81"/>
    <mergeCell ref="H34:J34"/>
    <mergeCell ref="M34:P34"/>
    <mergeCell ref="H35:J35"/>
    <mergeCell ref="M35:P35"/>
    <mergeCell ref="H36:J36"/>
    <mergeCell ref="M36:P36"/>
    <mergeCell ref="M28:P28"/>
    <mergeCell ref="M30:P30"/>
    <mergeCell ref="H32:J32"/>
    <mergeCell ref="M32:P32"/>
    <mergeCell ref="H33:J33"/>
    <mergeCell ref="M33:P33"/>
    <mergeCell ref="O18:P18"/>
    <mergeCell ref="O20:P20"/>
    <mergeCell ref="O21:P21"/>
    <mergeCell ref="E24:L24"/>
    <mergeCell ref="M27:P27"/>
    <mergeCell ref="O11:P11"/>
    <mergeCell ref="O12:P12"/>
    <mergeCell ref="O14:P14"/>
    <mergeCell ref="O15:P15"/>
    <mergeCell ref="O17:P17"/>
    <mergeCell ref="C2:Q2"/>
    <mergeCell ref="C4:Q4"/>
    <mergeCell ref="F6:P6"/>
    <mergeCell ref="F7:P7"/>
    <mergeCell ref="O9:P9"/>
  </mergeCells>
  <hyperlinks>
    <hyperlink ref="F1:G1" location="C2" display="1) Krycí list rozpočtu"/>
    <hyperlink ref="H1:K1" location="C86" display="2) Rekapitulace rozpočtu"/>
    <hyperlink ref="L1" location="C111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SO.00 - Bourací práce</vt:lpstr>
      <vt:lpstr>SO.01 - Nový stav</vt:lpstr>
      <vt:lpstr>SO.99 - VRN</vt:lpstr>
      <vt:lpstr>'Rekapitulace stavby'!Názvy_tisku</vt:lpstr>
      <vt:lpstr>'SO.00 - Bourací práce'!Názvy_tisku</vt:lpstr>
      <vt:lpstr>'SO.01 - Nový stav'!Názvy_tisku</vt:lpstr>
      <vt:lpstr>'SO.99 - VRN'!Názvy_tisku</vt:lpstr>
      <vt:lpstr>'Rekapitulace stavby'!Oblast_tisku</vt:lpstr>
      <vt:lpstr>'SO.00 - Bourací práce'!Oblast_tisku</vt:lpstr>
      <vt:lpstr>'SO.01 - Nový stav'!Oblast_tisku</vt:lpstr>
      <vt:lpstr>'SO.99 - VRN'!Oblast_tisku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Trlifaj</dc:creator>
  <cp:lastModifiedBy>Tomáš Heniz</cp:lastModifiedBy>
  <dcterms:created xsi:type="dcterms:W3CDTF">2020-04-17T06:58:38Z</dcterms:created>
  <dcterms:modified xsi:type="dcterms:W3CDTF">2020-04-17T07:00:11Z</dcterms:modified>
</cp:coreProperties>
</file>