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2250" activeTab="1"/>
  </bookViews>
  <sheets>
    <sheet name="KrycíList" sheetId="1" r:id="rId1"/>
    <sheet name="Rozpočet" sheetId="2" r:id="rId2"/>
  </sheets>
  <definedNames>
    <definedName name="__MAIN__">'Rozpočet'!$A$2:$AB$95</definedName>
    <definedName name="__MAIN1__">'KrycíList'!$A$1:$O$50</definedName>
    <definedName name="__MvymF__">'Rozpočet'!#REF!</definedName>
    <definedName name="__OobjF__">'Rozpočet'!$A$8:$AB$95</definedName>
    <definedName name="__OoddF__">'Rozpočet'!$A$10:$AB$24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<sst xmlns="http://schemas.openxmlformats.org/spreadsheetml/2006/main" count="437" uniqueCount="256">
  <si>
    <t>.</t>
  </si>
  <si>
    <t>B</t>
  </si>
  <si>
    <t>H</t>
  </si>
  <si>
    <t>O</t>
  </si>
  <si>
    <t>P</t>
  </si>
  <si>
    <t>m</t>
  </si>
  <si>
    <t>Ř</t>
  </si>
  <si>
    <t>Mj</t>
  </si>
  <si>
    <t>ks</t>
  </si>
  <si>
    <t>001</t>
  </si>
  <si>
    <t>721</t>
  </si>
  <si>
    <t>722</t>
  </si>
  <si>
    <t>725</t>
  </si>
  <si>
    <t>815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</si>
  <si>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</si>
  <si>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</si>
  <si>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</si>
  <si>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</si>
  <si>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</si>
  <si>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</si>
  <si>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</si>
  <si>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</si>
  <si>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</si>
  <si>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</si>
  <si>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</si>
  <si>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% Dph</t>
  </si>
  <si>
    <t>Název</t>
  </si>
  <si>
    <t>Oddíl</t>
  </si>
  <si>
    <t>Sazba</t>
  </si>
  <si>
    <t>Daň</t>
  </si>
  <si>
    <t>Celkem</t>
  </si>
  <si>
    <t>Objekt</t>
  </si>
  <si>
    <t>SOUBOR</t>
  </si>
  <si>
    <t>Základ</t>
  </si>
  <si>
    <t>soubor</t>
  </si>
  <si>
    <t>Datum :</t>
  </si>
  <si>
    <t>Dodávka</t>
  </si>
  <si>
    <t>Nhod/Mj</t>
  </si>
  <si>
    <t>Název MJ</t>
  </si>
  <si>
    <t>Razítko:</t>
  </si>
  <si>
    <t>Sazba[%]</t>
  </si>
  <si>
    <t>Soubor :</t>
  </si>
  <si>
    <t>Základna</t>
  </si>
  <si>
    <t>721174022</t>
  </si>
  <si>
    <t>721174023</t>
  </si>
  <si>
    <t>721174025</t>
  </si>
  <si>
    <t>721175024</t>
  </si>
  <si>
    <t>721175025</t>
  </si>
  <si>
    <t>721175027</t>
  </si>
  <si>
    <t>721194104</t>
  </si>
  <si>
    <t>721194105</t>
  </si>
  <si>
    <t>721194109</t>
  </si>
  <si>
    <t>721290111</t>
  </si>
  <si>
    <t>721290124</t>
  </si>
  <si>
    <t>721290125</t>
  </si>
  <si>
    <t>722176012</t>
  </si>
  <si>
    <t>722176013</t>
  </si>
  <si>
    <t>722176014</t>
  </si>
  <si>
    <t>722176038</t>
  </si>
  <si>
    <t>722176039</t>
  </si>
  <si>
    <t>722176040</t>
  </si>
  <si>
    <t>722182112</t>
  </si>
  <si>
    <t>722182113</t>
  </si>
  <si>
    <t>722182114</t>
  </si>
  <si>
    <t>722220111</t>
  </si>
  <si>
    <t>722232062</t>
  </si>
  <si>
    <t>722232253</t>
  </si>
  <si>
    <t>722290226</t>
  </si>
  <si>
    <t>725110811</t>
  </si>
  <si>
    <t>725112145</t>
  </si>
  <si>
    <t>725112148</t>
  </si>
  <si>
    <t>725112149</t>
  </si>
  <si>
    <t>725112150</t>
  </si>
  <si>
    <t>725112152</t>
  </si>
  <si>
    <t>725112331</t>
  </si>
  <si>
    <t>725119213</t>
  </si>
  <si>
    <t>725121313</t>
  </si>
  <si>
    <t>725121412</t>
  </si>
  <si>
    <t>725121413</t>
  </si>
  <si>
    <t>725122114</t>
  </si>
  <si>
    <t>725122115</t>
  </si>
  <si>
    <t>725122814</t>
  </si>
  <si>
    <t>725129201</t>
  </si>
  <si>
    <t>725210821</t>
  </si>
  <si>
    <t>725212345</t>
  </si>
  <si>
    <t>725212369</t>
  </si>
  <si>
    <t>725219401</t>
  </si>
  <si>
    <t>725219402</t>
  </si>
  <si>
    <t>725220832</t>
  </si>
  <si>
    <t>725224138</t>
  </si>
  <si>
    <t>725229102</t>
  </si>
  <si>
    <t>725330820</t>
  </si>
  <si>
    <t>725331111</t>
  </si>
  <si>
    <t>725331113</t>
  </si>
  <si>
    <t>725331114</t>
  </si>
  <si>
    <t>725331115</t>
  </si>
  <si>
    <t>725332320</t>
  </si>
  <si>
    <t>725810102</t>
  </si>
  <si>
    <t>725810403</t>
  </si>
  <si>
    <t>725819201</t>
  </si>
  <si>
    <t>725819202</t>
  </si>
  <si>
    <t>725820378</t>
  </si>
  <si>
    <t>725821552</t>
  </si>
  <si>
    <t>725822211</t>
  </si>
  <si>
    <t>725829301</t>
  </si>
  <si>
    <t>725831244</t>
  </si>
  <si>
    <t>725840204</t>
  </si>
  <si>
    <t>725840218</t>
  </si>
  <si>
    <t>725849200</t>
  </si>
  <si>
    <t>725851308</t>
  </si>
  <si>
    <t>725859102</t>
  </si>
  <si>
    <t>725864311</t>
  </si>
  <si>
    <t>725866312</t>
  </si>
  <si>
    <t>725869214</t>
  </si>
  <si>
    <t>725869220</t>
  </si>
  <si>
    <t>725869221</t>
  </si>
  <si>
    <t>725981123</t>
  </si>
  <si>
    <t>998721101</t>
  </si>
  <si>
    <t>998722101</t>
  </si>
  <si>
    <t>998725101</t>
  </si>
  <si>
    <t>Faktura :</t>
  </si>
  <si>
    <t>Hm1[t]/Mj</t>
  </si>
  <si>
    <t>Hm2[t]/Mj</t>
  </si>
  <si>
    <t>Sazba DPH</t>
  </si>
  <si>
    <t>Zakázka :</t>
  </si>
  <si>
    <t>Řádek</t>
  </si>
  <si>
    <t>25/03/2020</t>
  </si>
  <si>
    <t>Investor :</t>
  </si>
  <si>
    <t>Náklady/MJ</t>
  </si>
  <si>
    <t>Objednal :</t>
  </si>
  <si>
    <t>Pis. sifon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</si>
  <si>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</si>
  <si>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</si>
  <si>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</si>
  <si>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</si>
  <si>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</si>
  <si>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</si>
  <si>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</si>
  <si>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</si>
  <si>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</si>
  <si>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</si>
  <si>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</si>
  <si>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Umyvadlo dit</t>
  </si>
  <si>
    <t>Název nákladu</t>
  </si>
  <si>
    <t>kompletace ZT</t>
  </si>
  <si>
    <t>Hmoty1[t] za Mj</t>
  </si>
  <si>
    <t>Hmoty2[t] za Mj</t>
  </si>
  <si>
    <t>Ostatní náklady</t>
  </si>
  <si>
    <t>Přirážky</t>
  </si>
  <si>
    <t>Počet MJ</t>
  </si>
  <si>
    <t>Krycí list zadání</t>
  </si>
  <si>
    <t>Dmtž vana</t>
  </si>
  <si>
    <t>Dílčí DPH</t>
  </si>
  <si>
    <t>Ventil rohový  1/2</t>
  </si>
  <si>
    <t>Číslo(SKP)</t>
  </si>
  <si>
    <t>Sazba [Kč]</t>
  </si>
  <si>
    <t>Umístění :</t>
  </si>
  <si>
    <t>Toto je první objekt</t>
  </si>
  <si>
    <t>Množství Mj</t>
  </si>
  <si>
    <t>Popis řádku</t>
  </si>
  <si>
    <t>Celkové ostatní náklady</t>
  </si>
  <si>
    <t>Cena vč. DPH</t>
  </si>
  <si>
    <t>Ventily odpadní  DN 40/50</t>
  </si>
  <si>
    <t>Množství [Mj]</t>
  </si>
  <si>
    <t>Mtž WC modulu</t>
  </si>
  <si>
    <t>sifon um. Design 32 celokov</t>
  </si>
  <si>
    <t>Klozet závěsný</t>
  </si>
  <si>
    <t>Nástěnka K 247</t>
  </si>
  <si>
    <t>Vyvedení kanal výpustek D 40</t>
  </si>
  <si>
    <t>Vyvedení kanal výpustek D 50</t>
  </si>
  <si>
    <t>Vyvedení kanal výpustek D 110</t>
  </si>
  <si>
    <t>Výlevka keramická  plastová m</t>
  </si>
  <si>
    <t>Dodatek číslo :</t>
  </si>
  <si>
    <t>Zakázka číslo :</t>
  </si>
  <si>
    <t>vodovod vnitřní</t>
  </si>
  <si>
    <t>MTZ Výlevka diturvitová 7101/2</t>
  </si>
  <si>
    <t>Archivní číslo :</t>
  </si>
  <si>
    <t>Rozpočet číslo :</t>
  </si>
  <si>
    <t>Demontážní  práce</t>
  </si>
  <si>
    <t>Dmtž pisoár+nádrž</t>
  </si>
  <si>
    <t>Mtž van ocelových</t>
  </si>
  <si>
    <t>Ovládací tlačítko</t>
  </si>
  <si>
    <t>Bat umyv stojánkové TE 842 V G 1/2</t>
  </si>
  <si>
    <t>Kanal potr PP odpad hrdlové DN 100</t>
  </si>
  <si>
    <t>Vana ocelová smaltovaná délka 1700</t>
  </si>
  <si>
    <t>Kanal potr PP odpadní hrdlové DN 40</t>
  </si>
  <si>
    <t>Kanal potr PP odpadní hrdlové DN 50</t>
  </si>
  <si>
    <t>Baterie tlačná um.</t>
  </si>
  <si>
    <t>Dvířka  z PH 20/20</t>
  </si>
  <si>
    <t>Položkový rozpočet</t>
  </si>
  <si>
    <t>Zápach uzávěr vana</t>
  </si>
  <si>
    <t>kanalizace vnitřní</t>
  </si>
  <si>
    <t>Sedátko antibakt. pro klozet keramický</t>
  </si>
  <si>
    <t>Ventil pračkový G 3/4</t>
  </si>
  <si>
    <t>Dmtž klozet splachovací</t>
  </si>
  <si>
    <t>Rozpočtové náklady [Kč]</t>
  </si>
  <si>
    <t>Stavební objekt číslo :</t>
  </si>
  <si>
    <t>Dmtž výlevka diturvitová</t>
  </si>
  <si>
    <t>Mtž klozet mís závěsných</t>
  </si>
  <si>
    <t>Dmtž umyvadlo bez armatur</t>
  </si>
  <si>
    <t>Mtž uzávěrka zápach DN 50</t>
  </si>
  <si>
    <t>Souprava zvukoizolační WC</t>
  </si>
  <si>
    <t>Mtž pisoárů ostatních typů</t>
  </si>
  <si>
    <t>Pomocné práce nepředvídané</t>
  </si>
  <si>
    <t>Seznam položek pro oddíl :</t>
  </si>
  <si>
    <t>Baterie 150 zeď pro výlevku</t>
  </si>
  <si>
    <t>Osazení LOZ- liniový žlábek</t>
  </si>
  <si>
    <t>Přesun vodovod objekt v -6m</t>
  </si>
  <si>
    <t>Zkouška tlak potrubí -DN 50</t>
  </si>
  <si>
    <t>Základní rozpočtové náklady</t>
  </si>
  <si>
    <t>Zápach uzávěr podl  DN40/50</t>
  </si>
  <si>
    <t>Mtž ventilů nástěnných G 1/2</t>
  </si>
  <si>
    <t>Mtž ventilů nástěnných G 3/4</t>
  </si>
  <si>
    <t>Mtž ventilů odpadních -DN 50</t>
  </si>
  <si>
    <t>Ovládací tlačítko pro výlevku</t>
  </si>
  <si>
    <t>Přesun kanalizace objekt v -6m</t>
  </si>
  <si>
    <t>Mtž umyvadel na šrouby do zdiva</t>
  </si>
  <si>
    <t>Zkouška těs kanal vodou -DN 125</t>
  </si>
  <si>
    <t>sprcha hlavová růžice antivandal</t>
  </si>
  <si>
    <t>Účelové měrné jednotky (bez DPH)</t>
  </si>
  <si>
    <t>Mtž baterií umyv- stojánkové G1/2</t>
  </si>
  <si>
    <t>Rozvody z plastů polyfuze -D 20mm</t>
  </si>
  <si>
    <t>Rozvody z plastů polyfuze -D 25mm</t>
  </si>
  <si>
    <t>Rozvody z plastů polyfuze -D 32mm</t>
  </si>
  <si>
    <t>Přesun zařiz předměty objekt v -6m</t>
  </si>
  <si>
    <t>Celkové rozpočtové náklady (bezDPH)</t>
  </si>
  <si>
    <t>Kulový kohout R250DS 3/4" vyp+páčka</t>
  </si>
  <si>
    <t>Mtž bat sprch nástěnné nastav výška</t>
  </si>
  <si>
    <t>Nerez liniový žlábek do sprch. koutu</t>
  </si>
  <si>
    <t>Směšovací ventil pro míchání baterií</t>
  </si>
  <si>
    <t xml:space="preserve"> Předstěnová inst.souprava pro pisoár</t>
  </si>
  <si>
    <t>Baterie  páka vana včetně sprch. setu</t>
  </si>
  <si>
    <t>MTZ předstěnové instalace pro výlevku</t>
  </si>
  <si>
    <t>předstěnová inst. souprava pro výlevku</t>
  </si>
  <si>
    <t>WC modul předstěnová inst. ovl  zepředu</t>
  </si>
  <si>
    <t>Daň z přidané hodnoty (Rozpočet+Ostatní)</t>
  </si>
  <si>
    <t>Celkové náklady (Rozpočet +Ostatní) vč. DPH</t>
  </si>
  <si>
    <t xml:space="preserve"> Předstěnová inst.souprava pro pisoár montáž</t>
  </si>
  <si>
    <t>Baterie sprch podomítková tlačná samouzavírací</t>
  </si>
  <si>
    <t>Souprava na uchycení umyvadel na šrouby do zdiva</t>
  </si>
  <si>
    <t>Stavební práce v objektu V Zálomu 1, Ostrava- Zábřeh</t>
  </si>
  <si>
    <t>c:\rozpnz\localdata\Data;815;Stavební práce v objektu V Zálomu 1, Ostrava- Zábř</t>
  </si>
  <si>
    <t>Izolace návleková z pěnového PE DN 40</t>
  </si>
  <si>
    <t>Izolace návleková z pěnového PE DN 50</t>
  </si>
  <si>
    <t>Izolace návleková z pěnového PE DN 100</t>
  </si>
  <si>
    <t>Zlab pozink.  D 20 mm</t>
  </si>
  <si>
    <t>Zlab pozink.  D 25mm</t>
  </si>
  <si>
    <t>Zlab pozink.  D 32mm</t>
  </si>
  <si>
    <t>Termoizolační trubice z pěnového PE -D 20 tl. 13mm</t>
  </si>
  <si>
    <t>Termoizolační trubice z pěnového PE -D 25 tl. 13mm</t>
  </si>
  <si>
    <t>Termoizolační trubice z pěnového PE -D 32 tl. 13mm</t>
  </si>
  <si>
    <t>Termoizolační trubice z pěnového PE -D 20 tl. 30mm</t>
  </si>
  <si>
    <t>Termoizolační trubice z pěnového PE -D 25 tl. 30mm</t>
  </si>
  <si>
    <t>Termoizolační trubice z pěnového PE -D 32 tl. 40 mm</t>
  </si>
  <si>
    <t>Pisoár keramický bílý, vnější přívod vody</t>
  </si>
  <si>
    <t>Pis. tlačný ventil 1/2"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</si>
</sst>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;\-#,##0.00&quot; Kč&quot;"/>
    <numFmt numFmtId="167" formatCode="#,##0.00;\-#,###,##0.00;&quot;&quot;"/>
    <numFmt numFmtId="168" formatCode="0&quot; %&quot;"/>
    <numFmt numFmtId="169" formatCode="#,##0.00&quot; Kč&quot;;\-#,##0.00&quot; Kč&quot;;&quot;&quot;"/>
    <numFmt numFmtId="170" formatCode="#,##0.00;;&quot;&quot;"/>
    <numFmt numFmtId="171" formatCode="#,##0.000"/>
    <numFmt numFmtId="172" formatCode="#,##0.00&quot; Kč&quot;;[Red]\-#,##0.00&quot; Kč&quot;"/>
    <numFmt numFmtId="173" formatCode="#,##0.000##"/>
    <numFmt numFmtId="174" formatCode="#,##0.00;\-#,##0.00;&quot;&quot;"/>
    <numFmt numFmtId="175" formatCode="#,##0.000;\-#,##0.000;&quot;&quot;"/>
    <numFmt numFmtId="176" formatCode="_-* #,##0.00\,_K_č_-;\-* #,##0.00\,_K_č_-;_-* \-??\ _K_č_-;_-@_-"/>
  </numFmts>
  <fonts count="62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166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7" fontId="0" fillId="33" borderId="15" xfId="0" applyNumberFormat="1" applyFont="1" applyFill="1" applyBorder="1" applyAlignment="1">
      <alignment/>
    </xf>
    <xf numFmtId="167" fontId="0" fillId="33" borderId="15" xfId="0" applyNumberFormat="1" applyFont="1" applyFill="1" applyBorder="1" applyAlignment="1">
      <alignment/>
    </xf>
    <xf numFmtId="167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8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7" fontId="6" fillId="35" borderId="17" xfId="0" applyNumberFormat="1" applyFont="1" applyFill="1" applyBorder="1" applyAlignment="1">
      <alignment/>
    </xf>
    <xf numFmtId="167" fontId="6" fillId="35" borderId="17" xfId="0" applyNumberFormat="1" applyFont="1" applyFill="1" applyBorder="1" applyAlignment="1">
      <alignment/>
    </xf>
    <xf numFmtId="167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8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70" fontId="19" fillId="33" borderId="0" xfId="0" applyNumberFormat="1" applyFont="1" applyFill="1" applyBorder="1" applyAlignment="1">
      <alignment/>
    </xf>
    <xf numFmtId="170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70" fontId="6" fillId="33" borderId="0" xfId="0" applyNumberFormat="1" applyFont="1" applyFill="1" applyBorder="1" applyAlignment="1">
      <alignment/>
    </xf>
    <xf numFmtId="172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70" fontId="9" fillId="34" borderId="15" xfId="0" applyNumberFormat="1" applyFont="1" applyFill="1" applyBorder="1" applyAlignment="1">
      <alignment horizontal="center"/>
    </xf>
    <xf numFmtId="170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2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70" fontId="13" fillId="33" borderId="17" xfId="0" applyNumberFormat="1" applyFont="1" applyFill="1" applyBorder="1" applyAlignment="1">
      <alignment horizontal="center"/>
    </xf>
    <xf numFmtId="170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2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2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71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6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71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6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71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9" fontId="6" fillId="33" borderId="15" xfId="0" applyNumberFormat="1" applyFont="1" applyFill="1" applyBorder="1" applyAlignment="1">
      <alignment vertical="top"/>
    </xf>
    <xf numFmtId="174" fontId="9" fillId="33" borderId="15" xfId="0" applyNumberFormat="1" applyFont="1" applyFill="1" applyBorder="1" applyAlignment="1">
      <alignment vertical="top"/>
    </xf>
    <xf numFmtId="174" fontId="0" fillId="33" borderId="15" xfId="0" applyNumberFormat="1" applyFont="1" applyFill="1" applyBorder="1" applyAlignment="1">
      <alignment vertical="top"/>
    </xf>
    <xf numFmtId="175" fontId="0" fillId="33" borderId="15" xfId="0" applyNumberFormat="1" applyFont="1" applyFill="1" applyBorder="1" applyAlignment="1">
      <alignment vertical="top"/>
    </xf>
    <xf numFmtId="168" fontId="9" fillId="33" borderId="15" xfId="0" applyNumberFormat="1" applyFont="1" applyFill="1" applyBorder="1" applyAlignment="1">
      <alignment horizontal="right" vertical="top"/>
    </xf>
    <xf numFmtId="174" fontId="9" fillId="33" borderId="15" xfId="0" applyNumberFormat="1" applyFont="1" applyFill="1" applyBorder="1" applyAlignment="1">
      <alignment horizontal="right" vertical="top"/>
    </xf>
    <xf numFmtId="176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9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6" fontId="0" fillId="33" borderId="15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69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9" fontId="6" fillId="35" borderId="0" xfId="0" applyNumberFormat="1" applyFont="1" applyFill="1" applyBorder="1" applyAlignment="1">
      <alignment horizontal="center" vertical="center"/>
    </xf>
    <xf numFmtId="169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70" fontId="6" fillId="35" borderId="15" xfId="0" applyNumberFormat="1" applyFont="1" applyFill="1" applyBorder="1" applyAlignment="1">
      <alignment horizontal="center" vertical="center"/>
    </xf>
    <xf numFmtId="169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9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9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9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9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70" fontId="19" fillId="33" borderId="0" xfId="0" applyNumberFormat="1" applyFont="1" applyFill="1" applyBorder="1" applyAlignment="1">
      <alignment horizontal="center"/>
    </xf>
    <xf numFmtId="170" fontId="21" fillId="33" borderId="0" xfId="0" applyNumberFormat="1" applyFont="1" applyFill="1" applyBorder="1" applyAlignment="1">
      <alignment/>
    </xf>
    <xf numFmtId="170" fontId="6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B2" sqref="B2:N3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62" t="s">
        <v>150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7"/>
    </row>
    <row r="3" spans="1:15" ht="27" customHeight="1">
      <c r="A3" s="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7"/>
    </row>
    <row r="4" spans="1:15" ht="24" customHeight="1">
      <c r="A4" s="6"/>
      <c r="B4" s="8" t="s">
        <v>124</v>
      </c>
      <c r="C4" s="163" t="s">
        <v>240</v>
      </c>
      <c r="D4" s="163"/>
      <c r="E4" s="163"/>
      <c r="F4" s="163"/>
      <c r="G4" s="163"/>
      <c r="H4" s="163"/>
      <c r="I4" s="9" t="s">
        <v>137</v>
      </c>
      <c r="J4" s="164"/>
      <c r="K4" s="164"/>
      <c r="L4" s="164"/>
      <c r="M4" s="164"/>
      <c r="N4" s="164"/>
      <c r="O4" s="10"/>
    </row>
    <row r="5" spans="1:15" ht="23.25" customHeight="1">
      <c r="A5" s="6"/>
      <c r="B5" s="11" t="s">
        <v>120</v>
      </c>
      <c r="C5" s="12"/>
      <c r="D5" s="165"/>
      <c r="E5" s="165"/>
      <c r="F5" s="13"/>
      <c r="G5" s="166"/>
      <c r="H5" s="166"/>
      <c r="I5" s="166"/>
      <c r="J5" s="166"/>
      <c r="K5" s="166"/>
      <c r="L5" s="166"/>
      <c r="M5" s="166"/>
      <c r="N5" s="166"/>
      <c r="O5" s="14"/>
    </row>
    <row r="6" spans="1:15" ht="15" customHeight="1">
      <c r="A6" s="6"/>
      <c r="B6" s="158" t="s">
        <v>173</v>
      </c>
      <c r="C6" s="158"/>
      <c r="D6" s="160" t="s">
        <v>13</v>
      </c>
      <c r="E6" s="160"/>
      <c r="F6" s="15" t="s">
        <v>156</v>
      </c>
      <c r="G6" s="158"/>
      <c r="H6" s="158"/>
      <c r="I6" s="158"/>
      <c r="J6" s="158"/>
      <c r="K6" s="158"/>
      <c r="L6" s="158"/>
      <c r="M6" s="158"/>
      <c r="N6" s="158"/>
      <c r="O6" s="14"/>
    </row>
    <row r="7" spans="1:15" ht="15" customHeight="1">
      <c r="A7" s="6"/>
      <c r="B7" s="158" t="s">
        <v>196</v>
      </c>
      <c r="C7" s="158"/>
      <c r="D7" s="160"/>
      <c r="E7" s="160"/>
      <c r="F7" s="15" t="s">
        <v>127</v>
      </c>
      <c r="G7" s="158"/>
      <c r="H7" s="158"/>
      <c r="I7" s="158"/>
      <c r="J7" s="158"/>
      <c r="K7" s="158"/>
      <c r="L7" s="158"/>
      <c r="M7" s="158"/>
      <c r="N7" s="158"/>
      <c r="O7" s="14"/>
    </row>
    <row r="8" spans="1:15" ht="15" customHeight="1">
      <c r="A8" s="6"/>
      <c r="B8" s="158" t="s">
        <v>177</v>
      </c>
      <c r="C8" s="158"/>
      <c r="D8" s="160" t="s">
        <v>241</v>
      </c>
      <c r="E8" s="160"/>
      <c r="F8" s="15" t="s">
        <v>129</v>
      </c>
      <c r="G8" s="161"/>
      <c r="H8" s="161"/>
      <c r="I8" s="161"/>
      <c r="J8" s="161"/>
      <c r="K8" s="161"/>
      <c r="L8" s="161"/>
      <c r="M8" s="161"/>
      <c r="N8" s="161"/>
      <c r="O8" s="14"/>
    </row>
    <row r="9" spans="1:15" ht="15" customHeight="1">
      <c r="A9" s="6"/>
      <c r="B9" s="158" t="s">
        <v>172</v>
      </c>
      <c r="C9" s="158"/>
      <c r="D9" s="160"/>
      <c r="E9" s="160"/>
      <c r="F9" s="15" t="s">
        <v>141</v>
      </c>
      <c r="G9" s="161"/>
      <c r="H9" s="161"/>
      <c r="I9" s="161"/>
      <c r="J9" s="161"/>
      <c r="K9" s="161"/>
      <c r="L9" s="161"/>
      <c r="M9" s="161"/>
      <c r="N9" s="161"/>
      <c r="O9" s="14"/>
    </row>
    <row r="10" spans="1:15" ht="15" customHeight="1">
      <c r="A10" s="6"/>
      <c r="B10" s="158" t="s">
        <v>176</v>
      </c>
      <c r="C10" s="158"/>
      <c r="D10" s="158"/>
      <c r="E10" s="158"/>
      <c r="F10" s="15" t="s">
        <v>136</v>
      </c>
      <c r="G10" s="161"/>
      <c r="H10" s="161"/>
      <c r="I10" s="161"/>
      <c r="J10" s="161"/>
      <c r="K10" s="161"/>
      <c r="L10" s="161"/>
      <c r="M10" s="161"/>
      <c r="N10" s="161"/>
      <c r="O10" s="14"/>
    </row>
    <row r="11" spans="1:15" ht="15" customHeight="1">
      <c r="A11" s="6"/>
      <c r="B11" s="158" t="s">
        <v>35</v>
      </c>
      <c r="C11" s="158"/>
      <c r="D11" s="131" t="s">
        <v>126</v>
      </c>
      <c r="E11" s="131"/>
      <c r="F11" s="15"/>
      <c r="G11" s="158"/>
      <c r="H11" s="158"/>
      <c r="I11" s="158"/>
      <c r="J11" s="158"/>
      <c r="K11" s="158"/>
      <c r="L11" s="158"/>
      <c r="M11" s="158"/>
      <c r="N11" s="158"/>
      <c r="O11" s="14"/>
    </row>
    <row r="12" spans="1:15" ht="15" customHeight="1">
      <c r="A12" s="6"/>
      <c r="B12" s="159"/>
      <c r="C12" s="159"/>
      <c r="D12" s="159"/>
      <c r="E12" s="159"/>
      <c r="F12" s="15" t="s">
        <v>41</v>
      </c>
      <c r="G12" s="158" t="s">
        <v>241</v>
      </c>
      <c r="H12" s="158"/>
      <c r="I12" s="158"/>
      <c r="J12" s="158"/>
      <c r="K12" s="158"/>
      <c r="L12" s="158"/>
      <c r="M12" s="158"/>
      <c r="N12" s="158"/>
      <c r="O12" s="14"/>
    </row>
    <row r="13" spans="1:15" ht="15" customHeight="1">
      <c r="A13" s="6"/>
      <c r="B13" s="156" t="s">
        <v>195</v>
      </c>
      <c r="C13" s="156"/>
      <c r="D13" s="156"/>
      <c r="E13" s="156"/>
      <c r="F13" s="156"/>
      <c r="G13" s="157" t="s">
        <v>147</v>
      </c>
      <c r="H13" s="157"/>
      <c r="I13" s="157"/>
      <c r="J13" s="157"/>
      <c r="K13" s="157"/>
      <c r="L13" s="135" t="s">
        <v>135</v>
      </c>
      <c r="M13" s="135"/>
      <c r="N13" s="135"/>
      <c r="O13" s="14"/>
    </row>
    <row r="14" spans="1:15" ht="15" customHeight="1">
      <c r="A14" s="6"/>
      <c r="B14" s="16" t="s">
        <v>131</v>
      </c>
      <c r="C14" s="17" t="s">
        <v>36</v>
      </c>
      <c r="D14" s="17" t="s">
        <v>139</v>
      </c>
      <c r="E14" s="18" t="s">
        <v>16</v>
      </c>
      <c r="F14" s="19" t="s">
        <v>148</v>
      </c>
      <c r="G14" s="145" t="s">
        <v>143</v>
      </c>
      <c r="H14" s="145"/>
      <c r="I14" s="145"/>
      <c r="J14" s="21" t="s">
        <v>138</v>
      </c>
      <c r="K14" s="22" t="s">
        <v>123</v>
      </c>
      <c r="L14" s="14"/>
      <c r="M14" s="3"/>
      <c r="N14" s="3"/>
      <c r="O14" s="14"/>
    </row>
    <row r="15" spans="1:15" ht="15" customHeight="1">
      <c r="A15" s="6"/>
      <c r="B15" s="23" t="s">
        <v>15</v>
      </c>
      <c r="C15" s="24">
        <f>SUMIF(Rozpočet!F9:F96,B15,Rozpočet!L9:L96)</f>
        <v>0</v>
      </c>
      <c r="D15" s="24">
        <f>SUMIF(Rozpočet!F9:F96,B15,Rozpočet!M9:M96)</f>
        <v>0</v>
      </c>
      <c r="E15" s="25">
        <f>SUMIF(Rozpočet!F9:F96,B15,Rozpočet!N9:N96)</f>
        <v>0</v>
      </c>
      <c r="F15" s="26">
        <f>SUMIF(Rozpočet!F9:F96,B15,Rozpočet!O9:O96)</f>
        <v>0</v>
      </c>
      <c r="G15" s="149"/>
      <c r="H15" s="149"/>
      <c r="I15" s="149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19</v>
      </c>
      <c r="C16" s="24">
        <f>SUMIF(Rozpočet!F9:F96,B16,Rozpočet!L9:L96)</f>
        <v>0</v>
      </c>
      <c r="D16" s="24">
        <f>SUMIF(Rozpočet!F9:F96,B16,Rozpočet!M9:M96)</f>
        <v>0</v>
      </c>
      <c r="E16" s="25">
        <f>SUMIF(Rozpočet!F9:F96,B16,Rozpočet!N9:N96)</f>
        <v>0</v>
      </c>
      <c r="F16" s="26">
        <f>SUMIF(Rozpočet!F9:F96,B16,Rozpočet!O9:O96)</f>
        <v>0</v>
      </c>
      <c r="G16" s="149"/>
      <c r="H16" s="149"/>
      <c r="I16" s="149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17</v>
      </c>
      <c r="C17" s="24">
        <f>SUMIF(Rozpočet!F9:F96,B17,Rozpočet!L9:L96)</f>
        <v>0</v>
      </c>
      <c r="D17" s="24">
        <f>SUMIF(Rozpočet!F9:F96,B17,Rozpočet!M9:M96)</f>
        <v>0</v>
      </c>
      <c r="E17" s="25">
        <f>SUMIF(Rozpočet!F9:F96,B17,Rozpočet!N9:N96)</f>
        <v>0</v>
      </c>
      <c r="F17" s="26">
        <f>SUMIF(Rozpočet!F9:F96,B17,Rozpočet!O9:O96)</f>
        <v>0</v>
      </c>
      <c r="G17" s="149"/>
      <c r="H17" s="149"/>
      <c r="I17" s="149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20</v>
      </c>
      <c r="C18" s="24">
        <f>SUMIF(Rozpočet!F9:F96,B18,Rozpočet!L9:L96)</f>
        <v>0</v>
      </c>
      <c r="D18" s="24">
        <f>SUMIF(Rozpočet!F9:F96,B18,Rozpočet!M9:M96)</f>
        <v>0</v>
      </c>
      <c r="E18" s="25">
        <f>SUMIF(Rozpočet!F9:F96,B18,Rozpočet!N9:N96)</f>
        <v>0</v>
      </c>
      <c r="F18" s="26">
        <f>SUMIF(Rozpočet!F9:F96,B18,Rozpočet!O9:O96)</f>
        <v>0</v>
      </c>
      <c r="G18" s="149"/>
      <c r="H18" s="149"/>
      <c r="I18" s="149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18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9"/>
      <c r="H19" s="149"/>
      <c r="I19" s="149"/>
      <c r="J19" s="27"/>
      <c r="K19" s="28"/>
      <c r="L19" s="29" t="s">
        <v>23</v>
      </c>
      <c r="M19" s="3"/>
      <c r="N19" s="3"/>
      <c r="O19" s="14"/>
    </row>
    <row r="20" spans="1:15" ht="15" customHeight="1">
      <c r="A20" s="6"/>
      <c r="B20" s="30" t="s">
        <v>30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9"/>
      <c r="H20" s="149"/>
      <c r="I20" s="149"/>
      <c r="J20" s="27"/>
      <c r="K20" s="28"/>
      <c r="L20" s="14"/>
      <c r="M20" s="34"/>
      <c r="N20" s="34"/>
      <c r="O20" s="14"/>
    </row>
    <row r="21" spans="1:15" ht="15" customHeight="1">
      <c r="A21" s="6"/>
      <c r="B21" s="154" t="s">
        <v>209</v>
      </c>
      <c r="C21" s="154"/>
      <c r="D21" s="154"/>
      <c r="E21" s="155">
        <f>SUM(C20:E20)</f>
        <v>0</v>
      </c>
      <c r="F21" s="155"/>
      <c r="G21" s="149"/>
      <c r="H21" s="149"/>
      <c r="I21" s="149"/>
      <c r="J21" s="27"/>
      <c r="K21" s="28"/>
      <c r="L21" s="135" t="s">
        <v>140</v>
      </c>
      <c r="M21" s="135"/>
      <c r="N21" s="135"/>
      <c r="O21" s="14"/>
    </row>
    <row r="22" spans="1:15" ht="15" customHeight="1">
      <c r="A22" s="6"/>
      <c r="B22" s="147" t="s">
        <v>148</v>
      </c>
      <c r="C22" s="147"/>
      <c r="D22" s="147"/>
      <c r="E22" s="148">
        <f>F20</f>
        <v>0</v>
      </c>
      <c r="F22" s="148"/>
      <c r="G22" s="149"/>
      <c r="H22" s="149"/>
      <c r="I22" s="149"/>
      <c r="J22" s="27"/>
      <c r="K22" s="28"/>
      <c r="L22" s="35"/>
      <c r="M22" s="3"/>
      <c r="N22" s="3"/>
      <c r="O22" s="14"/>
    </row>
    <row r="23" spans="1:15" ht="15" customHeight="1">
      <c r="A23" s="6"/>
      <c r="B23" s="150" t="s">
        <v>225</v>
      </c>
      <c r="C23" s="150"/>
      <c r="D23" s="150"/>
      <c r="E23" s="151">
        <f>E21+E22</f>
        <v>0</v>
      </c>
      <c r="F23" s="151"/>
      <c r="G23" s="152" t="s">
        <v>160</v>
      </c>
      <c r="H23" s="152"/>
      <c r="I23" s="152"/>
      <c r="J23" s="153">
        <f>SUM(J15:J22)</f>
        <v>0</v>
      </c>
      <c r="K23" s="153"/>
      <c r="L23" s="14"/>
      <c r="M23" s="3"/>
      <c r="N23" s="3"/>
      <c r="O23" s="14"/>
    </row>
    <row r="24" spans="1:15" ht="15" customHeight="1">
      <c r="A24" s="6"/>
      <c r="B24" s="150"/>
      <c r="C24" s="150"/>
      <c r="D24" s="150"/>
      <c r="E24" s="151"/>
      <c r="F24" s="151"/>
      <c r="G24" s="152"/>
      <c r="H24" s="152"/>
      <c r="I24" s="152"/>
      <c r="J24" s="153"/>
      <c r="K24" s="153"/>
      <c r="L24" s="14"/>
      <c r="M24" s="3"/>
      <c r="N24" s="3"/>
      <c r="O24" s="14"/>
    </row>
    <row r="25" spans="1:15" ht="15" customHeight="1">
      <c r="A25" s="6"/>
      <c r="B25" s="135" t="s">
        <v>235</v>
      </c>
      <c r="C25" s="135"/>
      <c r="D25" s="135"/>
      <c r="E25" s="135"/>
      <c r="F25" s="135"/>
      <c r="G25" s="142" t="s">
        <v>152</v>
      </c>
      <c r="H25" s="142"/>
      <c r="I25" s="142"/>
      <c r="J25" s="142"/>
      <c r="K25" s="142"/>
      <c r="L25" s="14"/>
      <c r="M25" s="3"/>
      <c r="N25" s="3"/>
      <c r="O25" s="14"/>
    </row>
    <row r="26" spans="1:15" ht="15" customHeight="1">
      <c r="A26" s="6"/>
      <c r="B26" s="30" t="s">
        <v>40</v>
      </c>
      <c r="C26" s="143" t="s">
        <v>33</v>
      </c>
      <c r="D26" s="143"/>
      <c r="E26" s="144" t="s">
        <v>29</v>
      </c>
      <c r="F26" s="144"/>
      <c r="G26" s="20"/>
      <c r="H26" s="145" t="s">
        <v>42</v>
      </c>
      <c r="I26" s="145"/>
      <c r="J26" s="146" t="s">
        <v>29</v>
      </c>
      <c r="K26" s="146"/>
      <c r="L26" s="14"/>
      <c r="M26" s="3"/>
      <c r="N26" s="3"/>
      <c r="O26" s="14"/>
    </row>
    <row r="27" spans="1:15" ht="15" customHeight="1">
      <c r="A27" s="6"/>
      <c r="B27" s="36">
        <v>15</v>
      </c>
      <c r="C27" s="132">
        <f>SUMIF(Rozpočet!S9:S96,B27,Rozpočet!K9:K96)+H27</f>
        <v>0</v>
      </c>
      <c r="D27" s="132"/>
      <c r="E27" s="133">
        <f>C27/100*B27</f>
        <v>0</v>
      </c>
      <c r="F27" s="133"/>
      <c r="G27" s="37"/>
      <c r="H27" s="141">
        <f>SUMIF(K15:K22,B27,J15:J22)</f>
        <v>0</v>
      </c>
      <c r="I27" s="141"/>
      <c r="J27" s="134">
        <f>H27*B27/100</f>
        <v>0</v>
      </c>
      <c r="K27" s="134"/>
      <c r="L27" s="29" t="s">
        <v>23</v>
      </c>
      <c r="M27" s="3"/>
      <c r="N27" s="3"/>
      <c r="O27" s="14"/>
    </row>
    <row r="28" spans="1:15" ht="15" customHeight="1">
      <c r="A28" s="6"/>
      <c r="B28" s="36">
        <v>21</v>
      </c>
      <c r="C28" s="132">
        <f>SUMIF(Rozpočet!S9:S96,B28,Rozpočet!K9:K96)+H28</f>
        <v>0</v>
      </c>
      <c r="D28" s="132"/>
      <c r="E28" s="133">
        <f>C28/100*B28</f>
        <v>0</v>
      </c>
      <c r="F28" s="133"/>
      <c r="G28" s="37"/>
      <c r="H28" s="134">
        <f>SUMIF(K15:K22,B28,J15:J22)</f>
        <v>0</v>
      </c>
      <c r="I28" s="134"/>
      <c r="J28" s="134">
        <f>H28*B28/100</f>
        <v>0</v>
      </c>
      <c r="K28" s="134"/>
      <c r="L28" s="14"/>
      <c r="M28" s="3"/>
      <c r="N28" s="3"/>
      <c r="O28" s="14"/>
    </row>
    <row r="29" spans="1:15" ht="15" customHeight="1">
      <c r="A29" s="6"/>
      <c r="B29" s="36">
        <v>0</v>
      </c>
      <c r="C29" s="132">
        <f>(E23+J23)-(C27+C28)</f>
        <v>0</v>
      </c>
      <c r="D29" s="132"/>
      <c r="E29" s="133">
        <f>C29/100*B29</f>
        <v>0</v>
      </c>
      <c r="F29" s="133"/>
      <c r="G29" s="37"/>
      <c r="H29" s="134">
        <f>J23-(H27+H28)</f>
        <v>0</v>
      </c>
      <c r="I29" s="134"/>
      <c r="J29" s="134">
        <f>H29*B29/100</f>
        <v>0</v>
      </c>
      <c r="K29" s="134"/>
      <c r="L29" s="135" t="s">
        <v>39</v>
      </c>
      <c r="M29" s="135"/>
      <c r="N29" s="135"/>
      <c r="O29" s="14"/>
    </row>
    <row r="30" spans="1:15" ht="15" customHeight="1">
      <c r="A30" s="6"/>
      <c r="B30" s="136"/>
      <c r="C30" s="137">
        <f>ROUNDUP(C27+C28+C29,1)</f>
        <v>0</v>
      </c>
      <c r="D30" s="137"/>
      <c r="E30" s="138">
        <f>ROUNDUP(E27+E28+E29,1)</f>
        <v>0</v>
      </c>
      <c r="F30" s="138"/>
      <c r="G30" s="139"/>
      <c r="H30" s="139"/>
      <c r="I30" s="139"/>
      <c r="J30" s="140">
        <f>J27+J28+J29</f>
        <v>0</v>
      </c>
      <c r="K30" s="140"/>
      <c r="L30" s="14"/>
      <c r="M30" s="3"/>
      <c r="N30" s="3"/>
      <c r="O30" s="14"/>
    </row>
    <row r="31" spans="1:15" ht="15" customHeight="1">
      <c r="A31" s="6"/>
      <c r="B31" s="136"/>
      <c r="C31" s="137"/>
      <c r="D31" s="137"/>
      <c r="E31" s="138"/>
      <c r="F31" s="138"/>
      <c r="G31" s="139"/>
      <c r="H31" s="139"/>
      <c r="I31" s="139"/>
      <c r="J31" s="140"/>
      <c r="K31" s="140"/>
      <c r="L31" s="14"/>
      <c r="M31" s="3"/>
      <c r="N31" s="3"/>
      <c r="O31" s="14"/>
    </row>
    <row r="32" spans="1:15" ht="15" customHeight="1">
      <c r="A32" s="6"/>
      <c r="B32" s="127" t="s">
        <v>236</v>
      </c>
      <c r="C32" s="127"/>
      <c r="D32" s="127"/>
      <c r="E32" s="127"/>
      <c r="F32" s="127"/>
      <c r="G32" s="128" t="s">
        <v>219</v>
      </c>
      <c r="H32" s="128"/>
      <c r="I32" s="128"/>
      <c r="J32" s="128"/>
      <c r="K32" s="128"/>
      <c r="L32" s="3"/>
      <c r="M32" s="3"/>
      <c r="N32" s="3"/>
      <c r="O32" s="14"/>
    </row>
    <row r="33" spans="1:15" ht="15" customHeight="1">
      <c r="A33" s="6"/>
      <c r="B33" s="129">
        <f>C30+E30</f>
        <v>0</v>
      </c>
      <c r="C33" s="129"/>
      <c r="D33" s="129"/>
      <c r="E33" s="129"/>
      <c r="F33" s="129"/>
      <c r="G33" s="130" t="s">
        <v>38</v>
      </c>
      <c r="H33" s="130"/>
      <c r="I33" s="130"/>
      <c r="J33" s="17" t="s">
        <v>149</v>
      </c>
      <c r="K33" s="38" t="s">
        <v>128</v>
      </c>
      <c r="L33" s="3"/>
      <c r="M33" s="3"/>
      <c r="N33" s="3"/>
      <c r="O33" s="14"/>
    </row>
    <row r="34" spans="1:15" ht="15" customHeight="1">
      <c r="A34" s="6"/>
      <c r="B34" s="129"/>
      <c r="C34" s="129"/>
      <c r="D34" s="129"/>
      <c r="E34" s="129"/>
      <c r="F34" s="129"/>
      <c r="G34" s="131"/>
      <c r="H34" s="131"/>
      <c r="I34" s="131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29"/>
      <c r="C35" s="129"/>
      <c r="D35" s="129"/>
      <c r="E35" s="129"/>
      <c r="F35" s="129"/>
      <c r="G35" s="131"/>
      <c r="H35" s="131"/>
      <c r="I35" s="131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29"/>
      <c r="C36" s="129"/>
      <c r="D36" s="129"/>
      <c r="E36" s="129"/>
      <c r="F36" s="129"/>
      <c r="G36" s="131"/>
      <c r="H36" s="131"/>
      <c r="I36" s="131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42"/>
    </row>
  </sheetData>
  <sheetProtection selectLockedCells="1" selectUnlockedCells="1"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PageLayoutView="0" workbookViewId="0" topLeftCell="A1">
      <pane xSplit="6" ySplit="8" topLeftCell="G5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73" sqref="G73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0" style="2" hidden="1" customWidth="1"/>
    <col min="19" max="19" width="11.71093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22</v>
      </c>
      <c r="B1" s="49" t="s">
        <v>31</v>
      </c>
      <c r="C1" s="49" t="s">
        <v>27</v>
      </c>
      <c r="D1" s="49" t="s">
        <v>24</v>
      </c>
      <c r="E1" s="49" t="s">
        <v>125</v>
      </c>
      <c r="F1" s="49" t="s">
        <v>154</v>
      </c>
      <c r="G1" s="49" t="s">
        <v>26</v>
      </c>
      <c r="H1" s="49" t="s">
        <v>163</v>
      </c>
      <c r="I1" s="49" t="s">
        <v>7</v>
      </c>
      <c r="J1" s="49" t="s">
        <v>155</v>
      </c>
      <c r="K1" s="49" t="s">
        <v>133</v>
      </c>
      <c r="L1" s="50" t="s">
        <v>36</v>
      </c>
      <c r="M1" s="50" t="s">
        <v>139</v>
      </c>
      <c r="N1" s="50" t="s">
        <v>16</v>
      </c>
      <c r="O1" s="50" t="s">
        <v>148</v>
      </c>
      <c r="P1" s="51" t="s">
        <v>145</v>
      </c>
      <c r="Q1" s="49" t="s">
        <v>146</v>
      </c>
      <c r="R1" s="49" t="s">
        <v>134</v>
      </c>
      <c r="S1" s="49" t="s">
        <v>14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67" t="s">
        <v>189</v>
      </c>
      <c r="H2" s="167"/>
      <c r="I2" s="167"/>
      <c r="J2" s="167"/>
      <c r="K2" s="167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124</v>
      </c>
      <c r="C3" s="56"/>
      <c r="D3" s="168" t="str">
        <f>KrycíList!D6</f>
        <v>815</v>
      </c>
      <c r="E3" s="168"/>
      <c r="F3" s="168"/>
      <c r="G3" s="57" t="str">
        <f>KrycíList!C4</f>
        <v>Stavební práce v objektu V Zálomu 1, Ostrava- Zábřeh</v>
      </c>
      <c r="H3" s="169">
        <f>KrycíList!J4</f>
        <v>0</v>
      </c>
      <c r="I3" s="169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70">
        <f>KrycíList!C5</f>
        <v>0</v>
      </c>
      <c r="E4" s="170"/>
      <c r="F4" s="170"/>
      <c r="G4" s="60">
        <f>KrycíList!G5</f>
        <v>0</v>
      </c>
      <c r="H4" s="171">
        <f>KrycíList!D5</f>
        <v>0</v>
      </c>
      <c r="I4" s="171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 t="str">
        <f>KrycíList!G12</f>
        <v>c:\rozpnz\localdata\Data;815;Stavební práce v objektu V Zálomu 1, Ostrava- Zábř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0</v>
      </c>
    </row>
    <row r="6" spans="1:256" s="75" customFormat="1" ht="21.75" customHeight="1">
      <c r="A6" s="70"/>
      <c r="B6" s="71" t="s">
        <v>31</v>
      </c>
      <c r="C6" s="71" t="s">
        <v>27</v>
      </c>
      <c r="D6" s="72" t="s">
        <v>24</v>
      </c>
      <c r="E6" s="71" t="s">
        <v>6</v>
      </c>
      <c r="F6" s="71" t="s">
        <v>154</v>
      </c>
      <c r="G6" s="71" t="s">
        <v>159</v>
      </c>
      <c r="H6" s="71" t="s">
        <v>158</v>
      </c>
      <c r="I6" s="71" t="s">
        <v>7</v>
      </c>
      <c r="J6" s="71" t="s">
        <v>28</v>
      </c>
      <c r="K6" s="73" t="s">
        <v>132</v>
      </c>
      <c r="L6" s="74" t="s">
        <v>36</v>
      </c>
      <c r="M6" s="74" t="s">
        <v>139</v>
      </c>
      <c r="N6" s="74" t="s">
        <v>16</v>
      </c>
      <c r="O6" s="74" t="s">
        <v>148</v>
      </c>
      <c r="P6" s="74" t="s">
        <v>121</v>
      </c>
      <c r="Q6" s="74" t="s">
        <v>122</v>
      </c>
      <c r="R6" s="74" t="s">
        <v>37</v>
      </c>
      <c r="S6" s="74" t="s">
        <v>25</v>
      </c>
      <c r="T6" s="74" t="s">
        <v>161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SUMIF($D9:$D97,"B",K9:K97)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5.950580000000078</v>
      </c>
      <c r="Q7" s="81">
        <f t="shared" si="0"/>
        <v>1.143</v>
      </c>
      <c r="R7" s="81">
        <f t="shared" si="0"/>
        <v>0</v>
      </c>
      <c r="S7" s="82">
        <f>ROUNDUP(SUMIF($D9:$D97,"B",S9:S97),1)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9</v>
      </c>
      <c r="C9" s="85"/>
      <c r="D9" s="86" t="s">
        <v>1</v>
      </c>
      <c r="E9" s="85"/>
      <c r="F9" s="87"/>
      <c r="G9" s="88" t="s">
        <v>157</v>
      </c>
      <c r="H9" s="85"/>
      <c r="I9" s="86"/>
      <c r="J9" s="85"/>
      <c r="K9" s="89">
        <f aca="true" t="shared" si="1" ref="K9:S9">SUMIF($D10:$D95,"O",K10:K95)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5.950580000000078</v>
      </c>
      <c r="Q9" s="91">
        <f t="shared" si="1"/>
        <v>1.143</v>
      </c>
      <c r="R9" s="91">
        <f t="shared" si="1"/>
        <v>0</v>
      </c>
      <c r="S9" s="92">
        <f t="shared" si="1"/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10</v>
      </c>
      <c r="D10" s="96" t="s">
        <v>3</v>
      </c>
      <c r="E10" s="97"/>
      <c r="F10" s="97" t="s">
        <v>19</v>
      </c>
      <c r="G10" s="98" t="s">
        <v>191</v>
      </c>
      <c r="H10" s="97"/>
      <c r="I10" s="96"/>
      <c r="J10" s="97"/>
      <c r="K10" s="99">
        <f>SUBTOTAL(9,K11:K24)</f>
        <v>0</v>
      </c>
      <c r="L10" s="100">
        <f>SUBTOTAL(9,L11:L24)</f>
        <v>0</v>
      </c>
      <c r="M10" s="100">
        <f>SUBTOTAL(9,M11:M24)</f>
        <v>0</v>
      </c>
      <c r="N10" s="100">
        <f>SUBTOTAL(9,N11:N24)</f>
        <v>0</v>
      </c>
      <c r="O10" s="100">
        <f>SUBTOTAL(9,O11:O24)</f>
        <v>0</v>
      </c>
      <c r="P10" s="101">
        <f>SUMPRODUCT(P11:P24,H11:H24)</f>
        <v>2.8859399999999997</v>
      </c>
      <c r="Q10" s="101">
        <f>SUMPRODUCT(Q11:Q24,H11:H24)</f>
        <v>0</v>
      </c>
      <c r="R10" s="101">
        <f>SUMPRODUCT(R11:R24,H11:H24)</f>
        <v>0</v>
      </c>
      <c r="S10" s="102">
        <f>SUMPRODUCT(S11:S24,K11:K24)/100</f>
        <v>0</v>
      </c>
      <c r="T10" s="102">
        <f>K10+S10</f>
        <v>0</v>
      </c>
      <c r="U10" s="93"/>
    </row>
    <row r="11" spans="1:21" ht="12.75" outlineLevel="2">
      <c r="A11" s="3"/>
      <c r="B11" s="103"/>
      <c r="C11" s="104"/>
      <c r="D11" s="105"/>
      <c r="E11" s="106" t="s">
        <v>204</v>
      </c>
      <c r="F11" s="107"/>
      <c r="G11" s="108"/>
      <c r="H11" s="107"/>
      <c r="I11" s="105"/>
      <c r="J11" s="107"/>
      <c r="K11" s="109"/>
      <c r="L11" s="110"/>
      <c r="M11" s="110"/>
      <c r="N11" s="110"/>
      <c r="O11" s="110"/>
      <c r="P11" s="111"/>
      <c r="Q11" s="111"/>
      <c r="R11" s="111"/>
      <c r="S11" s="112"/>
      <c r="T11" s="112"/>
      <c r="U11" s="93"/>
    </row>
    <row r="12" spans="1:21" ht="12.75" outlineLevel="2">
      <c r="A12" s="3"/>
      <c r="B12" s="93"/>
      <c r="C12" s="93"/>
      <c r="D12" s="113" t="s">
        <v>4</v>
      </c>
      <c r="E12" s="114">
        <v>1</v>
      </c>
      <c r="F12" s="115" t="s">
        <v>43</v>
      </c>
      <c r="G12" s="172" t="s">
        <v>185</v>
      </c>
      <c r="H12" s="116">
        <v>68</v>
      </c>
      <c r="I12" s="117" t="s">
        <v>5</v>
      </c>
      <c r="J12" s="118"/>
      <c r="K12" s="119">
        <f aca="true" t="shared" si="2" ref="K12:K24">H12*J12</f>
        <v>0</v>
      </c>
      <c r="L12" s="120">
        <f aca="true" t="shared" si="3" ref="L12:L24">IF(D12="S",K12,"")</f>
      </c>
      <c r="M12" s="121">
        <f aca="true" t="shared" si="4" ref="M12:M24">IF(OR(D12="P",D12="U"),K12,"")</f>
        <v>0</v>
      </c>
      <c r="N12" s="121">
        <f aca="true" t="shared" si="5" ref="N12:N24">IF(D12="H",K12,"")</f>
      </c>
      <c r="O12" s="121">
        <f aca="true" t="shared" si="6" ref="O12:O24">IF(D12="V",K12,"")</f>
      </c>
      <c r="P12" s="122">
        <v>0.00729</v>
      </c>
      <c r="Q12" s="122">
        <v>0</v>
      </c>
      <c r="R12" s="122">
        <v>0</v>
      </c>
      <c r="S12" s="123">
        <v>21</v>
      </c>
      <c r="T12" s="124">
        <f aca="true" t="shared" si="7" ref="T12:T24">K12*(S12+100)/100</f>
        <v>0</v>
      </c>
      <c r="U12" s="125"/>
    </row>
    <row r="13" spans="1:21" ht="12.75" outlineLevel="2">
      <c r="A13" s="3"/>
      <c r="B13" s="93"/>
      <c r="C13" s="93"/>
      <c r="D13" s="113" t="s">
        <v>4</v>
      </c>
      <c r="E13" s="114">
        <v>2</v>
      </c>
      <c r="F13" s="115" t="s">
        <v>44</v>
      </c>
      <c r="G13" s="172" t="s">
        <v>186</v>
      </c>
      <c r="H13" s="116">
        <v>67</v>
      </c>
      <c r="I13" s="117" t="s">
        <v>5</v>
      </c>
      <c r="J13" s="118"/>
      <c r="K13" s="119">
        <f t="shared" si="2"/>
        <v>0</v>
      </c>
      <c r="L13" s="120">
        <f t="shared" si="3"/>
      </c>
      <c r="M13" s="121">
        <f t="shared" si="4"/>
        <v>0</v>
      </c>
      <c r="N13" s="121">
        <f t="shared" si="5"/>
      </c>
      <c r="O13" s="121">
        <f t="shared" si="6"/>
      </c>
      <c r="P13" s="122">
        <v>0.0091</v>
      </c>
      <c r="Q13" s="122">
        <v>0</v>
      </c>
      <c r="R13" s="122">
        <v>0</v>
      </c>
      <c r="S13" s="123">
        <v>21</v>
      </c>
      <c r="T13" s="124">
        <f t="shared" si="7"/>
        <v>0</v>
      </c>
      <c r="U13" s="125"/>
    </row>
    <row r="14" spans="1:21" ht="12.75" outlineLevel="2">
      <c r="A14" s="3"/>
      <c r="B14" s="93"/>
      <c r="C14" s="93"/>
      <c r="D14" s="113" t="s">
        <v>4</v>
      </c>
      <c r="E14" s="114">
        <v>3</v>
      </c>
      <c r="F14" s="115" t="s">
        <v>45</v>
      </c>
      <c r="G14" s="172" t="s">
        <v>183</v>
      </c>
      <c r="H14" s="116">
        <v>68</v>
      </c>
      <c r="I14" s="117" t="s">
        <v>5</v>
      </c>
      <c r="J14" s="118"/>
      <c r="K14" s="119">
        <f t="shared" si="2"/>
        <v>0</v>
      </c>
      <c r="L14" s="120">
        <f t="shared" si="3"/>
      </c>
      <c r="M14" s="121">
        <f t="shared" si="4"/>
        <v>0</v>
      </c>
      <c r="N14" s="121">
        <f t="shared" si="5"/>
      </c>
      <c r="O14" s="121">
        <f t="shared" si="6"/>
      </c>
      <c r="P14" s="122">
        <v>0.012809999999999998</v>
      </c>
      <c r="Q14" s="122">
        <v>0</v>
      </c>
      <c r="R14" s="122">
        <v>0</v>
      </c>
      <c r="S14" s="123">
        <v>21</v>
      </c>
      <c r="T14" s="124">
        <f t="shared" si="7"/>
        <v>0</v>
      </c>
      <c r="U14" s="125"/>
    </row>
    <row r="15" spans="1:21" ht="12.75" outlineLevel="2">
      <c r="A15" s="3"/>
      <c r="B15" s="93"/>
      <c r="C15" s="93"/>
      <c r="D15" s="113" t="s">
        <v>4</v>
      </c>
      <c r="E15" s="114">
        <v>4</v>
      </c>
      <c r="F15" s="115" t="s">
        <v>46</v>
      </c>
      <c r="G15" s="172" t="s">
        <v>242</v>
      </c>
      <c r="H15" s="116">
        <v>68</v>
      </c>
      <c r="I15" s="117" t="s">
        <v>5</v>
      </c>
      <c r="J15" s="118"/>
      <c r="K15" s="119">
        <f t="shared" si="2"/>
        <v>0</v>
      </c>
      <c r="L15" s="120">
        <f t="shared" si="3"/>
      </c>
      <c r="M15" s="121">
        <f t="shared" si="4"/>
        <v>0</v>
      </c>
      <c r="N15" s="121">
        <f t="shared" si="5"/>
      </c>
      <c r="O15" s="121">
        <f t="shared" si="6"/>
      </c>
      <c r="P15" s="122">
        <v>0.00448</v>
      </c>
      <c r="Q15" s="122">
        <v>0</v>
      </c>
      <c r="R15" s="122">
        <v>0</v>
      </c>
      <c r="S15" s="123">
        <v>21</v>
      </c>
      <c r="T15" s="124">
        <f t="shared" si="7"/>
        <v>0</v>
      </c>
      <c r="U15" s="125"/>
    </row>
    <row r="16" spans="1:21" ht="12.75" outlineLevel="2">
      <c r="A16" s="3"/>
      <c r="B16" s="93"/>
      <c r="C16" s="93"/>
      <c r="D16" s="113" t="s">
        <v>4</v>
      </c>
      <c r="E16" s="114">
        <v>5</v>
      </c>
      <c r="F16" s="115" t="s">
        <v>47</v>
      </c>
      <c r="G16" s="172" t="s">
        <v>243</v>
      </c>
      <c r="H16" s="116">
        <v>67</v>
      </c>
      <c r="I16" s="117" t="s">
        <v>5</v>
      </c>
      <c r="J16" s="118"/>
      <c r="K16" s="119">
        <f t="shared" si="2"/>
        <v>0</v>
      </c>
      <c r="L16" s="120">
        <f t="shared" si="3"/>
      </c>
      <c r="M16" s="121">
        <f t="shared" si="4"/>
        <v>0</v>
      </c>
      <c r="N16" s="121">
        <f t="shared" si="5"/>
      </c>
      <c r="O16" s="121">
        <f t="shared" si="6"/>
      </c>
      <c r="P16" s="122">
        <v>0.00448</v>
      </c>
      <c r="Q16" s="122">
        <v>0</v>
      </c>
      <c r="R16" s="122">
        <v>0</v>
      </c>
      <c r="S16" s="123">
        <v>21</v>
      </c>
      <c r="T16" s="124">
        <f t="shared" si="7"/>
        <v>0</v>
      </c>
      <c r="U16" s="125"/>
    </row>
    <row r="17" spans="1:21" ht="12.75" outlineLevel="2">
      <c r="A17" s="3"/>
      <c r="B17" s="93"/>
      <c r="C17" s="93"/>
      <c r="D17" s="113" t="s">
        <v>4</v>
      </c>
      <c r="E17" s="114">
        <v>6</v>
      </c>
      <c r="F17" s="115" t="s">
        <v>48</v>
      </c>
      <c r="G17" s="172" t="s">
        <v>244</v>
      </c>
      <c r="H17" s="116">
        <v>68</v>
      </c>
      <c r="I17" s="117" t="s">
        <v>5</v>
      </c>
      <c r="J17" s="118"/>
      <c r="K17" s="119">
        <f t="shared" si="2"/>
        <v>0</v>
      </c>
      <c r="L17" s="120">
        <f t="shared" si="3"/>
      </c>
      <c r="M17" s="121">
        <f t="shared" si="4"/>
        <v>0</v>
      </c>
      <c r="N17" s="121">
        <f t="shared" si="5"/>
      </c>
      <c r="O17" s="121">
        <f t="shared" si="6"/>
      </c>
      <c r="P17" s="122">
        <v>0.00448</v>
      </c>
      <c r="Q17" s="122">
        <v>0</v>
      </c>
      <c r="R17" s="122">
        <v>0</v>
      </c>
      <c r="S17" s="123">
        <v>21</v>
      </c>
      <c r="T17" s="124">
        <f t="shared" si="7"/>
        <v>0</v>
      </c>
      <c r="U17" s="125"/>
    </row>
    <row r="18" spans="1:21" ht="12.75" outlineLevel="2">
      <c r="A18" s="3"/>
      <c r="B18" s="93"/>
      <c r="C18" s="93"/>
      <c r="D18" s="113" t="s">
        <v>4</v>
      </c>
      <c r="E18" s="114">
        <v>7</v>
      </c>
      <c r="F18" s="115" t="s">
        <v>49</v>
      </c>
      <c r="G18" s="172" t="s">
        <v>168</v>
      </c>
      <c r="H18" s="116">
        <v>25</v>
      </c>
      <c r="I18" s="117" t="s">
        <v>21</v>
      </c>
      <c r="J18" s="118"/>
      <c r="K18" s="119">
        <f t="shared" si="2"/>
        <v>0</v>
      </c>
      <c r="L18" s="120">
        <f t="shared" si="3"/>
      </c>
      <c r="M18" s="121">
        <f t="shared" si="4"/>
        <v>0</v>
      </c>
      <c r="N18" s="121">
        <f t="shared" si="5"/>
      </c>
      <c r="O18" s="121">
        <f t="shared" si="6"/>
      </c>
      <c r="P18" s="122">
        <v>0</v>
      </c>
      <c r="Q18" s="122">
        <v>0</v>
      </c>
      <c r="R18" s="122">
        <v>0</v>
      </c>
      <c r="S18" s="123">
        <v>21</v>
      </c>
      <c r="T18" s="124">
        <f t="shared" si="7"/>
        <v>0</v>
      </c>
      <c r="U18" s="125"/>
    </row>
    <row r="19" spans="1:21" ht="12.75" outlineLevel="2">
      <c r="A19" s="3"/>
      <c r="B19" s="93"/>
      <c r="C19" s="93"/>
      <c r="D19" s="113" t="s">
        <v>4</v>
      </c>
      <c r="E19" s="114">
        <v>8</v>
      </c>
      <c r="F19" s="115" t="s">
        <v>50</v>
      </c>
      <c r="G19" s="172" t="s">
        <v>169</v>
      </c>
      <c r="H19" s="116">
        <v>22</v>
      </c>
      <c r="I19" s="117" t="s">
        <v>21</v>
      </c>
      <c r="J19" s="118"/>
      <c r="K19" s="119">
        <f t="shared" si="2"/>
        <v>0</v>
      </c>
      <c r="L19" s="120">
        <f t="shared" si="3"/>
      </c>
      <c r="M19" s="121">
        <f t="shared" si="4"/>
        <v>0</v>
      </c>
      <c r="N19" s="121">
        <f t="shared" si="5"/>
      </c>
      <c r="O19" s="121">
        <f t="shared" si="6"/>
      </c>
      <c r="P19" s="122">
        <v>0</v>
      </c>
      <c r="Q19" s="122">
        <v>0</v>
      </c>
      <c r="R19" s="122">
        <v>0</v>
      </c>
      <c r="S19" s="123">
        <v>21</v>
      </c>
      <c r="T19" s="124">
        <f t="shared" si="7"/>
        <v>0</v>
      </c>
      <c r="U19" s="125"/>
    </row>
    <row r="20" spans="1:21" ht="12.75" outlineLevel="2">
      <c r="A20" s="3"/>
      <c r="B20" s="93"/>
      <c r="C20" s="93"/>
      <c r="D20" s="113" t="s">
        <v>4</v>
      </c>
      <c r="E20" s="114">
        <v>9</v>
      </c>
      <c r="F20" s="115" t="s">
        <v>51</v>
      </c>
      <c r="G20" s="172" t="s">
        <v>170</v>
      </c>
      <c r="H20" s="116">
        <v>17</v>
      </c>
      <c r="I20" s="117" t="s">
        <v>21</v>
      </c>
      <c r="J20" s="118"/>
      <c r="K20" s="119">
        <f t="shared" si="2"/>
        <v>0</v>
      </c>
      <c r="L20" s="120">
        <f t="shared" si="3"/>
      </c>
      <c r="M20" s="121">
        <f t="shared" si="4"/>
        <v>0</v>
      </c>
      <c r="N20" s="121">
        <f t="shared" si="5"/>
      </c>
      <c r="O20" s="121">
        <f t="shared" si="6"/>
      </c>
      <c r="P20" s="122">
        <v>0</v>
      </c>
      <c r="Q20" s="122">
        <v>0</v>
      </c>
      <c r="R20" s="122">
        <v>0</v>
      </c>
      <c r="S20" s="123">
        <v>21</v>
      </c>
      <c r="T20" s="124">
        <f t="shared" si="7"/>
        <v>0</v>
      </c>
      <c r="U20" s="125"/>
    </row>
    <row r="21" spans="1:21" ht="12.75" outlineLevel="2">
      <c r="A21" s="3"/>
      <c r="B21" s="93"/>
      <c r="C21" s="93"/>
      <c r="D21" s="113" t="s">
        <v>4</v>
      </c>
      <c r="E21" s="114">
        <v>10</v>
      </c>
      <c r="F21" s="115" t="s">
        <v>52</v>
      </c>
      <c r="G21" s="172" t="s">
        <v>217</v>
      </c>
      <c r="H21" s="116">
        <v>203</v>
      </c>
      <c r="I21" s="117" t="s">
        <v>5</v>
      </c>
      <c r="J21" s="118"/>
      <c r="K21" s="119">
        <f t="shared" si="2"/>
        <v>0</v>
      </c>
      <c r="L21" s="120">
        <f t="shared" si="3"/>
      </c>
      <c r="M21" s="121">
        <f t="shared" si="4"/>
        <v>0</v>
      </c>
      <c r="N21" s="121">
        <f t="shared" si="5"/>
      </c>
      <c r="O21" s="121">
        <f t="shared" si="6"/>
      </c>
      <c r="P21" s="122">
        <v>0</v>
      </c>
      <c r="Q21" s="122">
        <v>0</v>
      </c>
      <c r="R21" s="122">
        <v>0</v>
      </c>
      <c r="S21" s="123">
        <v>21</v>
      </c>
      <c r="T21" s="124">
        <f t="shared" si="7"/>
        <v>0</v>
      </c>
      <c r="U21" s="125"/>
    </row>
    <row r="22" spans="1:21" ht="12.75" outlineLevel="2">
      <c r="A22" s="3"/>
      <c r="B22" s="93"/>
      <c r="C22" s="93"/>
      <c r="D22" s="113" t="s">
        <v>4</v>
      </c>
      <c r="E22" s="114">
        <v>11</v>
      </c>
      <c r="F22" s="115" t="s">
        <v>53</v>
      </c>
      <c r="G22" s="172" t="s">
        <v>203</v>
      </c>
      <c r="H22" s="116">
        <v>20</v>
      </c>
      <c r="I22" s="117" t="s">
        <v>2</v>
      </c>
      <c r="J22" s="118"/>
      <c r="K22" s="119">
        <f t="shared" si="2"/>
        <v>0</v>
      </c>
      <c r="L22" s="120">
        <f t="shared" si="3"/>
      </c>
      <c r="M22" s="121">
        <f t="shared" si="4"/>
        <v>0</v>
      </c>
      <c r="N22" s="121">
        <f t="shared" si="5"/>
      </c>
      <c r="O22" s="121">
        <f t="shared" si="6"/>
      </c>
      <c r="P22" s="122">
        <v>0</v>
      </c>
      <c r="Q22" s="122">
        <v>0</v>
      </c>
      <c r="R22" s="122">
        <v>0</v>
      </c>
      <c r="S22" s="123">
        <v>21</v>
      </c>
      <c r="T22" s="124">
        <f t="shared" si="7"/>
        <v>0</v>
      </c>
      <c r="U22" s="125"/>
    </row>
    <row r="23" spans="1:21" ht="12.75" outlineLevel="2">
      <c r="A23" s="3"/>
      <c r="B23" s="93"/>
      <c r="C23" s="93"/>
      <c r="D23" s="113" t="s">
        <v>4</v>
      </c>
      <c r="E23" s="114">
        <v>12</v>
      </c>
      <c r="F23" s="115" t="s">
        <v>54</v>
      </c>
      <c r="G23" s="172" t="s">
        <v>178</v>
      </c>
      <c r="H23" s="116">
        <v>20</v>
      </c>
      <c r="I23" s="117" t="s">
        <v>5</v>
      </c>
      <c r="J23" s="118"/>
      <c r="K23" s="119">
        <f t="shared" si="2"/>
        <v>0</v>
      </c>
      <c r="L23" s="120">
        <f t="shared" si="3"/>
      </c>
      <c r="M23" s="121">
        <f t="shared" si="4"/>
        <v>0</v>
      </c>
      <c r="N23" s="121">
        <f t="shared" si="5"/>
      </c>
      <c r="O23" s="121">
        <f t="shared" si="6"/>
      </c>
      <c r="P23" s="122">
        <v>0</v>
      </c>
      <c r="Q23" s="122">
        <v>0</v>
      </c>
      <c r="R23" s="122">
        <v>0</v>
      </c>
      <c r="S23" s="123">
        <v>21</v>
      </c>
      <c r="T23" s="124">
        <f t="shared" si="7"/>
        <v>0</v>
      </c>
      <c r="U23" s="125"/>
    </row>
    <row r="24" spans="1:21" ht="12.75" outlineLevel="2">
      <c r="A24" s="3"/>
      <c r="B24" s="93"/>
      <c r="C24" s="93"/>
      <c r="D24" s="113" t="s">
        <v>4</v>
      </c>
      <c r="E24" s="114">
        <v>13</v>
      </c>
      <c r="F24" s="115" t="s">
        <v>117</v>
      </c>
      <c r="G24" s="172" t="s">
        <v>215</v>
      </c>
      <c r="H24" s="116">
        <v>1</v>
      </c>
      <c r="I24" s="117" t="s">
        <v>32</v>
      </c>
      <c r="J24" s="118"/>
      <c r="K24" s="119">
        <f t="shared" si="2"/>
        <v>0</v>
      </c>
      <c r="L24" s="120">
        <f t="shared" si="3"/>
      </c>
      <c r="M24" s="121">
        <f t="shared" si="4"/>
        <v>0</v>
      </c>
      <c r="N24" s="121">
        <f t="shared" si="5"/>
      </c>
      <c r="O24" s="121">
        <f t="shared" si="6"/>
      </c>
      <c r="P24" s="122">
        <v>0</v>
      </c>
      <c r="Q24" s="122">
        <v>0</v>
      </c>
      <c r="R24" s="122">
        <v>0</v>
      </c>
      <c r="S24" s="123">
        <v>21</v>
      </c>
      <c r="T24" s="124">
        <f t="shared" si="7"/>
        <v>0</v>
      </c>
      <c r="U24" s="125"/>
    </row>
    <row r="25" spans="1:21" ht="12.75" outlineLevel="1">
      <c r="A25" s="3"/>
      <c r="B25" s="94"/>
      <c r="C25" s="95" t="s">
        <v>11</v>
      </c>
      <c r="D25" s="96" t="s">
        <v>3</v>
      </c>
      <c r="E25" s="97"/>
      <c r="F25" s="97" t="s">
        <v>19</v>
      </c>
      <c r="G25" s="98" t="s">
        <v>174</v>
      </c>
      <c r="H25" s="97"/>
      <c r="I25" s="96"/>
      <c r="J25" s="97"/>
      <c r="K25" s="99">
        <f>SUBTOTAL(9,K26:K43)</f>
        <v>0</v>
      </c>
      <c r="L25" s="100">
        <f>SUBTOTAL(9,L26:L43)</f>
        <v>0</v>
      </c>
      <c r="M25" s="100">
        <f>SUBTOTAL(9,M26:M43)</f>
        <v>0</v>
      </c>
      <c r="N25" s="100">
        <f>SUBTOTAL(9,N26:N43)</f>
        <v>0</v>
      </c>
      <c r="O25" s="100">
        <f>SUBTOTAL(9,O26:O43)</f>
        <v>0</v>
      </c>
      <c r="P25" s="101">
        <f>SUMPRODUCT(P26:P43,H26:H43)</f>
        <v>0.58432</v>
      </c>
      <c r="Q25" s="101">
        <f>SUMPRODUCT(Q26:Q43,H26:H43)</f>
        <v>0</v>
      </c>
      <c r="R25" s="101">
        <f>SUMPRODUCT(R26:R43,H26:H43)</f>
        <v>0</v>
      </c>
      <c r="S25" s="102">
        <f>SUMPRODUCT(S26:S43,K26:K43)/100</f>
        <v>0</v>
      </c>
      <c r="T25" s="102">
        <f>K25+S25</f>
        <v>0</v>
      </c>
      <c r="U25" s="93"/>
    </row>
    <row r="26" spans="1:21" ht="12.75" outlineLevel="2">
      <c r="A26" s="3"/>
      <c r="B26" s="103"/>
      <c r="C26" s="104"/>
      <c r="D26" s="105"/>
      <c r="E26" s="106" t="s">
        <v>204</v>
      </c>
      <c r="F26" s="107"/>
      <c r="G26" s="108"/>
      <c r="H26" s="107"/>
      <c r="I26" s="105"/>
      <c r="J26" s="107"/>
      <c r="K26" s="109"/>
      <c r="L26" s="110"/>
      <c r="M26" s="110"/>
      <c r="N26" s="110"/>
      <c r="O26" s="110"/>
      <c r="P26" s="111"/>
      <c r="Q26" s="111"/>
      <c r="R26" s="111"/>
      <c r="S26" s="112"/>
      <c r="T26" s="112"/>
      <c r="U26" s="93"/>
    </row>
    <row r="27" spans="1:21" ht="12.75" outlineLevel="2">
      <c r="A27" s="3"/>
      <c r="B27" s="93"/>
      <c r="C27" s="93"/>
      <c r="D27" s="113" t="s">
        <v>4</v>
      </c>
      <c r="E27" s="114">
        <v>1</v>
      </c>
      <c r="F27" s="115" t="s">
        <v>55</v>
      </c>
      <c r="G27" s="172" t="s">
        <v>221</v>
      </c>
      <c r="H27" s="116">
        <v>298</v>
      </c>
      <c r="I27" s="117" t="s">
        <v>5</v>
      </c>
      <c r="J27" s="118"/>
      <c r="K27" s="119">
        <f aca="true" t="shared" si="8" ref="K27:K43">H27*J27</f>
        <v>0</v>
      </c>
      <c r="L27" s="120">
        <f aca="true" t="shared" si="9" ref="L27:L43">IF(D27="S",K27,"")</f>
      </c>
      <c r="M27" s="121">
        <f aca="true" t="shared" si="10" ref="M27:M43">IF(OR(D27="P",D27="U"),K27,"")</f>
        <v>0</v>
      </c>
      <c r="N27" s="121">
        <f aca="true" t="shared" si="11" ref="N27:N43">IF(D27="H",K27,"")</f>
      </c>
      <c r="O27" s="121">
        <f aca="true" t="shared" si="12" ref="O27:O43">IF(D27="V",K27,"")</f>
      </c>
      <c r="P27" s="122">
        <v>0.00049</v>
      </c>
      <c r="Q27" s="122">
        <v>0</v>
      </c>
      <c r="R27" s="122">
        <v>0</v>
      </c>
      <c r="S27" s="123">
        <v>21</v>
      </c>
      <c r="T27" s="124">
        <f aca="true" t="shared" si="13" ref="T27:T43">K27*(S27+100)/100</f>
        <v>0</v>
      </c>
      <c r="U27" s="125"/>
    </row>
    <row r="28" spans="1:21" ht="12.75" outlineLevel="2">
      <c r="A28" s="3"/>
      <c r="B28" s="93"/>
      <c r="C28" s="93"/>
      <c r="D28" s="113" t="s">
        <v>4</v>
      </c>
      <c r="E28" s="114">
        <v>2</v>
      </c>
      <c r="F28" s="115" t="s">
        <v>56</v>
      </c>
      <c r="G28" s="172" t="s">
        <v>222</v>
      </c>
      <c r="H28" s="116">
        <v>113</v>
      </c>
      <c r="I28" s="117" t="s">
        <v>5</v>
      </c>
      <c r="J28" s="118"/>
      <c r="K28" s="119">
        <f t="shared" si="8"/>
        <v>0</v>
      </c>
      <c r="L28" s="120">
        <f t="shared" si="9"/>
      </c>
      <c r="M28" s="121">
        <f t="shared" si="10"/>
        <v>0</v>
      </c>
      <c r="N28" s="121">
        <f t="shared" si="11"/>
      </c>
      <c r="O28" s="121">
        <f t="shared" si="12"/>
      </c>
      <c r="P28" s="122">
        <v>0.0006</v>
      </c>
      <c r="Q28" s="122">
        <v>0</v>
      </c>
      <c r="R28" s="122">
        <v>0</v>
      </c>
      <c r="S28" s="123">
        <v>21</v>
      </c>
      <c r="T28" s="124">
        <f t="shared" si="13"/>
        <v>0</v>
      </c>
      <c r="U28" s="125"/>
    </row>
    <row r="29" spans="1:21" ht="12.75" outlineLevel="2">
      <c r="A29" s="3"/>
      <c r="B29" s="93"/>
      <c r="C29" s="93"/>
      <c r="D29" s="113" t="s">
        <v>4</v>
      </c>
      <c r="E29" s="114">
        <v>3</v>
      </c>
      <c r="F29" s="115" t="s">
        <v>57</v>
      </c>
      <c r="G29" s="172" t="s">
        <v>223</v>
      </c>
      <c r="H29" s="116">
        <v>20</v>
      </c>
      <c r="I29" s="117" t="s">
        <v>5</v>
      </c>
      <c r="J29" s="118"/>
      <c r="K29" s="119">
        <f t="shared" si="8"/>
        <v>0</v>
      </c>
      <c r="L29" s="120">
        <f t="shared" si="9"/>
      </c>
      <c r="M29" s="121">
        <f t="shared" si="10"/>
        <v>0</v>
      </c>
      <c r="N29" s="121">
        <f t="shared" si="11"/>
      </c>
      <c r="O29" s="121">
        <f t="shared" si="12"/>
      </c>
      <c r="P29" s="122">
        <v>0.0007900000000000001</v>
      </c>
      <c r="Q29" s="122">
        <v>0</v>
      </c>
      <c r="R29" s="122">
        <v>0</v>
      </c>
      <c r="S29" s="123">
        <v>21</v>
      </c>
      <c r="T29" s="124">
        <f t="shared" si="13"/>
        <v>0</v>
      </c>
      <c r="U29" s="125"/>
    </row>
    <row r="30" spans="1:21" ht="12.75" outlineLevel="2">
      <c r="A30" s="3"/>
      <c r="B30" s="93"/>
      <c r="C30" s="93"/>
      <c r="D30" s="113" t="s">
        <v>4</v>
      </c>
      <c r="E30" s="114">
        <v>4</v>
      </c>
      <c r="F30" s="115" t="s">
        <v>58</v>
      </c>
      <c r="G30" s="172" t="s">
        <v>245</v>
      </c>
      <c r="H30" s="116">
        <v>77</v>
      </c>
      <c r="I30" s="117" t="s">
        <v>5</v>
      </c>
      <c r="J30" s="118"/>
      <c r="K30" s="119">
        <f t="shared" si="8"/>
        <v>0</v>
      </c>
      <c r="L30" s="120">
        <f t="shared" si="9"/>
      </c>
      <c r="M30" s="121">
        <f t="shared" si="10"/>
        <v>0</v>
      </c>
      <c r="N30" s="121">
        <f t="shared" si="11"/>
      </c>
      <c r="O30" s="121">
        <f t="shared" si="12"/>
      </c>
      <c r="P30" s="122">
        <v>0.00193</v>
      </c>
      <c r="Q30" s="122">
        <v>0</v>
      </c>
      <c r="R30" s="122">
        <v>0</v>
      </c>
      <c r="S30" s="123">
        <v>21</v>
      </c>
      <c r="T30" s="124">
        <f t="shared" si="13"/>
        <v>0</v>
      </c>
      <c r="U30" s="125"/>
    </row>
    <row r="31" spans="1:21" ht="12.75" outlineLevel="2">
      <c r="A31" s="3"/>
      <c r="B31" s="93"/>
      <c r="C31" s="93"/>
      <c r="D31" s="113" t="s">
        <v>4</v>
      </c>
      <c r="E31" s="114">
        <v>5</v>
      </c>
      <c r="F31" s="115" t="s">
        <v>59</v>
      </c>
      <c r="G31" s="172" t="s">
        <v>246</v>
      </c>
      <c r="H31" s="116">
        <v>25</v>
      </c>
      <c r="I31" s="117" t="s">
        <v>5</v>
      </c>
      <c r="J31" s="118"/>
      <c r="K31" s="119">
        <f t="shared" si="8"/>
        <v>0</v>
      </c>
      <c r="L31" s="120">
        <f t="shared" si="9"/>
      </c>
      <c r="M31" s="121">
        <f t="shared" si="10"/>
        <v>0</v>
      </c>
      <c r="N31" s="121">
        <f t="shared" si="11"/>
      </c>
      <c r="O31" s="121">
        <f t="shared" si="12"/>
      </c>
      <c r="P31" s="122">
        <v>0.00193</v>
      </c>
      <c r="Q31" s="122">
        <v>0</v>
      </c>
      <c r="R31" s="122">
        <v>0</v>
      </c>
      <c r="S31" s="123">
        <v>21</v>
      </c>
      <c r="T31" s="124">
        <f t="shared" si="13"/>
        <v>0</v>
      </c>
      <c r="U31" s="125"/>
    </row>
    <row r="32" spans="1:21" ht="12.75" outlineLevel="2">
      <c r="A32" s="3"/>
      <c r="B32" s="93"/>
      <c r="C32" s="93"/>
      <c r="D32" s="113" t="s">
        <v>4</v>
      </c>
      <c r="E32" s="114">
        <v>6</v>
      </c>
      <c r="F32" s="115" t="s">
        <v>60</v>
      </c>
      <c r="G32" s="172" t="s">
        <v>247</v>
      </c>
      <c r="H32" s="116">
        <v>20</v>
      </c>
      <c r="I32" s="117" t="s">
        <v>5</v>
      </c>
      <c r="J32" s="118"/>
      <c r="K32" s="119">
        <f t="shared" si="8"/>
        <v>0</v>
      </c>
      <c r="L32" s="120">
        <f t="shared" si="9"/>
      </c>
      <c r="M32" s="121">
        <f t="shared" si="10"/>
        <v>0</v>
      </c>
      <c r="N32" s="121">
        <f t="shared" si="11"/>
      </c>
      <c r="O32" s="121">
        <f t="shared" si="12"/>
      </c>
      <c r="P32" s="122">
        <v>0.0019300000000000003</v>
      </c>
      <c r="Q32" s="122">
        <v>0</v>
      </c>
      <c r="R32" s="122">
        <v>0</v>
      </c>
      <c r="S32" s="123">
        <v>21</v>
      </c>
      <c r="T32" s="124">
        <f t="shared" si="13"/>
        <v>0</v>
      </c>
      <c r="U32" s="125"/>
    </row>
    <row r="33" spans="1:21" ht="12.75" outlineLevel="2">
      <c r="A33" s="3"/>
      <c r="B33" s="93"/>
      <c r="C33" s="93"/>
      <c r="D33" s="113" t="s">
        <v>4</v>
      </c>
      <c r="E33" s="114">
        <v>7</v>
      </c>
      <c r="F33" s="115" t="s">
        <v>61</v>
      </c>
      <c r="G33" s="172" t="s">
        <v>248</v>
      </c>
      <c r="H33" s="116">
        <v>231</v>
      </c>
      <c r="I33" s="117" t="s">
        <v>5</v>
      </c>
      <c r="J33" s="118"/>
      <c r="K33" s="119">
        <f t="shared" si="8"/>
        <v>0</v>
      </c>
      <c r="L33" s="120">
        <f t="shared" si="9"/>
      </c>
      <c r="M33" s="121">
        <f t="shared" si="10"/>
        <v>0</v>
      </c>
      <c r="N33" s="121">
        <f t="shared" si="11"/>
      </c>
      <c r="O33" s="121">
        <f t="shared" si="12"/>
      </c>
      <c r="P33" s="122">
        <v>3.9999999999999996E-05</v>
      </c>
      <c r="Q33" s="122">
        <v>0</v>
      </c>
      <c r="R33" s="122">
        <v>0</v>
      </c>
      <c r="S33" s="123">
        <v>21</v>
      </c>
      <c r="T33" s="124">
        <f t="shared" si="13"/>
        <v>0</v>
      </c>
      <c r="U33" s="125"/>
    </row>
    <row r="34" spans="1:21" ht="12.75" outlineLevel="2">
      <c r="A34" s="3"/>
      <c r="B34" s="93"/>
      <c r="C34" s="93"/>
      <c r="D34" s="113" t="s">
        <v>4</v>
      </c>
      <c r="E34" s="114">
        <v>8</v>
      </c>
      <c r="F34" s="115" t="s">
        <v>62</v>
      </c>
      <c r="G34" s="172" t="s">
        <v>249</v>
      </c>
      <c r="H34" s="116">
        <v>83</v>
      </c>
      <c r="I34" s="117" t="s">
        <v>5</v>
      </c>
      <c r="J34" s="118"/>
      <c r="K34" s="119">
        <f t="shared" si="8"/>
        <v>0</v>
      </c>
      <c r="L34" s="120">
        <f t="shared" si="9"/>
      </c>
      <c r="M34" s="121">
        <f t="shared" si="10"/>
        <v>0</v>
      </c>
      <c r="N34" s="121">
        <f t="shared" si="11"/>
      </c>
      <c r="O34" s="121">
        <f t="shared" si="12"/>
      </c>
      <c r="P34" s="122">
        <v>5E-05</v>
      </c>
      <c r="Q34" s="122">
        <v>0</v>
      </c>
      <c r="R34" s="122">
        <v>0</v>
      </c>
      <c r="S34" s="123">
        <v>21</v>
      </c>
      <c r="T34" s="124">
        <f t="shared" si="13"/>
        <v>0</v>
      </c>
      <c r="U34" s="125"/>
    </row>
    <row r="35" spans="1:21" ht="12.75" outlineLevel="2">
      <c r="A35" s="3"/>
      <c r="B35" s="93"/>
      <c r="C35" s="93"/>
      <c r="D35" s="113" t="s">
        <v>4</v>
      </c>
      <c r="E35" s="114">
        <v>9</v>
      </c>
      <c r="F35" s="115" t="s">
        <v>63</v>
      </c>
      <c r="G35" s="172" t="s">
        <v>250</v>
      </c>
      <c r="H35" s="116">
        <v>8</v>
      </c>
      <c r="I35" s="117" t="s">
        <v>5</v>
      </c>
      <c r="J35" s="118"/>
      <c r="K35" s="119">
        <f t="shared" si="8"/>
        <v>0</v>
      </c>
      <c r="L35" s="120">
        <f t="shared" si="9"/>
      </c>
      <c r="M35" s="121">
        <f t="shared" si="10"/>
        <v>0</v>
      </c>
      <c r="N35" s="121">
        <f t="shared" si="11"/>
      </c>
      <c r="O35" s="121">
        <f t="shared" si="12"/>
      </c>
      <c r="P35" s="122">
        <v>5E-05</v>
      </c>
      <c r="Q35" s="122">
        <v>0</v>
      </c>
      <c r="R35" s="122">
        <v>0</v>
      </c>
      <c r="S35" s="123">
        <v>21</v>
      </c>
      <c r="T35" s="124">
        <f t="shared" si="13"/>
        <v>0</v>
      </c>
      <c r="U35" s="125"/>
    </row>
    <row r="36" spans="1:21" ht="12.75" outlineLevel="2">
      <c r="A36" s="3"/>
      <c r="B36" s="93"/>
      <c r="C36" s="93"/>
      <c r="D36" s="113" t="s">
        <v>4</v>
      </c>
      <c r="E36" s="114">
        <v>10</v>
      </c>
      <c r="F36" s="115" t="s">
        <v>61</v>
      </c>
      <c r="G36" s="172" t="s">
        <v>251</v>
      </c>
      <c r="H36" s="116">
        <v>67</v>
      </c>
      <c r="I36" s="117" t="s">
        <v>5</v>
      </c>
      <c r="J36" s="118"/>
      <c r="K36" s="119">
        <f t="shared" si="8"/>
        <v>0</v>
      </c>
      <c r="L36" s="120">
        <f t="shared" si="9"/>
      </c>
      <c r="M36" s="121">
        <f t="shared" si="10"/>
        <v>0</v>
      </c>
      <c r="N36" s="121">
        <f t="shared" si="11"/>
      </c>
      <c r="O36" s="121">
        <f t="shared" si="12"/>
      </c>
      <c r="P36" s="122">
        <v>4E-05</v>
      </c>
      <c r="Q36" s="122">
        <v>0</v>
      </c>
      <c r="R36" s="122">
        <v>0</v>
      </c>
      <c r="S36" s="123">
        <v>21</v>
      </c>
      <c r="T36" s="124">
        <f t="shared" si="13"/>
        <v>0</v>
      </c>
      <c r="U36" s="125"/>
    </row>
    <row r="37" spans="1:21" ht="12.75" outlineLevel="2">
      <c r="A37" s="3"/>
      <c r="B37" s="93"/>
      <c r="C37" s="93"/>
      <c r="D37" s="113" t="s">
        <v>4</v>
      </c>
      <c r="E37" s="114">
        <v>11</v>
      </c>
      <c r="F37" s="115" t="s">
        <v>62</v>
      </c>
      <c r="G37" s="172" t="s">
        <v>252</v>
      </c>
      <c r="H37" s="116">
        <v>30</v>
      </c>
      <c r="I37" s="117" t="s">
        <v>5</v>
      </c>
      <c r="J37" s="118"/>
      <c r="K37" s="119">
        <f t="shared" si="8"/>
        <v>0</v>
      </c>
      <c r="L37" s="120">
        <f t="shared" si="9"/>
      </c>
      <c r="M37" s="121">
        <f t="shared" si="10"/>
        <v>0</v>
      </c>
      <c r="N37" s="121">
        <f t="shared" si="11"/>
      </c>
      <c r="O37" s="121">
        <f t="shared" si="12"/>
      </c>
      <c r="P37" s="122">
        <v>5E-05</v>
      </c>
      <c r="Q37" s="122">
        <v>0</v>
      </c>
      <c r="R37" s="122">
        <v>0</v>
      </c>
      <c r="S37" s="123">
        <v>21</v>
      </c>
      <c r="T37" s="124">
        <f t="shared" si="13"/>
        <v>0</v>
      </c>
      <c r="U37" s="125"/>
    </row>
    <row r="38" spans="1:21" ht="12.75" outlineLevel="2">
      <c r="A38" s="3"/>
      <c r="B38" s="93"/>
      <c r="C38" s="93"/>
      <c r="D38" s="113" t="s">
        <v>4</v>
      </c>
      <c r="E38" s="114">
        <v>12</v>
      </c>
      <c r="F38" s="115" t="s">
        <v>63</v>
      </c>
      <c r="G38" s="172" t="s">
        <v>253</v>
      </c>
      <c r="H38" s="116">
        <v>12</v>
      </c>
      <c r="I38" s="117" t="s">
        <v>5</v>
      </c>
      <c r="J38" s="118"/>
      <c r="K38" s="119">
        <f t="shared" si="8"/>
        <v>0</v>
      </c>
      <c r="L38" s="120">
        <f t="shared" si="9"/>
      </c>
      <c r="M38" s="121">
        <f t="shared" si="10"/>
        <v>0</v>
      </c>
      <c r="N38" s="121">
        <f t="shared" si="11"/>
      </c>
      <c r="O38" s="121">
        <f t="shared" si="12"/>
      </c>
      <c r="P38" s="122">
        <v>5E-05</v>
      </c>
      <c r="Q38" s="122">
        <v>0</v>
      </c>
      <c r="R38" s="122">
        <v>0</v>
      </c>
      <c r="S38" s="123">
        <v>21</v>
      </c>
      <c r="T38" s="124">
        <f t="shared" si="13"/>
        <v>0</v>
      </c>
      <c r="U38" s="125"/>
    </row>
    <row r="39" spans="1:21" ht="12.75" outlineLevel="2">
      <c r="A39" s="3"/>
      <c r="B39" s="93"/>
      <c r="C39" s="93"/>
      <c r="D39" s="113" t="s">
        <v>4</v>
      </c>
      <c r="E39" s="114">
        <v>13</v>
      </c>
      <c r="F39" s="115" t="s">
        <v>64</v>
      </c>
      <c r="G39" s="172" t="s">
        <v>167</v>
      </c>
      <c r="H39" s="116">
        <v>75</v>
      </c>
      <c r="I39" s="117" t="s">
        <v>21</v>
      </c>
      <c r="J39" s="118"/>
      <c r="K39" s="119">
        <f t="shared" si="8"/>
        <v>0</v>
      </c>
      <c r="L39" s="120">
        <f t="shared" si="9"/>
      </c>
      <c r="M39" s="121">
        <f t="shared" si="10"/>
        <v>0</v>
      </c>
      <c r="N39" s="121">
        <f t="shared" si="11"/>
      </c>
      <c r="O39" s="121">
        <f t="shared" si="12"/>
      </c>
      <c r="P39" s="122">
        <v>0.00023000000000000003</v>
      </c>
      <c r="Q39" s="122">
        <v>0</v>
      </c>
      <c r="R39" s="122">
        <v>0</v>
      </c>
      <c r="S39" s="123">
        <v>21</v>
      </c>
      <c r="T39" s="124">
        <f t="shared" si="13"/>
        <v>0</v>
      </c>
      <c r="U39" s="125"/>
    </row>
    <row r="40" spans="1:21" ht="12.75" outlineLevel="2">
      <c r="A40" s="3"/>
      <c r="B40" s="93"/>
      <c r="C40" s="93"/>
      <c r="D40" s="113" t="s">
        <v>4</v>
      </c>
      <c r="E40" s="114">
        <v>14</v>
      </c>
      <c r="F40" s="115" t="s">
        <v>65</v>
      </c>
      <c r="G40" s="172" t="s">
        <v>226</v>
      </c>
      <c r="H40" s="116">
        <v>8</v>
      </c>
      <c r="I40" s="117" t="s">
        <v>21</v>
      </c>
      <c r="J40" s="118"/>
      <c r="K40" s="119">
        <f t="shared" si="8"/>
        <v>0</v>
      </c>
      <c r="L40" s="120">
        <f t="shared" si="9"/>
      </c>
      <c r="M40" s="121">
        <f t="shared" si="10"/>
        <v>0</v>
      </c>
      <c r="N40" s="121">
        <f t="shared" si="11"/>
      </c>
      <c r="O40" s="121">
        <f t="shared" si="12"/>
      </c>
      <c r="P40" s="122">
        <v>0.0004</v>
      </c>
      <c r="Q40" s="122">
        <v>0</v>
      </c>
      <c r="R40" s="122">
        <v>0</v>
      </c>
      <c r="S40" s="123">
        <v>21</v>
      </c>
      <c r="T40" s="124">
        <f t="shared" si="13"/>
        <v>0</v>
      </c>
      <c r="U40" s="125"/>
    </row>
    <row r="41" spans="1:21" ht="12.75" outlineLevel="2">
      <c r="A41" s="3"/>
      <c r="B41" s="93"/>
      <c r="C41" s="93"/>
      <c r="D41" s="113" t="s">
        <v>4</v>
      </c>
      <c r="E41" s="114">
        <v>15</v>
      </c>
      <c r="F41" s="115" t="s">
        <v>66</v>
      </c>
      <c r="G41" s="172" t="s">
        <v>229</v>
      </c>
      <c r="H41" s="116">
        <v>4</v>
      </c>
      <c r="I41" s="117" t="s">
        <v>21</v>
      </c>
      <c r="J41" s="118"/>
      <c r="K41" s="119">
        <f t="shared" si="8"/>
        <v>0</v>
      </c>
      <c r="L41" s="120">
        <f t="shared" si="9"/>
      </c>
      <c r="M41" s="121">
        <f t="shared" si="10"/>
        <v>0</v>
      </c>
      <c r="N41" s="121">
        <f t="shared" si="11"/>
      </c>
      <c r="O41" s="121">
        <f t="shared" si="12"/>
      </c>
      <c r="P41" s="122">
        <v>0.00066</v>
      </c>
      <c r="Q41" s="122">
        <v>0</v>
      </c>
      <c r="R41" s="122">
        <v>0</v>
      </c>
      <c r="S41" s="123">
        <v>21</v>
      </c>
      <c r="T41" s="124">
        <f t="shared" si="13"/>
        <v>0</v>
      </c>
      <c r="U41" s="125"/>
    </row>
    <row r="42" spans="1:21" ht="12.75" outlineLevel="2">
      <c r="A42" s="3"/>
      <c r="B42" s="93"/>
      <c r="C42" s="93"/>
      <c r="D42" s="113" t="s">
        <v>4</v>
      </c>
      <c r="E42" s="114">
        <v>16</v>
      </c>
      <c r="F42" s="115" t="s">
        <v>67</v>
      </c>
      <c r="G42" s="172" t="s">
        <v>208</v>
      </c>
      <c r="H42" s="116">
        <v>431</v>
      </c>
      <c r="I42" s="117" t="s">
        <v>5</v>
      </c>
      <c r="J42" s="118"/>
      <c r="K42" s="119">
        <f t="shared" si="8"/>
        <v>0</v>
      </c>
      <c r="L42" s="120">
        <f t="shared" si="9"/>
      </c>
      <c r="M42" s="121">
        <f t="shared" si="10"/>
        <v>0</v>
      </c>
      <c r="N42" s="121">
        <f t="shared" si="11"/>
      </c>
      <c r="O42" s="121">
        <f t="shared" si="12"/>
      </c>
      <c r="P42" s="122">
        <v>0.00018</v>
      </c>
      <c r="Q42" s="122">
        <v>0</v>
      </c>
      <c r="R42" s="122">
        <v>0</v>
      </c>
      <c r="S42" s="123">
        <v>21</v>
      </c>
      <c r="T42" s="124">
        <f t="shared" si="13"/>
        <v>0</v>
      </c>
      <c r="U42" s="125"/>
    </row>
    <row r="43" spans="1:21" ht="12.75" outlineLevel="2">
      <c r="A43" s="3"/>
      <c r="B43" s="93"/>
      <c r="C43" s="93"/>
      <c r="D43" s="113" t="s">
        <v>4</v>
      </c>
      <c r="E43" s="114">
        <v>17</v>
      </c>
      <c r="F43" s="115" t="s">
        <v>118</v>
      </c>
      <c r="G43" s="172" t="s">
        <v>207</v>
      </c>
      <c r="H43" s="116">
        <v>1</v>
      </c>
      <c r="I43" s="117" t="s">
        <v>32</v>
      </c>
      <c r="J43" s="118"/>
      <c r="K43" s="119">
        <f t="shared" si="8"/>
        <v>0</v>
      </c>
      <c r="L43" s="120">
        <f t="shared" si="9"/>
      </c>
      <c r="M43" s="121">
        <f t="shared" si="10"/>
        <v>0</v>
      </c>
      <c r="N43" s="121">
        <f t="shared" si="11"/>
      </c>
      <c r="O43" s="121">
        <f t="shared" si="12"/>
      </c>
      <c r="P43" s="122">
        <v>0</v>
      </c>
      <c r="Q43" s="122">
        <v>0</v>
      </c>
      <c r="R43" s="122">
        <v>0</v>
      </c>
      <c r="S43" s="123">
        <v>21</v>
      </c>
      <c r="T43" s="124">
        <f t="shared" si="13"/>
        <v>0</v>
      </c>
      <c r="U43" s="125"/>
    </row>
    <row r="44" spans="1:21" ht="12.75" outlineLevel="1">
      <c r="A44" s="3"/>
      <c r="B44" s="94"/>
      <c r="C44" s="95" t="s">
        <v>12</v>
      </c>
      <c r="D44" s="96" t="s">
        <v>3</v>
      </c>
      <c r="E44" s="97"/>
      <c r="F44" s="97" t="s">
        <v>19</v>
      </c>
      <c r="G44" s="98" t="s">
        <v>144</v>
      </c>
      <c r="H44" s="97"/>
      <c r="I44" s="96"/>
      <c r="J44" s="97"/>
      <c r="K44" s="99">
        <f>SUBTOTAL(9,K45:K95)</f>
        <v>0</v>
      </c>
      <c r="L44" s="100">
        <f>SUBTOTAL(9,L45:L95)</f>
        <v>0</v>
      </c>
      <c r="M44" s="100">
        <f>SUBTOTAL(9,M45:M95)</f>
        <v>0</v>
      </c>
      <c r="N44" s="100">
        <f>SUBTOTAL(9,N45:N95)</f>
        <v>0</v>
      </c>
      <c r="O44" s="100">
        <f>SUBTOTAL(9,O45:O95)</f>
        <v>0</v>
      </c>
      <c r="P44" s="101">
        <f>SUMPRODUCT(P45:P95,H45:H95)</f>
        <v>2.480320000000078</v>
      </c>
      <c r="Q44" s="101">
        <f>SUMPRODUCT(Q45:Q95,H45:H95)</f>
        <v>1.143</v>
      </c>
      <c r="R44" s="101">
        <f>SUMPRODUCT(R45:R95,H45:H95)</f>
        <v>0</v>
      </c>
      <c r="S44" s="102">
        <f>SUMPRODUCT(S45:S95,K45:K95)/100</f>
        <v>0</v>
      </c>
      <c r="T44" s="102">
        <f>K44+S44</f>
        <v>0</v>
      </c>
      <c r="U44" s="93"/>
    </row>
    <row r="45" spans="1:21" ht="12.75" outlineLevel="2">
      <c r="A45" s="3"/>
      <c r="B45" s="103"/>
      <c r="C45" s="104"/>
      <c r="D45" s="105"/>
      <c r="E45" s="106" t="s">
        <v>204</v>
      </c>
      <c r="F45" s="107"/>
      <c r="G45" s="108"/>
      <c r="H45" s="107"/>
      <c r="I45" s="105"/>
      <c r="J45" s="107"/>
      <c r="K45" s="109"/>
      <c r="L45" s="110"/>
      <c r="M45" s="110"/>
      <c r="N45" s="110"/>
      <c r="O45" s="110"/>
      <c r="P45" s="111"/>
      <c r="Q45" s="111"/>
      <c r="R45" s="111"/>
      <c r="S45" s="112"/>
      <c r="T45" s="112"/>
      <c r="U45" s="93"/>
    </row>
    <row r="46" spans="1:21" ht="12.75" outlineLevel="2">
      <c r="A46" s="3"/>
      <c r="B46" s="93"/>
      <c r="C46" s="93"/>
      <c r="D46" s="113" t="s">
        <v>4</v>
      </c>
      <c r="E46" s="114">
        <v>1</v>
      </c>
      <c r="F46" s="115" t="s">
        <v>83</v>
      </c>
      <c r="G46" s="172" t="s">
        <v>199</v>
      </c>
      <c r="H46" s="116">
        <v>25</v>
      </c>
      <c r="I46" s="117" t="s">
        <v>34</v>
      </c>
      <c r="J46" s="118"/>
      <c r="K46" s="119">
        <f aca="true" t="shared" si="14" ref="K46:K77">H46*J46</f>
        <v>0</v>
      </c>
      <c r="L46" s="120">
        <f aca="true" t="shared" si="15" ref="L46:L77">IF(D46="S",K46,"")</f>
      </c>
      <c r="M46" s="121">
        <f aca="true" t="shared" si="16" ref="M46:M77">IF(OR(D46="P",D46="U"),K46,"")</f>
        <v>0</v>
      </c>
      <c r="N46" s="121">
        <f aca="true" t="shared" si="17" ref="N46:N77">IF(D46="H",K46,"")</f>
      </c>
      <c r="O46" s="121">
        <f aca="true" t="shared" si="18" ref="O46:O77">IF(D46="V",K46,"")</f>
      </c>
      <c r="P46" s="122">
        <v>0</v>
      </c>
      <c r="Q46" s="122">
        <v>0.019</v>
      </c>
      <c r="R46" s="122">
        <v>0</v>
      </c>
      <c r="S46" s="123">
        <v>21</v>
      </c>
      <c r="T46" s="124">
        <f aca="true" t="shared" si="19" ref="T46:T77">K46*(S46+100)/100</f>
        <v>0</v>
      </c>
      <c r="U46" s="125"/>
    </row>
    <row r="47" spans="1:21" ht="12.75" outlineLevel="2">
      <c r="A47" s="3"/>
      <c r="B47" s="93"/>
      <c r="C47" s="93"/>
      <c r="D47" s="113" t="s">
        <v>4</v>
      </c>
      <c r="E47" s="114">
        <v>2</v>
      </c>
      <c r="F47" s="115" t="s">
        <v>68</v>
      </c>
      <c r="G47" s="172" t="s">
        <v>194</v>
      </c>
      <c r="H47" s="116">
        <v>13</v>
      </c>
      <c r="I47" s="117" t="s">
        <v>34</v>
      </c>
      <c r="J47" s="118"/>
      <c r="K47" s="119">
        <f t="shared" si="14"/>
        <v>0</v>
      </c>
      <c r="L47" s="120">
        <f t="shared" si="15"/>
      </c>
      <c r="M47" s="121">
        <f t="shared" si="16"/>
        <v>0</v>
      </c>
      <c r="N47" s="121">
        <f t="shared" si="17"/>
      </c>
      <c r="O47" s="121">
        <f t="shared" si="18"/>
      </c>
      <c r="P47" s="122">
        <v>0</v>
      </c>
      <c r="Q47" s="122">
        <v>0.019</v>
      </c>
      <c r="R47" s="122">
        <v>0</v>
      </c>
      <c r="S47" s="123">
        <v>21</v>
      </c>
      <c r="T47" s="124">
        <f t="shared" si="19"/>
        <v>0</v>
      </c>
      <c r="U47" s="125"/>
    </row>
    <row r="48" spans="1:21" ht="12.75" outlineLevel="2">
      <c r="A48" s="3"/>
      <c r="B48" s="93"/>
      <c r="C48" s="93"/>
      <c r="D48" s="113" t="s">
        <v>4</v>
      </c>
      <c r="E48" s="114">
        <v>3</v>
      </c>
      <c r="F48" s="115" t="s">
        <v>81</v>
      </c>
      <c r="G48" s="172" t="s">
        <v>179</v>
      </c>
      <c r="H48" s="116">
        <v>8</v>
      </c>
      <c r="I48" s="117" t="s">
        <v>34</v>
      </c>
      <c r="J48" s="118"/>
      <c r="K48" s="119">
        <f t="shared" si="14"/>
        <v>0</v>
      </c>
      <c r="L48" s="120">
        <f t="shared" si="15"/>
      </c>
      <c r="M48" s="121">
        <f t="shared" si="16"/>
        <v>0</v>
      </c>
      <c r="N48" s="121">
        <f t="shared" si="17"/>
      </c>
      <c r="O48" s="121">
        <f t="shared" si="18"/>
      </c>
      <c r="P48" s="122">
        <v>0</v>
      </c>
      <c r="Q48" s="122">
        <v>0.028</v>
      </c>
      <c r="R48" s="122">
        <v>0</v>
      </c>
      <c r="S48" s="123">
        <v>21</v>
      </c>
      <c r="T48" s="124">
        <f t="shared" si="19"/>
        <v>0</v>
      </c>
      <c r="U48" s="125"/>
    </row>
    <row r="49" spans="1:21" ht="12.75" outlineLevel="2">
      <c r="A49" s="3"/>
      <c r="B49" s="93"/>
      <c r="C49" s="93"/>
      <c r="D49" s="113" t="s">
        <v>4</v>
      </c>
      <c r="E49" s="114">
        <v>4</v>
      </c>
      <c r="F49" s="115" t="s">
        <v>88</v>
      </c>
      <c r="G49" s="172" t="s">
        <v>151</v>
      </c>
      <c r="H49" s="116">
        <v>1</v>
      </c>
      <c r="I49" s="117" t="s">
        <v>34</v>
      </c>
      <c r="J49" s="118"/>
      <c r="K49" s="119">
        <f t="shared" si="14"/>
        <v>0</v>
      </c>
      <c r="L49" s="120">
        <f t="shared" si="15"/>
      </c>
      <c r="M49" s="121">
        <f t="shared" si="16"/>
        <v>0</v>
      </c>
      <c r="N49" s="121">
        <f t="shared" si="17"/>
      </c>
      <c r="O49" s="121">
        <f t="shared" si="18"/>
      </c>
      <c r="P49" s="122">
        <v>0</v>
      </c>
      <c r="Q49" s="122">
        <v>0.095</v>
      </c>
      <c r="R49" s="122">
        <v>0</v>
      </c>
      <c r="S49" s="123">
        <v>21</v>
      </c>
      <c r="T49" s="124">
        <f t="shared" si="19"/>
        <v>0</v>
      </c>
      <c r="U49" s="125"/>
    </row>
    <row r="50" spans="1:21" ht="12.75" outlineLevel="2">
      <c r="A50" s="3"/>
      <c r="B50" s="93"/>
      <c r="C50" s="93"/>
      <c r="D50" s="113" t="s">
        <v>4</v>
      </c>
      <c r="E50" s="114">
        <v>5</v>
      </c>
      <c r="F50" s="115" t="s">
        <v>91</v>
      </c>
      <c r="G50" s="172" t="s">
        <v>197</v>
      </c>
      <c r="H50" s="116">
        <v>3</v>
      </c>
      <c r="I50" s="117" t="s">
        <v>34</v>
      </c>
      <c r="J50" s="118"/>
      <c r="K50" s="119">
        <f t="shared" si="14"/>
        <v>0</v>
      </c>
      <c r="L50" s="120">
        <f t="shared" si="15"/>
      </c>
      <c r="M50" s="121">
        <f t="shared" si="16"/>
        <v>0</v>
      </c>
      <c r="N50" s="121">
        <f t="shared" si="17"/>
      </c>
      <c r="O50" s="121">
        <f t="shared" si="18"/>
      </c>
      <c r="P50" s="122">
        <v>0</v>
      </c>
      <c r="Q50" s="122">
        <v>0.034</v>
      </c>
      <c r="R50" s="122">
        <v>0</v>
      </c>
      <c r="S50" s="123">
        <v>21</v>
      </c>
      <c r="T50" s="124">
        <f t="shared" si="19"/>
        <v>0</v>
      </c>
      <c r="U50" s="125"/>
    </row>
    <row r="51" spans="1:21" ht="12.75" outlineLevel="2">
      <c r="A51" s="3"/>
      <c r="B51" s="93"/>
      <c r="C51" s="93"/>
      <c r="D51" s="113" t="s">
        <v>4</v>
      </c>
      <c r="E51" s="114">
        <v>6</v>
      </c>
      <c r="F51" s="115" t="s">
        <v>69</v>
      </c>
      <c r="G51" s="172" t="s">
        <v>234</v>
      </c>
      <c r="H51" s="116">
        <v>13</v>
      </c>
      <c r="I51" s="117" t="s">
        <v>34</v>
      </c>
      <c r="J51" s="118"/>
      <c r="K51" s="119">
        <f t="shared" si="14"/>
        <v>0</v>
      </c>
      <c r="L51" s="120">
        <f t="shared" si="15"/>
      </c>
      <c r="M51" s="121">
        <f t="shared" si="16"/>
        <v>0</v>
      </c>
      <c r="N51" s="121">
        <f t="shared" si="17"/>
      </c>
      <c r="O51" s="121">
        <f t="shared" si="18"/>
      </c>
      <c r="P51" s="122">
        <v>0.01336</v>
      </c>
      <c r="Q51" s="122">
        <v>0</v>
      </c>
      <c r="R51" s="122">
        <v>0</v>
      </c>
      <c r="S51" s="123">
        <v>21</v>
      </c>
      <c r="T51" s="124">
        <f t="shared" si="19"/>
        <v>0</v>
      </c>
      <c r="U51" s="125"/>
    </row>
    <row r="52" spans="1:21" ht="12.75" outlineLevel="2">
      <c r="A52" s="3"/>
      <c r="B52" s="93"/>
      <c r="C52" s="93"/>
      <c r="D52" s="113" t="s">
        <v>4</v>
      </c>
      <c r="E52" s="114">
        <v>7</v>
      </c>
      <c r="F52" s="115" t="s">
        <v>70</v>
      </c>
      <c r="G52" s="172" t="s">
        <v>201</v>
      </c>
      <c r="H52" s="116">
        <v>13</v>
      </c>
      <c r="I52" s="117" t="s">
        <v>34</v>
      </c>
      <c r="J52" s="118"/>
      <c r="K52" s="119">
        <f t="shared" si="14"/>
        <v>0</v>
      </c>
      <c r="L52" s="120">
        <f t="shared" si="15"/>
      </c>
      <c r="M52" s="121">
        <f t="shared" si="16"/>
        <v>0</v>
      </c>
      <c r="N52" s="121">
        <f t="shared" si="17"/>
      </c>
      <c r="O52" s="121">
        <f t="shared" si="18"/>
      </c>
      <c r="P52" s="122">
        <v>0.00014</v>
      </c>
      <c r="Q52" s="122">
        <v>0</v>
      </c>
      <c r="R52" s="122">
        <v>0</v>
      </c>
      <c r="S52" s="123">
        <v>21</v>
      </c>
      <c r="T52" s="124">
        <f t="shared" si="19"/>
        <v>0</v>
      </c>
      <c r="U52" s="125"/>
    </row>
    <row r="53" spans="1:21" ht="12.75" outlineLevel="2">
      <c r="A53" s="3"/>
      <c r="B53" s="93"/>
      <c r="C53" s="93"/>
      <c r="D53" s="113" t="s">
        <v>4</v>
      </c>
      <c r="E53" s="114">
        <v>8</v>
      </c>
      <c r="F53" s="115" t="s">
        <v>71</v>
      </c>
      <c r="G53" s="172" t="s">
        <v>164</v>
      </c>
      <c r="H53" s="116">
        <v>13</v>
      </c>
      <c r="I53" s="117" t="s">
        <v>34</v>
      </c>
      <c r="J53" s="118"/>
      <c r="K53" s="119">
        <f t="shared" si="14"/>
        <v>0</v>
      </c>
      <c r="L53" s="120">
        <f t="shared" si="15"/>
      </c>
      <c r="M53" s="121">
        <f t="shared" si="16"/>
        <v>0</v>
      </c>
      <c r="N53" s="121">
        <f t="shared" si="17"/>
      </c>
      <c r="O53" s="121">
        <f t="shared" si="18"/>
      </c>
      <c r="P53" s="122">
        <v>0.00014</v>
      </c>
      <c r="Q53" s="122">
        <v>0</v>
      </c>
      <c r="R53" s="122">
        <v>0</v>
      </c>
      <c r="S53" s="123">
        <v>21</v>
      </c>
      <c r="T53" s="124">
        <f t="shared" si="19"/>
        <v>0</v>
      </c>
      <c r="U53" s="125"/>
    </row>
    <row r="54" spans="1:21" ht="12.75" outlineLevel="2">
      <c r="A54" s="3"/>
      <c r="B54" s="93"/>
      <c r="C54" s="93"/>
      <c r="D54" s="113" t="s">
        <v>4</v>
      </c>
      <c r="E54" s="114">
        <v>9</v>
      </c>
      <c r="F54" s="115" t="s">
        <v>72</v>
      </c>
      <c r="G54" s="172" t="s">
        <v>181</v>
      </c>
      <c r="H54" s="116">
        <v>13</v>
      </c>
      <c r="I54" s="117" t="s">
        <v>34</v>
      </c>
      <c r="J54" s="118"/>
      <c r="K54" s="119">
        <f t="shared" si="14"/>
        <v>0</v>
      </c>
      <c r="L54" s="120">
        <f t="shared" si="15"/>
      </c>
      <c r="M54" s="121">
        <f t="shared" si="16"/>
        <v>0</v>
      </c>
      <c r="N54" s="121">
        <f t="shared" si="17"/>
      </c>
      <c r="O54" s="121">
        <f t="shared" si="18"/>
      </c>
      <c r="P54" s="122">
        <v>0.00014</v>
      </c>
      <c r="Q54" s="122">
        <v>0</v>
      </c>
      <c r="R54" s="122">
        <v>0</v>
      </c>
      <c r="S54" s="123">
        <v>21</v>
      </c>
      <c r="T54" s="124">
        <f t="shared" si="19"/>
        <v>0</v>
      </c>
      <c r="U54" s="125"/>
    </row>
    <row r="55" spans="1:21" ht="12.75" outlineLevel="2">
      <c r="A55" s="3"/>
      <c r="B55" s="93"/>
      <c r="C55" s="93"/>
      <c r="D55" s="113" t="s">
        <v>4</v>
      </c>
      <c r="E55" s="114">
        <v>10</v>
      </c>
      <c r="F55" s="115" t="s">
        <v>73</v>
      </c>
      <c r="G55" s="172" t="s">
        <v>192</v>
      </c>
      <c r="H55" s="116">
        <v>13</v>
      </c>
      <c r="I55" s="117" t="s">
        <v>34</v>
      </c>
      <c r="J55" s="118"/>
      <c r="K55" s="119">
        <f t="shared" si="14"/>
        <v>0</v>
      </c>
      <c r="L55" s="120">
        <f t="shared" si="15"/>
      </c>
      <c r="M55" s="121">
        <f t="shared" si="16"/>
        <v>0</v>
      </c>
      <c r="N55" s="121">
        <f t="shared" si="17"/>
      </c>
      <c r="O55" s="121">
        <f t="shared" si="18"/>
      </c>
      <c r="P55" s="122">
        <v>0.010560000000000002</v>
      </c>
      <c r="Q55" s="122">
        <v>0</v>
      </c>
      <c r="R55" s="122">
        <v>0</v>
      </c>
      <c r="S55" s="123">
        <v>21</v>
      </c>
      <c r="T55" s="124">
        <f t="shared" si="19"/>
        <v>0</v>
      </c>
      <c r="U55" s="125"/>
    </row>
    <row r="56" spans="1:21" ht="12.75" outlineLevel="2">
      <c r="A56" s="3"/>
      <c r="B56" s="93"/>
      <c r="C56" s="93"/>
      <c r="D56" s="113" t="s">
        <v>4</v>
      </c>
      <c r="E56" s="114">
        <v>11</v>
      </c>
      <c r="F56" s="115" t="s">
        <v>74</v>
      </c>
      <c r="G56" s="172" t="s">
        <v>166</v>
      </c>
      <c r="H56" s="116">
        <v>13</v>
      </c>
      <c r="I56" s="117" t="s">
        <v>34</v>
      </c>
      <c r="J56" s="118"/>
      <c r="K56" s="119">
        <f t="shared" si="14"/>
        <v>0</v>
      </c>
      <c r="L56" s="120">
        <f t="shared" si="15"/>
      </c>
      <c r="M56" s="121">
        <f t="shared" si="16"/>
        <v>0</v>
      </c>
      <c r="N56" s="121">
        <f t="shared" si="17"/>
      </c>
      <c r="O56" s="121">
        <f t="shared" si="18"/>
      </c>
      <c r="P56" s="122">
        <v>0.029370000000000118</v>
      </c>
      <c r="Q56" s="122">
        <v>0</v>
      </c>
      <c r="R56" s="122">
        <v>0</v>
      </c>
      <c r="S56" s="123">
        <v>21</v>
      </c>
      <c r="T56" s="124">
        <f t="shared" si="19"/>
        <v>0</v>
      </c>
      <c r="U56" s="125"/>
    </row>
    <row r="57" spans="1:21" ht="12.75" outlineLevel="2">
      <c r="A57" s="3"/>
      <c r="B57" s="93"/>
      <c r="C57" s="93"/>
      <c r="D57" s="113" t="s">
        <v>4</v>
      </c>
      <c r="E57" s="114">
        <v>12</v>
      </c>
      <c r="F57" s="115" t="s">
        <v>75</v>
      </c>
      <c r="G57" s="172" t="s">
        <v>198</v>
      </c>
      <c r="H57" s="116">
        <v>13</v>
      </c>
      <c r="I57" s="117" t="s">
        <v>21</v>
      </c>
      <c r="J57" s="118"/>
      <c r="K57" s="119">
        <f t="shared" si="14"/>
        <v>0</v>
      </c>
      <c r="L57" s="120">
        <f t="shared" si="15"/>
      </c>
      <c r="M57" s="121">
        <f t="shared" si="16"/>
        <v>0</v>
      </c>
      <c r="N57" s="121">
        <f t="shared" si="17"/>
      </c>
      <c r="O57" s="121">
        <f t="shared" si="18"/>
      </c>
      <c r="P57" s="122">
        <v>0.0023900000000000006</v>
      </c>
      <c r="Q57" s="122">
        <v>0</v>
      </c>
      <c r="R57" s="122">
        <v>0</v>
      </c>
      <c r="S57" s="123">
        <v>21</v>
      </c>
      <c r="T57" s="124">
        <f t="shared" si="19"/>
        <v>0</v>
      </c>
      <c r="U57" s="125"/>
    </row>
    <row r="58" spans="1:21" ht="12.75" outlineLevel="2">
      <c r="A58" s="3"/>
      <c r="B58" s="93"/>
      <c r="C58" s="93"/>
      <c r="D58" s="113" t="s">
        <v>4</v>
      </c>
      <c r="E58" s="114">
        <v>13</v>
      </c>
      <c r="F58" s="115" t="s">
        <v>76</v>
      </c>
      <c r="G58" s="172" t="s">
        <v>254</v>
      </c>
      <c r="H58" s="116">
        <v>8</v>
      </c>
      <c r="I58" s="117" t="s">
        <v>34</v>
      </c>
      <c r="J58" s="118"/>
      <c r="K58" s="119">
        <f t="shared" si="14"/>
        <v>0</v>
      </c>
      <c r="L58" s="120">
        <f t="shared" si="15"/>
      </c>
      <c r="M58" s="121">
        <f t="shared" si="16"/>
        <v>0</v>
      </c>
      <c r="N58" s="121">
        <f t="shared" si="17"/>
      </c>
      <c r="O58" s="121">
        <f t="shared" si="18"/>
      </c>
      <c r="P58" s="122">
        <v>0.00915</v>
      </c>
      <c r="Q58" s="122">
        <v>0</v>
      </c>
      <c r="R58" s="122">
        <v>0</v>
      </c>
      <c r="S58" s="123">
        <v>21</v>
      </c>
      <c r="T58" s="124">
        <f t="shared" si="19"/>
        <v>0</v>
      </c>
      <c r="U58" s="125"/>
    </row>
    <row r="59" spans="1:21" ht="12.75" outlineLevel="2">
      <c r="A59" s="3"/>
      <c r="B59" s="93"/>
      <c r="C59" s="93"/>
      <c r="D59" s="113" t="s">
        <v>4</v>
      </c>
      <c r="E59" s="114">
        <v>14</v>
      </c>
      <c r="F59" s="115" t="s">
        <v>77</v>
      </c>
      <c r="G59" s="172" t="s">
        <v>230</v>
      </c>
      <c r="H59" s="116">
        <v>8</v>
      </c>
      <c r="I59" s="117" t="s">
        <v>34</v>
      </c>
      <c r="J59" s="118"/>
      <c r="K59" s="119">
        <f t="shared" si="14"/>
        <v>0</v>
      </c>
      <c r="L59" s="120">
        <f t="shared" si="15"/>
      </c>
      <c r="M59" s="121">
        <f t="shared" si="16"/>
        <v>0</v>
      </c>
      <c r="N59" s="121">
        <f t="shared" si="17"/>
      </c>
      <c r="O59" s="121">
        <f t="shared" si="18"/>
      </c>
      <c r="P59" s="122">
        <v>0.01635</v>
      </c>
      <c r="Q59" s="122">
        <v>0</v>
      </c>
      <c r="R59" s="122">
        <v>0</v>
      </c>
      <c r="S59" s="123">
        <v>21</v>
      </c>
      <c r="T59" s="124">
        <f t="shared" si="19"/>
        <v>0</v>
      </c>
      <c r="U59" s="125"/>
    </row>
    <row r="60" spans="1:21" ht="12.75" outlineLevel="2">
      <c r="A60" s="3"/>
      <c r="B60" s="93"/>
      <c r="C60" s="93"/>
      <c r="D60" s="113" t="s">
        <v>4</v>
      </c>
      <c r="E60" s="114">
        <v>15</v>
      </c>
      <c r="F60" s="115" t="s">
        <v>78</v>
      </c>
      <c r="G60" s="172" t="s">
        <v>237</v>
      </c>
      <c r="H60" s="116">
        <v>8</v>
      </c>
      <c r="I60" s="117" t="s">
        <v>34</v>
      </c>
      <c r="J60" s="118"/>
      <c r="K60" s="119">
        <f t="shared" si="14"/>
        <v>0</v>
      </c>
      <c r="L60" s="120">
        <f t="shared" si="15"/>
      </c>
      <c r="M60" s="121">
        <f t="shared" si="16"/>
        <v>0</v>
      </c>
      <c r="N60" s="121">
        <f t="shared" si="17"/>
      </c>
      <c r="O60" s="121">
        <f t="shared" si="18"/>
      </c>
      <c r="P60" s="122">
        <v>0.01635</v>
      </c>
      <c r="Q60" s="122">
        <v>0</v>
      </c>
      <c r="R60" s="122">
        <v>0</v>
      </c>
      <c r="S60" s="123">
        <v>21</v>
      </c>
      <c r="T60" s="124">
        <f t="shared" si="19"/>
        <v>0</v>
      </c>
      <c r="U60" s="125"/>
    </row>
    <row r="61" spans="1:21" ht="12.75" outlineLevel="2">
      <c r="A61" s="3"/>
      <c r="B61" s="93"/>
      <c r="C61" s="93"/>
      <c r="D61" s="113" t="s">
        <v>4</v>
      </c>
      <c r="E61" s="114">
        <v>16</v>
      </c>
      <c r="F61" s="115" t="s">
        <v>79</v>
      </c>
      <c r="G61" s="172" t="s">
        <v>255</v>
      </c>
      <c r="H61" s="116">
        <v>8</v>
      </c>
      <c r="I61" s="117" t="s">
        <v>34</v>
      </c>
      <c r="J61" s="118"/>
      <c r="K61" s="119">
        <f t="shared" si="14"/>
        <v>0</v>
      </c>
      <c r="L61" s="120">
        <f t="shared" si="15"/>
      </c>
      <c r="M61" s="121">
        <f t="shared" si="16"/>
        <v>0</v>
      </c>
      <c r="N61" s="121">
        <f t="shared" si="17"/>
      </c>
      <c r="O61" s="121">
        <f t="shared" si="18"/>
      </c>
      <c r="P61" s="122">
        <v>0.012219999999999231</v>
      </c>
      <c r="Q61" s="122">
        <v>0</v>
      </c>
      <c r="R61" s="122">
        <v>0</v>
      </c>
      <c r="S61" s="123">
        <v>21</v>
      </c>
      <c r="T61" s="124">
        <f t="shared" si="19"/>
        <v>0</v>
      </c>
      <c r="U61" s="125"/>
    </row>
    <row r="62" spans="1:21" ht="12.75" outlineLevel="2">
      <c r="A62" s="3"/>
      <c r="B62" s="93"/>
      <c r="C62" s="93"/>
      <c r="D62" s="113" t="s">
        <v>4</v>
      </c>
      <c r="E62" s="114">
        <v>17</v>
      </c>
      <c r="F62" s="115" t="s">
        <v>80</v>
      </c>
      <c r="G62" s="172" t="s">
        <v>130</v>
      </c>
      <c r="H62" s="116">
        <v>8</v>
      </c>
      <c r="I62" s="117" t="s">
        <v>34</v>
      </c>
      <c r="J62" s="118"/>
      <c r="K62" s="119">
        <f t="shared" si="14"/>
        <v>0</v>
      </c>
      <c r="L62" s="120">
        <f t="shared" si="15"/>
      </c>
      <c r="M62" s="121">
        <f t="shared" si="16"/>
        <v>0</v>
      </c>
      <c r="N62" s="121">
        <f t="shared" si="17"/>
      </c>
      <c r="O62" s="121">
        <f t="shared" si="18"/>
      </c>
      <c r="P62" s="122">
        <v>0.012219999999999231</v>
      </c>
      <c r="Q62" s="122">
        <v>0</v>
      </c>
      <c r="R62" s="122">
        <v>0</v>
      </c>
      <c r="S62" s="123">
        <v>21</v>
      </c>
      <c r="T62" s="124">
        <f t="shared" si="19"/>
        <v>0</v>
      </c>
      <c r="U62" s="125"/>
    </row>
    <row r="63" spans="1:21" ht="12.75" outlineLevel="2">
      <c r="A63" s="3"/>
      <c r="B63" s="93"/>
      <c r="C63" s="93"/>
      <c r="D63" s="113" t="s">
        <v>4</v>
      </c>
      <c r="E63" s="114">
        <v>18</v>
      </c>
      <c r="F63" s="115" t="s">
        <v>82</v>
      </c>
      <c r="G63" s="172" t="s">
        <v>202</v>
      </c>
      <c r="H63" s="116">
        <v>8</v>
      </c>
      <c r="I63" s="117" t="s">
        <v>21</v>
      </c>
      <c r="J63" s="118"/>
      <c r="K63" s="119">
        <f t="shared" si="14"/>
        <v>0</v>
      </c>
      <c r="L63" s="120">
        <f t="shared" si="15"/>
      </c>
      <c r="M63" s="121">
        <f t="shared" si="16"/>
        <v>0</v>
      </c>
      <c r="N63" s="121">
        <f t="shared" si="17"/>
      </c>
      <c r="O63" s="121">
        <f t="shared" si="18"/>
      </c>
      <c r="P63" s="122">
        <v>0.00492</v>
      </c>
      <c r="Q63" s="122">
        <v>0</v>
      </c>
      <c r="R63" s="122">
        <v>0</v>
      </c>
      <c r="S63" s="123">
        <v>21</v>
      </c>
      <c r="T63" s="124">
        <f t="shared" si="19"/>
        <v>0</v>
      </c>
      <c r="U63" s="125"/>
    </row>
    <row r="64" spans="1:21" ht="12.75" outlineLevel="2">
      <c r="A64" s="3"/>
      <c r="B64" s="93"/>
      <c r="C64" s="93"/>
      <c r="D64" s="113" t="s">
        <v>4</v>
      </c>
      <c r="E64" s="114">
        <v>19</v>
      </c>
      <c r="F64" s="115" t="s">
        <v>84</v>
      </c>
      <c r="G64" s="172" t="s">
        <v>142</v>
      </c>
      <c r="H64" s="116">
        <v>25</v>
      </c>
      <c r="I64" s="117" t="s">
        <v>34</v>
      </c>
      <c r="J64" s="118"/>
      <c r="K64" s="119">
        <f t="shared" si="14"/>
        <v>0</v>
      </c>
      <c r="L64" s="120">
        <f t="shared" si="15"/>
      </c>
      <c r="M64" s="121">
        <f t="shared" si="16"/>
        <v>0</v>
      </c>
      <c r="N64" s="121">
        <f t="shared" si="17"/>
      </c>
      <c r="O64" s="121">
        <f t="shared" si="18"/>
      </c>
      <c r="P64" s="122">
        <v>0.014300000000005753</v>
      </c>
      <c r="Q64" s="122">
        <v>0</v>
      </c>
      <c r="R64" s="122">
        <v>0</v>
      </c>
      <c r="S64" s="123">
        <v>21</v>
      </c>
      <c r="T64" s="124">
        <f t="shared" si="19"/>
        <v>0</v>
      </c>
      <c r="U64" s="125"/>
    </row>
    <row r="65" spans="1:21" ht="12.75" outlineLevel="2">
      <c r="A65" s="3"/>
      <c r="B65" s="93"/>
      <c r="C65" s="93"/>
      <c r="D65" s="113" t="s">
        <v>4</v>
      </c>
      <c r="E65" s="114">
        <v>20</v>
      </c>
      <c r="F65" s="115" t="s">
        <v>85</v>
      </c>
      <c r="G65" s="172" t="s">
        <v>165</v>
      </c>
      <c r="H65" s="116">
        <v>25</v>
      </c>
      <c r="I65" s="117" t="s">
        <v>34</v>
      </c>
      <c r="J65" s="118"/>
      <c r="K65" s="119">
        <f t="shared" si="14"/>
        <v>0</v>
      </c>
      <c r="L65" s="120">
        <f t="shared" si="15"/>
      </c>
      <c r="M65" s="121">
        <f t="shared" si="16"/>
        <v>0</v>
      </c>
      <c r="N65" s="121">
        <f t="shared" si="17"/>
      </c>
      <c r="O65" s="121">
        <f t="shared" si="18"/>
      </c>
      <c r="P65" s="122">
        <v>0.01682999999999879</v>
      </c>
      <c r="Q65" s="122">
        <v>0</v>
      </c>
      <c r="R65" s="122">
        <v>0</v>
      </c>
      <c r="S65" s="123">
        <v>21</v>
      </c>
      <c r="T65" s="124">
        <f t="shared" si="19"/>
        <v>0</v>
      </c>
      <c r="U65" s="125"/>
    </row>
    <row r="66" spans="1:21" ht="12.75" outlineLevel="2">
      <c r="A66" s="3"/>
      <c r="B66" s="93"/>
      <c r="C66" s="93"/>
      <c r="D66" s="113" t="s">
        <v>4</v>
      </c>
      <c r="E66" s="114">
        <v>21</v>
      </c>
      <c r="F66" s="115" t="s">
        <v>86</v>
      </c>
      <c r="G66" s="172" t="s">
        <v>216</v>
      </c>
      <c r="H66" s="116">
        <v>25</v>
      </c>
      <c r="I66" s="117" t="s">
        <v>34</v>
      </c>
      <c r="J66" s="118"/>
      <c r="K66" s="119">
        <f t="shared" si="14"/>
        <v>0</v>
      </c>
      <c r="L66" s="120">
        <f t="shared" si="15"/>
      </c>
      <c r="M66" s="121">
        <f t="shared" si="16"/>
        <v>0</v>
      </c>
      <c r="N66" s="121">
        <f t="shared" si="17"/>
      </c>
      <c r="O66" s="121">
        <f t="shared" si="18"/>
      </c>
      <c r="P66" s="122">
        <v>0.00097</v>
      </c>
      <c r="Q66" s="122">
        <v>0</v>
      </c>
      <c r="R66" s="122">
        <v>0</v>
      </c>
      <c r="S66" s="123">
        <v>21</v>
      </c>
      <c r="T66" s="124">
        <f t="shared" si="19"/>
        <v>0</v>
      </c>
      <c r="U66" s="125"/>
    </row>
    <row r="67" spans="1:21" ht="12.75" outlineLevel="2">
      <c r="A67" s="3"/>
      <c r="B67" s="93"/>
      <c r="C67" s="93"/>
      <c r="D67" s="113" t="s">
        <v>4</v>
      </c>
      <c r="E67" s="114">
        <v>22</v>
      </c>
      <c r="F67" s="115" t="s">
        <v>87</v>
      </c>
      <c r="G67" s="172" t="s">
        <v>239</v>
      </c>
      <c r="H67" s="116">
        <v>25</v>
      </c>
      <c r="I67" s="117" t="s">
        <v>34</v>
      </c>
      <c r="J67" s="118"/>
      <c r="K67" s="119">
        <f t="shared" si="14"/>
        <v>0</v>
      </c>
      <c r="L67" s="120">
        <f t="shared" si="15"/>
      </c>
      <c r="M67" s="121">
        <f t="shared" si="16"/>
        <v>0</v>
      </c>
      <c r="N67" s="121">
        <f t="shared" si="17"/>
      </c>
      <c r="O67" s="121">
        <f t="shared" si="18"/>
      </c>
      <c r="P67" s="122">
        <v>0.00097</v>
      </c>
      <c r="Q67" s="122">
        <v>0</v>
      </c>
      <c r="R67" s="122">
        <v>0</v>
      </c>
      <c r="S67" s="123">
        <v>21</v>
      </c>
      <c r="T67" s="124">
        <f t="shared" si="19"/>
        <v>0</v>
      </c>
      <c r="U67" s="125"/>
    </row>
    <row r="68" spans="1:21" ht="12.75" outlineLevel="2">
      <c r="A68" s="3"/>
      <c r="B68" s="93"/>
      <c r="C68" s="93"/>
      <c r="D68" s="113" t="s">
        <v>4</v>
      </c>
      <c r="E68" s="114">
        <v>23</v>
      </c>
      <c r="F68" s="115" t="s">
        <v>89</v>
      </c>
      <c r="G68" s="172" t="s">
        <v>184</v>
      </c>
      <c r="H68" s="116">
        <v>1</v>
      </c>
      <c r="I68" s="117" t="s">
        <v>34</v>
      </c>
      <c r="J68" s="118"/>
      <c r="K68" s="119">
        <f t="shared" si="14"/>
        <v>0</v>
      </c>
      <c r="L68" s="120">
        <f t="shared" si="15"/>
      </c>
      <c r="M68" s="121">
        <f t="shared" si="16"/>
        <v>0</v>
      </c>
      <c r="N68" s="121">
        <f t="shared" si="17"/>
      </c>
      <c r="O68" s="121">
        <f t="shared" si="18"/>
      </c>
      <c r="P68" s="122">
        <v>0.05214</v>
      </c>
      <c r="Q68" s="122">
        <v>0</v>
      </c>
      <c r="R68" s="122">
        <v>0</v>
      </c>
      <c r="S68" s="123">
        <v>21</v>
      </c>
      <c r="T68" s="124">
        <f t="shared" si="19"/>
        <v>0</v>
      </c>
      <c r="U68" s="125"/>
    </row>
    <row r="69" spans="1:21" ht="12.75" outlineLevel="2">
      <c r="A69" s="3"/>
      <c r="B69" s="93"/>
      <c r="C69" s="93"/>
      <c r="D69" s="113" t="s">
        <v>4</v>
      </c>
      <c r="E69" s="114">
        <v>24</v>
      </c>
      <c r="F69" s="115" t="s">
        <v>90</v>
      </c>
      <c r="G69" s="172" t="s">
        <v>180</v>
      </c>
      <c r="H69" s="116">
        <v>1</v>
      </c>
      <c r="I69" s="117" t="s">
        <v>34</v>
      </c>
      <c r="J69" s="118"/>
      <c r="K69" s="119">
        <f t="shared" si="14"/>
        <v>0</v>
      </c>
      <c r="L69" s="120">
        <f t="shared" si="15"/>
      </c>
      <c r="M69" s="121">
        <f t="shared" si="16"/>
        <v>0</v>
      </c>
      <c r="N69" s="121">
        <f t="shared" si="17"/>
      </c>
      <c r="O69" s="121">
        <f t="shared" si="18"/>
      </c>
      <c r="P69" s="122">
        <v>0.00114</v>
      </c>
      <c r="Q69" s="122">
        <v>0</v>
      </c>
      <c r="R69" s="122">
        <v>0</v>
      </c>
      <c r="S69" s="123">
        <v>21</v>
      </c>
      <c r="T69" s="124">
        <f t="shared" si="19"/>
        <v>0</v>
      </c>
      <c r="U69" s="125"/>
    </row>
    <row r="70" spans="1:21" ht="12.75" outlineLevel="2">
      <c r="A70" s="3"/>
      <c r="B70" s="93"/>
      <c r="C70" s="93"/>
      <c r="D70" s="113" t="s">
        <v>4</v>
      </c>
      <c r="E70" s="114">
        <v>25</v>
      </c>
      <c r="F70" s="115" t="s">
        <v>95</v>
      </c>
      <c r="G70" s="172" t="s">
        <v>232</v>
      </c>
      <c r="H70" s="116">
        <v>2</v>
      </c>
      <c r="I70" s="117" t="s">
        <v>34</v>
      </c>
      <c r="J70" s="118"/>
      <c r="K70" s="119">
        <f t="shared" si="14"/>
        <v>0</v>
      </c>
      <c r="L70" s="120">
        <f t="shared" si="15"/>
      </c>
      <c r="M70" s="121">
        <f t="shared" si="16"/>
        <v>0</v>
      </c>
      <c r="N70" s="121">
        <f t="shared" si="17"/>
      </c>
      <c r="O70" s="121">
        <f t="shared" si="18"/>
      </c>
      <c r="P70" s="122">
        <v>0.01849</v>
      </c>
      <c r="Q70" s="122">
        <v>0</v>
      </c>
      <c r="R70" s="122">
        <v>0</v>
      </c>
      <c r="S70" s="123">
        <v>21</v>
      </c>
      <c r="T70" s="124">
        <f t="shared" si="19"/>
        <v>0</v>
      </c>
      <c r="U70" s="125"/>
    </row>
    <row r="71" spans="1:21" ht="12.75" outlineLevel="2">
      <c r="A71" s="3"/>
      <c r="B71" s="93"/>
      <c r="C71" s="93"/>
      <c r="D71" s="113" t="s">
        <v>4</v>
      </c>
      <c r="E71" s="114">
        <v>26</v>
      </c>
      <c r="F71" s="115" t="s">
        <v>93</v>
      </c>
      <c r="G71" s="172" t="s">
        <v>233</v>
      </c>
      <c r="H71" s="116">
        <v>2</v>
      </c>
      <c r="I71" s="117" t="s">
        <v>34</v>
      </c>
      <c r="J71" s="118"/>
      <c r="K71" s="119">
        <f t="shared" si="14"/>
        <v>0</v>
      </c>
      <c r="L71" s="120">
        <f t="shared" si="15"/>
      </c>
      <c r="M71" s="121">
        <f t="shared" si="16"/>
        <v>0</v>
      </c>
      <c r="N71" s="121">
        <f t="shared" si="17"/>
      </c>
      <c r="O71" s="121">
        <f t="shared" si="18"/>
      </c>
      <c r="P71" s="122">
        <v>0.01849</v>
      </c>
      <c r="Q71" s="122">
        <v>0</v>
      </c>
      <c r="R71" s="122">
        <v>0</v>
      </c>
      <c r="S71" s="123">
        <v>21</v>
      </c>
      <c r="T71" s="124">
        <f t="shared" si="19"/>
        <v>0</v>
      </c>
      <c r="U71" s="125"/>
    </row>
    <row r="72" spans="1:21" ht="12.75" outlineLevel="2">
      <c r="A72" s="3"/>
      <c r="B72" s="93"/>
      <c r="C72" s="93"/>
      <c r="D72" s="113" t="s">
        <v>4</v>
      </c>
      <c r="E72" s="114">
        <v>27</v>
      </c>
      <c r="F72" s="115" t="s">
        <v>92</v>
      </c>
      <c r="G72" s="172" t="s">
        <v>171</v>
      </c>
      <c r="H72" s="116">
        <v>2</v>
      </c>
      <c r="I72" s="117" t="s">
        <v>34</v>
      </c>
      <c r="J72" s="118"/>
      <c r="K72" s="119">
        <f t="shared" si="14"/>
        <v>0</v>
      </c>
      <c r="L72" s="120">
        <f t="shared" si="15"/>
      </c>
      <c r="M72" s="121">
        <f t="shared" si="16"/>
        <v>0</v>
      </c>
      <c r="N72" s="121">
        <f t="shared" si="17"/>
      </c>
      <c r="O72" s="121">
        <f t="shared" si="18"/>
      </c>
      <c r="P72" s="122">
        <v>0.02919</v>
      </c>
      <c r="Q72" s="122">
        <v>0</v>
      </c>
      <c r="R72" s="122">
        <v>0</v>
      </c>
      <c r="S72" s="123">
        <v>21</v>
      </c>
      <c r="T72" s="124">
        <f t="shared" si="19"/>
        <v>0</v>
      </c>
      <c r="U72" s="125"/>
    </row>
    <row r="73" spans="1:21" ht="12.75" outlineLevel="2">
      <c r="A73" s="3"/>
      <c r="B73" s="93"/>
      <c r="C73" s="93"/>
      <c r="D73" s="113" t="s">
        <v>4</v>
      </c>
      <c r="E73" s="114">
        <v>28</v>
      </c>
      <c r="F73" s="115" t="s">
        <v>94</v>
      </c>
      <c r="G73" s="172" t="s">
        <v>214</v>
      </c>
      <c r="H73" s="116">
        <v>2</v>
      </c>
      <c r="I73" s="117" t="s">
        <v>34</v>
      </c>
      <c r="J73" s="118"/>
      <c r="K73" s="119">
        <f t="shared" si="14"/>
        <v>0</v>
      </c>
      <c r="L73" s="120">
        <f t="shared" si="15"/>
      </c>
      <c r="M73" s="121">
        <f t="shared" si="16"/>
        <v>0</v>
      </c>
      <c r="N73" s="121">
        <f t="shared" si="17"/>
      </c>
      <c r="O73" s="121">
        <f t="shared" si="18"/>
      </c>
      <c r="P73" s="122">
        <v>0.01849</v>
      </c>
      <c r="Q73" s="122">
        <v>0</v>
      </c>
      <c r="R73" s="122">
        <v>0</v>
      </c>
      <c r="S73" s="123">
        <v>21</v>
      </c>
      <c r="T73" s="124">
        <f t="shared" si="19"/>
        <v>0</v>
      </c>
      <c r="U73" s="125"/>
    </row>
    <row r="74" spans="1:21" ht="12.75" outlineLevel="2">
      <c r="A74" s="3"/>
      <c r="B74" s="93"/>
      <c r="C74" s="93"/>
      <c r="D74" s="113" t="s">
        <v>4</v>
      </c>
      <c r="E74" s="114">
        <v>29</v>
      </c>
      <c r="F74" s="115" t="s">
        <v>96</v>
      </c>
      <c r="G74" s="172" t="s">
        <v>175</v>
      </c>
      <c r="H74" s="116">
        <v>2</v>
      </c>
      <c r="I74" s="117" t="s">
        <v>34</v>
      </c>
      <c r="J74" s="118"/>
      <c r="K74" s="119">
        <f t="shared" si="14"/>
        <v>0</v>
      </c>
      <c r="L74" s="120">
        <f t="shared" si="15"/>
      </c>
      <c r="M74" s="121">
        <f t="shared" si="16"/>
        <v>0</v>
      </c>
      <c r="N74" s="121">
        <f t="shared" si="17"/>
      </c>
      <c r="O74" s="121">
        <f t="shared" si="18"/>
      </c>
      <c r="P74" s="122">
        <v>0.01958999999999378</v>
      </c>
      <c r="Q74" s="122">
        <v>0</v>
      </c>
      <c r="R74" s="122">
        <v>0</v>
      </c>
      <c r="S74" s="123">
        <v>21</v>
      </c>
      <c r="T74" s="124">
        <f t="shared" si="19"/>
        <v>0</v>
      </c>
      <c r="U74" s="125"/>
    </row>
    <row r="75" spans="1:21" ht="12.75" outlineLevel="2">
      <c r="A75" s="3"/>
      <c r="B75" s="93"/>
      <c r="C75" s="93"/>
      <c r="D75" s="113" t="s">
        <v>4</v>
      </c>
      <c r="E75" s="114">
        <v>30</v>
      </c>
      <c r="F75" s="115" t="s">
        <v>97</v>
      </c>
      <c r="G75" s="172" t="s">
        <v>193</v>
      </c>
      <c r="H75" s="116">
        <v>2</v>
      </c>
      <c r="I75" s="117" t="s">
        <v>34</v>
      </c>
      <c r="J75" s="118"/>
      <c r="K75" s="119">
        <f t="shared" si="14"/>
        <v>0</v>
      </c>
      <c r="L75" s="120">
        <f t="shared" si="15"/>
      </c>
      <c r="M75" s="121">
        <f t="shared" si="16"/>
        <v>0</v>
      </c>
      <c r="N75" s="121">
        <f t="shared" si="17"/>
      </c>
      <c r="O75" s="121">
        <f t="shared" si="18"/>
      </c>
      <c r="P75" s="122">
        <v>0.00059</v>
      </c>
      <c r="Q75" s="122">
        <v>0</v>
      </c>
      <c r="R75" s="122">
        <v>0</v>
      </c>
      <c r="S75" s="123">
        <v>21</v>
      </c>
      <c r="T75" s="124">
        <f t="shared" si="19"/>
        <v>0</v>
      </c>
      <c r="U75" s="125"/>
    </row>
    <row r="76" spans="1:21" ht="12.75" outlineLevel="2">
      <c r="A76" s="3"/>
      <c r="B76" s="93"/>
      <c r="C76" s="93"/>
      <c r="D76" s="113" t="s">
        <v>4</v>
      </c>
      <c r="E76" s="114">
        <v>31</v>
      </c>
      <c r="F76" s="115" t="s">
        <v>98</v>
      </c>
      <c r="G76" s="172" t="s">
        <v>153</v>
      </c>
      <c r="H76" s="116">
        <v>46</v>
      </c>
      <c r="I76" s="117" t="s">
        <v>34</v>
      </c>
      <c r="J76" s="118"/>
      <c r="K76" s="119">
        <f t="shared" si="14"/>
        <v>0</v>
      </c>
      <c r="L76" s="120">
        <f t="shared" si="15"/>
      </c>
      <c r="M76" s="121">
        <f t="shared" si="16"/>
        <v>0</v>
      </c>
      <c r="N76" s="121">
        <f t="shared" si="17"/>
      </c>
      <c r="O76" s="121">
        <f t="shared" si="18"/>
      </c>
      <c r="P76" s="122">
        <v>0.00032999999999994145</v>
      </c>
      <c r="Q76" s="122">
        <v>0</v>
      </c>
      <c r="R76" s="122">
        <v>0</v>
      </c>
      <c r="S76" s="123">
        <v>21</v>
      </c>
      <c r="T76" s="124">
        <f t="shared" si="19"/>
        <v>0</v>
      </c>
      <c r="U76" s="125"/>
    </row>
    <row r="77" spans="1:21" ht="12.75" outlineLevel="2">
      <c r="A77" s="3"/>
      <c r="B77" s="93"/>
      <c r="C77" s="93"/>
      <c r="D77" s="113" t="s">
        <v>4</v>
      </c>
      <c r="E77" s="114">
        <v>32</v>
      </c>
      <c r="F77" s="115" t="s">
        <v>99</v>
      </c>
      <c r="G77" s="172" t="s">
        <v>211</v>
      </c>
      <c r="H77" s="116">
        <v>46</v>
      </c>
      <c r="I77" s="117" t="s">
        <v>34</v>
      </c>
      <c r="J77" s="118"/>
      <c r="K77" s="119">
        <f t="shared" si="14"/>
        <v>0</v>
      </c>
      <c r="L77" s="120">
        <f t="shared" si="15"/>
      </c>
      <c r="M77" s="121">
        <f t="shared" si="16"/>
        <v>0</v>
      </c>
      <c r="N77" s="121">
        <f t="shared" si="17"/>
      </c>
      <c r="O77" s="121">
        <f t="shared" si="18"/>
      </c>
      <c r="P77" s="122">
        <v>9E-05</v>
      </c>
      <c r="Q77" s="122">
        <v>0</v>
      </c>
      <c r="R77" s="122">
        <v>0</v>
      </c>
      <c r="S77" s="123">
        <v>21</v>
      </c>
      <c r="T77" s="124">
        <f t="shared" si="19"/>
        <v>0</v>
      </c>
      <c r="U77" s="125"/>
    </row>
    <row r="78" spans="1:21" ht="12.75" outlineLevel="2">
      <c r="A78" s="3"/>
      <c r="B78" s="93"/>
      <c r="C78" s="93"/>
      <c r="D78" s="113" t="s">
        <v>4</v>
      </c>
      <c r="E78" s="114">
        <v>33</v>
      </c>
      <c r="F78" s="115" t="s">
        <v>100</v>
      </c>
      <c r="G78" s="172" t="s">
        <v>212</v>
      </c>
      <c r="H78" s="116">
        <v>2</v>
      </c>
      <c r="I78" s="117" t="s">
        <v>34</v>
      </c>
      <c r="J78" s="118"/>
      <c r="K78" s="119">
        <f aca="true" t="shared" si="20" ref="K78:K95">H78*J78</f>
        <v>0</v>
      </c>
      <c r="L78" s="120">
        <f aca="true" t="shared" si="21" ref="L78:L95">IF(D78="S",K78,"")</f>
      </c>
      <c r="M78" s="121">
        <f aca="true" t="shared" si="22" ref="M78:M95">IF(OR(D78="P",D78="U"),K78,"")</f>
        <v>0</v>
      </c>
      <c r="N78" s="121">
        <f aca="true" t="shared" si="23" ref="N78:N95">IF(D78="H",K78,"")</f>
      </c>
      <c r="O78" s="121">
        <f aca="true" t="shared" si="24" ref="O78:O95">IF(D78="V",K78,"")</f>
      </c>
      <c r="P78" s="122">
        <v>0.00013</v>
      </c>
      <c r="Q78" s="122">
        <v>0</v>
      </c>
      <c r="R78" s="122">
        <v>0</v>
      </c>
      <c r="S78" s="123">
        <v>21</v>
      </c>
      <c r="T78" s="124">
        <f aca="true" t="shared" si="25" ref="T78:T95">K78*(S78+100)/100</f>
        <v>0</v>
      </c>
      <c r="U78" s="125"/>
    </row>
    <row r="79" spans="1:21" ht="12.75" outlineLevel="2">
      <c r="A79" s="3"/>
      <c r="B79" s="93"/>
      <c r="C79" s="93"/>
      <c r="D79" s="113" t="s">
        <v>4</v>
      </c>
      <c r="E79" s="114">
        <v>34</v>
      </c>
      <c r="F79" s="115" t="s">
        <v>101</v>
      </c>
      <c r="G79" s="172" t="s">
        <v>182</v>
      </c>
      <c r="H79" s="116">
        <v>20</v>
      </c>
      <c r="I79" s="117" t="s">
        <v>21</v>
      </c>
      <c r="J79" s="118"/>
      <c r="K79" s="119">
        <f t="shared" si="20"/>
        <v>0</v>
      </c>
      <c r="L79" s="120">
        <f t="shared" si="21"/>
      </c>
      <c r="M79" s="121">
        <f t="shared" si="22"/>
        <v>0</v>
      </c>
      <c r="N79" s="121">
        <f t="shared" si="23"/>
      </c>
      <c r="O79" s="121">
        <f t="shared" si="24"/>
      </c>
      <c r="P79" s="122">
        <v>0.0018399999999996197</v>
      </c>
      <c r="Q79" s="122">
        <v>0</v>
      </c>
      <c r="R79" s="122">
        <v>0</v>
      </c>
      <c r="S79" s="123">
        <v>21</v>
      </c>
      <c r="T79" s="124">
        <f t="shared" si="25"/>
        <v>0</v>
      </c>
      <c r="U79" s="125"/>
    </row>
    <row r="80" spans="1:21" ht="12.75" outlineLevel="2">
      <c r="A80" s="3"/>
      <c r="B80" s="93"/>
      <c r="C80" s="93"/>
      <c r="D80" s="113" t="s">
        <v>4</v>
      </c>
      <c r="E80" s="114">
        <v>35</v>
      </c>
      <c r="F80" s="115" t="s">
        <v>102</v>
      </c>
      <c r="G80" s="172" t="s">
        <v>205</v>
      </c>
      <c r="H80" s="116">
        <v>2</v>
      </c>
      <c r="I80" s="117" t="s">
        <v>34</v>
      </c>
      <c r="J80" s="118"/>
      <c r="K80" s="119">
        <f t="shared" si="20"/>
        <v>0</v>
      </c>
      <c r="L80" s="120">
        <f t="shared" si="21"/>
      </c>
      <c r="M80" s="121">
        <f t="shared" si="22"/>
        <v>0</v>
      </c>
      <c r="N80" s="121">
        <f t="shared" si="23"/>
      </c>
      <c r="O80" s="121">
        <f t="shared" si="24"/>
      </c>
      <c r="P80" s="122">
        <v>0.00155</v>
      </c>
      <c r="Q80" s="122">
        <v>0</v>
      </c>
      <c r="R80" s="122">
        <v>0</v>
      </c>
      <c r="S80" s="123">
        <v>21</v>
      </c>
      <c r="T80" s="124">
        <f t="shared" si="25"/>
        <v>0</v>
      </c>
      <c r="U80" s="125"/>
    </row>
    <row r="81" spans="1:21" ht="12.75" outlineLevel="2">
      <c r="A81" s="3"/>
      <c r="B81" s="93"/>
      <c r="C81" s="93"/>
      <c r="D81" s="113" t="s">
        <v>4</v>
      </c>
      <c r="E81" s="114">
        <v>36</v>
      </c>
      <c r="F81" s="115" t="s">
        <v>103</v>
      </c>
      <c r="G81" s="172" t="s">
        <v>187</v>
      </c>
      <c r="H81" s="116">
        <v>5</v>
      </c>
      <c r="I81" s="117" t="s">
        <v>34</v>
      </c>
      <c r="J81" s="118"/>
      <c r="K81" s="119">
        <f t="shared" si="20"/>
        <v>0</v>
      </c>
      <c r="L81" s="120">
        <f t="shared" si="21"/>
      </c>
      <c r="M81" s="121">
        <f t="shared" si="22"/>
        <v>0</v>
      </c>
      <c r="N81" s="121">
        <f t="shared" si="23"/>
      </c>
      <c r="O81" s="121">
        <f t="shared" si="24"/>
      </c>
      <c r="P81" s="122">
        <v>0.00184</v>
      </c>
      <c r="Q81" s="122">
        <v>0</v>
      </c>
      <c r="R81" s="122">
        <v>0</v>
      </c>
      <c r="S81" s="123">
        <v>21</v>
      </c>
      <c r="T81" s="124">
        <f t="shared" si="25"/>
        <v>0</v>
      </c>
      <c r="U81" s="125"/>
    </row>
    <row r="82" spans="1:21" ht="12.75" outlineLevel="2">
      <c r="A82" s="3"/>
      <c r="B82" s="93"/>
      <c r="C82" s="93"/>
      <c r="D82" s="113" t="s">
        <v>4</v>
      </c>
      <c r="E82" s="114">
        <v>37</v>
      </c>
      <c r="F82" s="115" t="s">
        <v>104</v>
      </c>
      <c r="G82" s="172" t="s">
        <v>220</v>
      </c>
      <c r="H82" s="116">
        <v>25</v>
      </c>
      <c r="I82" s="117" t="s">
        <v>21</v>
      </c>
      <c r="J82" s="118"/>
      <c r="K82" s="119">
        <f t="shared" si="20"/>
        <v>0</v>
      </c>
      <c r="L82" s="120">
        <f t="shared" si="21"/>
      </c>
      <c r="M82" s="121">
        <f t="shared" si="22"/>
        <v>0</v>
      </c>
      <c r="N82" s="121">
        <f t="shared" si="23"/>
      </c>
      <c r="O82" s="121">
        <f t="shared" si="24"/>
      </c>
      <c r="P82" s="122">
        <v>4E-05</v>
      </c>
      <c r="Q82" s="122">
        <v>0</v>
      </c>
      <c r="R82" s="122">
        <v>0</v>
      </c>
      <c r="S82" s="123">
        <v>21</v>
      </c>
      <c r="T82" s="124">
        <f t="shared" si="25"/>
        <v>0</v>
      </c>
      <c r="U82" s="125"/>
    </row>
    <row r="83" spans="1:21" ht="12.75" outlineLevel="2">
      <c r="A83" s="3"/>
      <c r="B83" s="93"/>
      <c r="C83" s="93"/>
      <c r="D83" s="113" t="s">
        <v>4</v>
      </c>
      <c r="E83" s="114">
        <v>38</v>
      </c>
      <c r="F83" s="115" t="s">
        <v>105</v>
      </c>
      <c r="G83" s="172" t="s">
        <v>231</v>
      </c>
      <c r="H83" s="116">
        <v>1</v>
      </c>
      <c r="I83" s="117" t="s">
        <v>34</v>
      </c>
      <c r="J83" s="118"/>
      <c r="K83" s="119">
        <f t="shared" si="20"/>
        <v>0</v>
      </c>
      <c r="L83" s="120">
        <f t="shared" si="21"/>
      </c>
      <c r="M83" s="121">
        <f t="shared" si="22"/>
        <v>0</v>
      </c>
      <c r="N83" s="121">
        <f t="shared" si="23"/>
      </c>
      <c r="O83" s="121">
        <f t="shared" si="24"/>
      </c>
      <c r="P83" s="122">
        <v>0.00192</v>
      </c>
      <c r="Q83" s="122">
        <v>0</v>
      </c>
      <c r="R83" s="122">
        <v>0</v>
      </c>
      <c r="S83" s="123">
        <v>21</v>
      </c>
      <c r="T83" s="124">
        <f t="shared" si="25"/>
        <v>0</v>
      </c>
      <c r="U83" s="125"/>
    </row>
    <row r="84" spans="1:21" ht="12.75" outlineLevel="2">
      <c r="A84" s="3"/>
      <c r="B84" s="93"/>
      <c r="C84" s="93"/>
      <c r="D84" s="113" t="s">
        <v>4</v>
      </c>
      <c r="E84" s="114">
        <v>39</v>
      </c>
      <c r="F84" s="115" t="s">
        <v>108</v>
      </c>
      <c r="G84" s="172" t="s">
        <v>227</v>
      </c>
      <c r="H84" s="116">
        <v>1</v>
      </c>
      <c r="I84" s="117" t="s">
        <v>21</v>
      </c>
      <c r="J84" s="118"/>
      <c r="K84" s="119">
        <f t="shared" si="20"/>
        <v>0</v>
      </c>
      <c r="L84" s="120">
        <f t="shared" si="21"/>
      </c>
      <c r="M84" s="121">
        <f t="shared" si="22"/>
        <v>0</v>
      </c>
      <c r="N84" s="121">
        <f t="shared" si="23"/>
      </c>
      <c r="O84" s="121">
        <f t="shared" si="24"/>
      </c>
      <c r="P84" s="122">
        <v>0.00013</v>
      </c>
      <c r="Q84" s="122">
        <v>0</v>
      </c>
      <c r="R84" s="122">
        <v>0</v>
      </c>
      <c r="S84" s="123">
        <v>21</v>
      </c>
      <c r="T84" s="124">
        <f t="shared" si="25"/>
        <v>0</v>
      </c>
      <c r="U84" s="125"/>
    </row>
    <row r="85" spans="1:21" ht="12.75" outlineLevel="2">
      <c r="A85" s="3"/>
      <c r="B85" s="93"/>
      <c r="C85" s="93"/>
      <c r="D85" s="113" t="s">
        <v>4</v>
      </c>
      <c r="E85" s="114">
        <v>40</v>
      </c>
      <c r="F85" s="115" t="s">
        <v>107</v>
      </c>
      <c r="G85" s="172" t="s">
        <v>238</v>
      </c>
      <c r="H85" s="116">
        <v>2</v>
      </c>
      <c r="I85" s="117" t="s">
        <v>34</v>
      </c>
      <c r="J85" s="118"/>
      <c r="K85" s="119">
        <f t="shared" si="20"/>
        <v>0</v>
      </c>
      <c r="L85" s="120">
        <f t="shared" si="21"/>
      </c>
      <c r="M85" s="121">
        <f t="shared" si="22"/>
        <v>0</v>
      </c>
      <c r="N85" s="121">
        <f t="shared" si="23"/>
      </c>
      <c r="O85" s="121">
        <f t="shared" si="24"/>
      </c>
      <c r="P85" s="122">
        <v>0.0015999999999998238</v>
      </c>
      <c r="Q85" s="122">
        <v>0</v>
      </c>
      <c r="R85" s="122">
        <v>0</v>
      </c>
      <c r="S85" s="123">
        <v>21</v>
      </c>
      <c r="T85" s="124">
        <f t="shared" si="25"/>
        <v>0</v>
      </c>
      <c r="U85" s="125"/>
    </row>
    <row r="86" spans="1:21" ht="12.75" outlineLevel="2">
      <c r="A86" s="3"/>
      <c r="B86" s="93"/>
      <c r="C86" s="93"/>
      <c r="D86" s="113" t="s">
        <v>4</v>
      </c>
      <c r="E86" s="114">
        <v>41</v>
      </c>
      <c r="F86" s="115" t="s">
        <v>106</v>
      </c>
      <c r="G86" s="172" t="s">
        <v>218</v>
      </c>
      <c r="H86" s="116">
        <v>2</v>
      </c>
      <c r="I86" s="117" t="s">
        <v>34</v>
      </c>
      <c r="J86" s="118"/>
      <c r="K86" s="119">
        <f t="shared" si="20"/>
        <v>0</v>
      </c>
      <c r="L86" s="120">
        <f t="shared" si="21"/>
      </c>
      <c r="M86" s="121">
        <f t="shared" si="22"/>
        <v>0</v>
      </c>
      <c r="N86" s="121">
        <f t="shared" si="23"/>
      </c>
      <c r="O86" s="121">
        <f t="shared" si="24"/>
      </c>
      <c r="P86" s="122">
        <v>0.002169999999999561</v>
      </c>
      <c r="Q86" s="122">
        <v>0</v>
      </c>
      <c r="R86" s="122">
        <v>0</v>
      </c>
      <c r="S86" s="123">
        <v>21</v>
      </c>
      <c r="T86" s="124">
        <f t="shared" si="25"/>
        <v>0</v>
      </c>
      <c r="U86" s="125"/>
    </row>
    <row r="87" spans="1:21" ht="12.75" outlineLevel="2">
      <c r="A87" s="3"/>
      <c r="B87" s="93"/>
      <c r="C87" s="93"/>
      <c r="D87" s="113" t="s">
        <v>4</v>
      </c>
      <c r="E87" s="114">
        <v>42</v>
      </c>
      <c r="F87" s="115" t="s">
        <v>109</v>
      </c>
      <c r="G87" s="172" t="s">
        <v>162</v>
      </c>
      <c r="H87" s="116">
        <v>1</v>
      </c>
      <c r="I87" s="117" t="s">
        <v>21</v>
      </c>
      <c r="J87" s="118"/>
      <c r="K87" s="119">
        <f t="shared" si="20"/>
        <v>0</v>
      </c>
      <c r="L87" s="120">
        <f t="shared" si="21"/>
      </c>
      <c r="M87" s="121">
        <f t="shared" si="22"/>
        <v>0</v>
      </c>
      <c r="N87" s="121">
        <f t="shared" si="23"/>
      </c>
      <c r="O87" s="121">
        <f t="shared" si="24"/>
      </c>
      <c r="P87" s="122">
        <v>0.00026</v>
      </c>
      <c r="Q87" s="122">
        <v>0</v>
      </c>
      <c r="R87" s="122">
        <v>0</v>
      </c>
      <c r="S87" s="123">
        <v>21</v>
      </c>
      <c r="T87" s="124">
        <f t="shared" si="25"/>
        <v>0</v>
      </c>
      <c r="U87" s="125"/>
    </row>
    <row r="88" spans="1:21" ht="12.75" outlineLevel="2">
      <c r="A88" s="3"/>
      <c r="B88" s="93"/>
      <c r="C88" s="93"/>
      <c r="D88" s="113" t="s">
        <v>4</v>
      </c>
      <c r="E88" s="114">
        <v>43</v>
      </c>
      <c r="F88" s="115" t="s">
        <v>110</v>
      </c>
      <c r="G88" s="172" t="s">
        <v>213</v>
      </c>
      <c r="H88" s="116">
        <v>1</v>
      </c>
      <c r="I88" s="117" t="s">
        <v>21</v>
      </c>
      <c r="J88" s="118"/>
      <c r="K88" s="119">
        <f t="shared" si="20"/>
        <v>0</v>
      </c>
      <c r="L88" s="120">
        <f t="shared" si="21"/>
      </c>
      <c r="M88" s="121">
        <f t="shared" si="22"/>
        <v>0</v>
      </c>
      <c r="N88" s="121">
        <f t="shared" si="23"/>
      </c>
      <c r="O88" s="121">
        <f t="shared" si="24"/>
      </c>
      <c r="P88" s="122">
        <v>0.00019</v>
      </c>
      <c r="Q88" s="122">
        <v>0</v>
      </c>
      <c r="R88" s="122">
        <v>0</v>
      </c>
      <c r="S88" s="123">
        <v>21</v>
      </c>
      <c r="T88" s="124">
        <f t="shared" si="25"/>
        <v>0</v>
      </c>
      <c r="U88" s="125"/>
    </row>
    <row r="89" spans="1:21" ht="12.75" outlineLevel="2">
      <c r="A89" s="3"/>
      <c r="B89" s="93"/>
      <c r="C89" s="93"/>
      <c r="D89" s="113" t="s">
        <v>4</v>
      </c>
      <c r="E89" s="114">
        <v>44</v>
      </c>
      <c r="F89" s="115" t="s">
        <v>111</v>
      </c>
      <c r="G89" s="172" t="s">
        <v>190</v>
      </c>
      <c r="H89" s="116">
        <v>1</v>
      </c>
      <c r="I89" s="117" t="s">
        <v>21</v>
      </c>
      <c r="J89" s="118"/>
      <c r="K89" s="119">
        <f t="shared" si="20"/>
        <v>0</v>
      </c>
      <c r="L89" s="120">
        <f t="shared" si="21"/>
      </c>
      <c r="M89" s="121">
        <f t="shared" si="22"/>
        <v>0</v>
      </c>
      <c r="N89" s="121">
        <f t="shared" si="23"/>
      </c>
      <c r="O89" s="121">
        <f t="shared" si="24"/>
      </c>
      <c r="P89" s="122">
        <v>0.00075</v>
      </c>
      <c r="Q89" s="122">
        <v>0</v>
      </c>
      <c r="R89" s="122">
        <v>0</v>
      </c>
      <c r="S89" s="123">
        <v>21</v>
      </c>
      <c r="T89" s="124">
        <f t="shared" si="25"/>
        <v>0</v>
      </c>
      <c r="U89" s="125"/>
    </row>
    <row r="90" spans="1:21" ht="12.75" outlineLevel="2">
      <c r="A90" s="3"/>
      <c r="B90" s="93"/>
      <c r="C90" s="93"/>
      <c r="D90" s="113" t="s">
        <v>4</v>
      </c>
      <c r="E90" s="114">
        <v>45</v>
      </c>
      <c r="F90" s="115" t="s">
        <v>112</v>
      </c>
      <c r="G90" s="172" t="s">
        <v>210</v>
      </c>
      <c r="H90" s="116">
        <v>10</v>
      </c>
      <c r="I90" s="117" t="s">
        <v>21</v>
      </c>
      <c r="J90" s="118"/>
      <c r="K90" s="119">
        <f t="shared" si="20"/>
        <v>0</v>
      </c>
      <c r="L90" s="120">
        <f t="shared" si="21"/>
      </c>
      <c r="M90" s="121">
        <f t="shared" si="22"/>
        <v>0</v>
      </c>
      <c r="N90" s="121">
        <f t="shared" si="23"/>
      </c>
      <c r="O90" s="121">
        <f t="shared" si="24"/>
      </c>
      <c r="P90" s="122">
        <v>0.00075</v>
      </c>
      <c r="Q90" s="122">
        <v>0</v>
      </c>
      <c r="R90" s="122">
        <v>0</v>
      </c>
      <c r="S90" s="123">
        <v>21</v>
      </c>
      <c r="T90" s="124">
        <f t="shared" si="25"/>
        <v>0</v>
      </c>
      <c r="U90" s="125"/>
    </row>
    <row r="91" spans="1:21" ht="12.75" outlineLevel="2">
      <c r="A91" s="3"/>
      <c r="B91" s="93"/>
      <c r="C91" s="93"/>
      <c r="D91" s="113" t="s">
        <v>4</v>
      </c>
      <c r="E91" s="114">
        <v>46</v>
      </c>
      <c r="F91" s="115" t="s">
        <v>113</v>
      </c>
      <c r="G91" s="172" t="s">
        <v>200</v>
      </c>
      <c r="H91" s="116">
        <v>10</v>
      </c>
      <c r="I91" s="117" t="s">
        <v>21</v>
      </c>
      <c r="J91" s="118"/>
      <c r="K91" s="119">
        <f t="shared" si="20"/>
        <v>0</v>
      </c>
      <c r="L91" s="120">
        <f t="shared" si="21"/>
      </c>
      <c r="M91" s="121">
        <f t="shared" si="22"/>
        <v>0</v>
      </c>
      <c r="N91" s="121">
        <f t="shared" si="23"/>
      </c>
      <c r="O91" s="121">
        <f t="shared" si="24"/>
      </c>
      <c r="P91" s="122">
        <v>0.00029</v>
      </c>
      <c r="Q91" s="122">
        <v>0</v>
      </c>
      <c r="R91" s="122">
        <v>0</v>
      </c>
      <c r="S91" s="123">
        <v>21</v>
      </c>
      <c r="T91" s="124">
        <f t="shared" si="25"/>
        <v>0</v>
      </c>
      <c r="U91" s="125"/>
    </row>
    <row r="92" spans="1:21" ht="12.75" outlineLevel="2">
      <c r="A92" s="3"/>
      <c r="B92" s="93"/>
      <c r="C92" s="93"/>
      <c r="D92" s="113" t="s">
        <v>4</v>
      </c>
      <c r="E92" s="114">
        <v>47</v>
      </c>
      <c r="F92" s="115" t="s">
        <v>114</v>
      </c>
      <c r="G92" s="172" t="s">
        <v>206</v>
      </c>
      <c r="H92" s="116">
        <v>1</v>
      </c>
      <c r="I92" s="117" t="s">
        <v>5</v>
      </c>
      <c r="J92" s="118"/>
      <c r="K92" s="119">
        <f t="shared" si="20"/>
        <v>0</v>
      </c>
      <c r="L92" s="120">
        <f t="shared" si="21"/>
      </c>
      <c r="M92" s="121">
        <f t="shared" si="22"/>
        <v>0</v>
      </c>
      <c r="N92" s="121">
        <f t="shared" si="23"/>
      </c>
      <c r="O92" s="121">
        <f t="shared" si="24"/>
      </c>
      <c r="P92" s="122">
        <v>0.0002</v>
      </c>
      <c r="Q92" s="122">
        <v>0</v>
      </c>
      <c r="R92" s="122">
        <v>0</v>
      </c>
      <c r="S92" s="123">
        <v>21</v>
      </c>
      <c r="T92" s="124">
        <f t="shared" si="25"/>
        <v>0</v>
      </c>
      <c r="U92" s="125"/>
    </row>
    <row r="93" spans="1:21" ht="12.75" outlineLevel="2">
      <c r="A93" s="3"/>
      <c r="B93" s="93"/>
      <c r="C93" s="93"/>
      <c r="D93" s="113" t="s">
        <v>4</v>
      </c>
      <c r="E93" s="114">
        <v>48</v>
      </c>
      <c r="F93" s="115" t="s">
        <v>115</v>
      </c>
      <c r="G93" s="172" t="s">
        <v>228</v>
      </c>
      <c r="H93" s="116">
        <v>2</v>
      </c>
      <c r="I93" s="117" t="s">
        <v>8</v>
      </c>
      <c r="J93" s="118"/>
      <c r="K93" s="119">
        <f t="shared" si="20"/>
        <v>0</v>
      </c>
      <c r="L93" s="120">
        <f t="shared" si="21"/>
      </c>
      <c r="M93" s="121">
        <f t="shared" si="22"/>
        <v>0</v>
      </c>
      <c r="N93" s="121">
        <f t="shared" si="23"/>
      </c>
      <c r="O93" s="121">
        <f t="shared" si="24"/>
      </c>
      <c r="P93" s="122">
        <v>0.0002</v>
      </c>
      <c r="Q93" s="122">
        <v>0</v>
      </c>
      <c r="R93" s="122">
        <v>0</v>
      </c>
      <c r="S93" s="123">
        <v>21</v>
      </c>
      <c r="T93" s="124">
        <f t="shared" si="25"/>
        <v>0</v>
      </c>
      <c r="U93" s="125"/>
    </row>
    <row r="94" spans="1:21" ht="12.75" outlineLevel="2">
      <c r="A94" s="3"/>
      <c r="B94" s="93"/>
      <c r="C94" s="93"/>
      <c r="D94" s="113" t="s">
        <v>4</v>
      </c>
      <c r="E94" s="114">
        <v>49</v>
      </c>
      <c r="F94" s="115" t="s">
        <v>116</v>
      </c>
      <c r="G94" s="172" t="s">
        <v>188</v>
      </c>
      <c r="H94" s="116">
        <v>1</v>
      </c>
      <c r="I94" s="117" t="s">
        <v>21</v>
      </c>
      <c r="J94" s="118"/>
      <c r="K94" s="119">
        <f t="shared" si="20"/>
        <v>0</v>
      </c>
      <c r="L94" s="120">
        <f t="shared" si="21"/>
      </c>
      <c r="M94" s="121">
        <f t="shared" si="22"/>
        <v>0</v>
      </c>
      <c r="N94" s="121">
        <f t="shared" si="23"/>
      </c>
      <c r="O94" s="121">
        <f t="shared" si="24"/>
      </c>
      <c r="P94" s="122">
        <v>0.00015999999999993797</v>
      </c>
      <c r="Q94" s="122">
        <v>0</v>
      </c>
      <c r="R94" s="122">
        <v>0</v>
      </c>
      <c r="S94" s="123">
        <v>21</v>
      </c>
      <c r="T94" s="124">
        <f t="shared" si="25"/>
        <v>0</v>
      </c>
      <c r="U94" s="125"/>
    </row>
    <row r="95" spans="1:21" ht="12.75" outlineLevel="2">
      <c r="A95" s="3"/>
      <c r="B95" s="93"/>
      <c r="C95" s="93"/>
      <c r="D95" s="113" t="s">
        <v>4</v>
      </c>
      <c r="E95" s="114">
        <v>50</v>
      </c>
      <c r="F95" s="115" t="s">
        <v>119</v>
      </c>
      <c r="G95" s="172" t="s">
        <v>224</v>
      </c>
      <c r="H95" s="116">
        <v>1</v>
      </c>
      <c r="I95" s="117" t="s">
        <v>32</v>
      </c>
      <c r="J95" s="118"/>
      <c r="K95" s="119">
        <f t="shared" si="20"/>
        <v>0</v>
      </c>
      <c r="L95" s="120">
        <f t="shared" si="21"/>
      </c>
      <c r="M95" s="121">
        <f t="shared" si="22"/>
        <v>0</v>
      </c>
      <c r="N95" s="121">
        <f t="shared" si="23"/>
      </c>
      <c r="O95" s="121">
        <f t="shared" si="24"/>
      </c>
      <c r="P95" s="122">
        <v>0</v>
      </c>
      <c r="Q95" s="122">
        <v>0</v>
      </c>
      <c r="R95" s="122">
        <v>0</v>
      </c>
      <c r="S95" s="123">
        <v>21</v>
      </c>
      <c r="T95" s="124">
        <f t="shared" si="25"/>
        <v>0</v>
      </c>
      <c r="U95" s="125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fatherm</dc:creator>
  <cp:keywords/>
  <dc:description/>
  <cp:lastModifiedBy>Tomas Fabian</cp:lastModifiedBy>
  <dcterms:created xsi:type="dcterms:W3CDTF">2020-05-13T19:55:45Z</dcterms:created>
  <dcterms:modified xsi:type="dcterms:W3CDTF">2020-05-13T20:16:55Z</dcterms:modified>
  <cp:category/>
  <cp:version/>
  <cp:contentType/>
  <cp:contentStatus/>
</cp:coreProperties>
</file>