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20\vz 24.20 INV_ZPŘ Klaj\"/>
    </mc:Choice>
  </mc:AlternateContent>
  <bookViews>
    <workbookView xWindow="0" yWindow="0" windowWidth="28080" windowHeight="11370"/>
  </bookViews>
  <sheets>
    <sheet name="Rekapitulace stavby" sheetId="1" r:id="rId1"/>
    <sheet name="000 - vedlejší rozpočtové..." sheetId="2" r:id="rId2"/>
    <sheet name="001 - SO 101 ZPEVNĚNÉ PLOCHY" sheetId="3" r:id="rId3"/>
    <sheet name="002 - SO 401 PŘELOŽKA VEŘ..." sheetId="4" r:id="rId4"/>
    <sheet name="Seznam figur" sheetId="5" r:id="rId5"/>
  </sheets>
  <definedNames>
    <definedName name="_xlnm._FilterDatabase" localSheetId="1" hidden="1">'000 - vedlejší rozpočtové...'!$C$127:$K$161</definedName>
    <definedName name="_xlnm._FilterDatabase" localSheetId="2" hidden="1">'001 - SO 101 ZPEVNĚNÉ PLOCHY'!$C$136:$K$511</definedName>
    <definedName name="_xlnm._FilterDatabase" localSheetId="3" hidden="1">'002 - SO 401 PŘELOŽKA VEŘ...'!$C$132:$K$204</definedName>
    <definedName name="_xlnm.Print_Titles" localSheetId="1">'000 - vedlejší rozpočtové...'!$127:$127</definedName>
    <definedName name="_xlnm.Print_Titles" localSheetId="2">'001 - SO 101 ZPEVNĚNÉ PLOCHY'!$136:$136</definedName>
    <definedName name="_xlnm.Print_Titles" localSheetId="3">'002 - SO 401 PŘELOŽKA VEŘ...'!$132:$132</definedName>
    <definedName name="_xlnm.Print_Titles" localSheetId="0">'Rekapitulace stavby'!$92:$92</definedName>
    <definedName name="_xlnm.Print_Titles" localSheetId="4">'Seznam figur'!$9:$9</definedName>
    <definedName name="_xlnm.Print_Area" localSheetId="1">'000 - vedlejší rozpočtové...'!$C$4:$J$76,'000 - vedlejší rozpočtové...'!$C$82:$J$109,'000 - vedlejší rozpočtové...'!$C$115:$K$161</definedName>
    <definedName name="_xlnm.Print_Area" localSheetId="2">'001 - SO 101 ZPEVNĚNÉ PLOCHY'!$C$4:$J$76,'001 - SO 101 ZPEVNĚNÉ PLOCHY'!$C$82:$J$118,'001 - SO 101 ZPEVNĚNÉ PLOCHY'!$C$124:$K$511</definedName>
    <definedName name="_xlnm.Print_Area" localSheetId="3">'002 - SO 401 PŘELOŽKA VEŘ...'!$C$4:$J$76,'002 - SO 401 PŘELOŽKA VEŘ...'!$C$82:$J$114,'002 - SO 401 PŘELOŽKA VEŘ...'!$C$120:$K$204</definedName>
    <definedName name="_xlnm.Print_Area" localSheetId="0">'Rekapitulace stavby'!$D$4:$AO$76,'Rekapitulace stavby'!$C$82:$AQ$105</definedName>
    <definedName name="_xlnm.Print_Area" localSheetId="4">'Seznam figur'!$C$4:$G$313</definedName>
  </definedNames>
  <calcPr calcId="162913"/>
</workbook>
</file>

<file path=xl/calcChain.xml><?xml version="1.0" encoding="utf-8"?>
<calcChain xmlns="http://schemas.openxmlformats.org/spreadsheetml/2006/main">
  <c r="D7" i="5" l="1"/>
  <c r="J39" i="4"/>
  <c r="J38" i="4"/>
  <c r="AY97" i="1"/>
  <c r="J37" i="4"/>
  <c r="AX97" i="1" s="1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T135" i="4"/>
  <c r="T134" i="4"/>
  <c r="R136" i="4"/>
  <c r="R135" i="4" s="1"/>
  <c r="R134" i="4" s="1"/>
  <c r="P136" i="4"/>
  <c r="P135" i="4"/>
  <c r="P134" i="4" s="1"/>
  <c r="J130" i="4"/>
  <c r="J129" i="4"/>
  <c r="F129" i="4"/>
  <c r="F127" i="4"/>
  <c r="E125" i="4"/>
  <c r="BI112" i="4"/>
  <c r="BH112" i="4"/>
  <c r="BG112" i="4"/>
  <c r="BF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J92" i="4"/>
  <c r="J91" i="4"/>
  <c r="F91" i="4"/>
  <c r="F89" i="4"/>
  <c r="E87" i="4"/>
  <c r="J18" i="4"/>
  <c r="E18" i="4"/>
  <c r="F130" i="4"/>
  <c r="J17" i="4"/>
  <c r="J12" i="4"/>
  <c r="J127" i="4"/>
  <c r="E7" i="4"/>
  <c r="E85" i="4"/>
  <c r="J39" i="3"/>
  <c r="J38" i="3"/>
  <c r="AY96" i="1"/>
  <c r="J37" i="3"/>
  <c r="AX96" i="1" s="1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3" i="3"/>
  <c r="BH493" i="3"/>
  <c r="BG493" i="3"/>
  <c r="BF493" i="3"/>
  <c r="T493" i="3"/>
  <c r="T492" i="3"/>
  <c r="R493" i="3"/>
  <c r="R492" i="3" s="1"/>
  <c r="P493" i="3"/>
  <c r="P492" i="3"/>
  <c r="BI490" i="3"/>
  <c r="BH490" i="3"/>
  <c r="BG490" i="3"/>
  <c r="BF490" i="3"/>
  <c r="T490" i="3"/>
  <c r="R490" i="3"/>
  <c r="P490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4" i="3"/>
  <c r="BH444" i="3"/>
  <c r="BG444" i="3"/>
  <c r="BF444" i="3"/>
  <c r="T444" i="3"/>
  <c r="R444" i="3"/>
  <c r="P444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T319" i="3"/>
  <c r="R320" i="3"/>
  <c r="R319" i="3" s="1"/>
  <c r="P320" i="3"/>
  <c r="P319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BI116" i="3"/>
  <c r="BH116" i="3"/>
  <c r="BG116" i="3"/>
  <c r="BF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J92" i="3"/>
  <c r="J91" i="3"/>
  <c r="F91" i="3"/>
  <c r="F89" i="3"/>
  <c r="E87" i="3"/>
  <c r="J18" i="3"/>
  <c r="E18" i="3"/>
  <c r="F134" i="3"/>
  <c r="J17" i="3"/>
  <c r="J12" i="3"/>
  <c r="J131" i="3"/>
  <c r="E7" i="3"/>
  <c r="E127" i="3" s="1"/>
  <c r="J39" i="2"/>
  <c r="J38" i="2"/>
  <c r="AY95" i="1"/>
  <c r="J37" i="2"/>
  <c r="AX95" i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BI107" i="2"/>
  <c r="BH107" i="2"/>
  <c r="BG107" i="2"/>
  <c r="BF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BI103" i="2"/>
  <c r="BH103" i="2"/>
  <c r="BG103" i="2"/>
  <c r="BF103" i="2"/>
  <c r="BE103" i="2"/>
  <c r="BI102" i="2"/>
  <c r="BH102" i="2"/>
  <c r="BG102" i="2"/>
  <c r="BF102" i="2"/>
  <c r="BE102" i="2"/>
  <c r="J92" i="2"/>
  <c r="J91" i="2"/>
  <c r="F91" i="2"/>
  <c r="F89" i="2"/>
  <c r="E87" i="2"/>
  <c r="J18" i="2"/>
  <c r="E18" i="2"/>
  <c r="F92" i="2" s="1"/>
  <c r="J17" i="2"/>
  <c r="J12" i="2"/>
  <c r="J122" i="2"/>
  <c r="E7" i="2"/>
  <c r="E118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203" i="4"/>
  <c r="J203" i="4"/>
  <c r="BK201" i="4"/>
  <c r="BK199" i="4"/>
  <c r="BK196" i="4"/>
  <c r="BK190" i="4"/>
  <c r="BK187" i="4"/>
  <c r="BK184" i="4"/>
  <c r="J183" i="4"/>
  <c r="BK181" i="4"/>
  <c r="J178" i="4"/>
  <c r="J175" i="4"/>
  <c r="BK173" i="4"/>
  <c r="J169" i="4"/>
  <c r="J166" i="4"/>
  <c r="J163" i="4"/>
  <c r="BK162" i="4"/>
  <c r="BK161" i="4"/>
  <c r="J160" i="4"/>
  <c r="BK159" i="4"/>
  <c r="BK158" i="4"/>
  <c r="J156" i="4"/>
  <c r="BK151" i="4"/>
  <c r="J146" i="4"/>
  <c r="BK504" i="3"/>
  <c r="BK476" i="3"/>
  <c r="BK470" i="3"/>
  <c r="BK458" i="3"/>
  <c r="BK435" i="3"/>
  <c r="J427" i="3"/>
  <c r="BK415" i="3"/>
  <c r="J407" i="3"/>
  <c r="BK401" i="3"/>
  <c r="J400" i="3"/>
  <c r="J394" i="3"/>
  <c r="BK379" i="3"/>
  <c r="BK373" i="3"/>
  <c r="J335" i="3"/>
  <c r="J323" i="3"/>
  <c r="J320" i="3"/>
  <c r="BK292" i="3"/>
  <c r="BK286" i="3"/>
  <c r="BK275" i="3"/>
  <c r="J274" i="3"/>
  <c r="J261" i="3"/>
  <c r="J256" i="3"/>
  <c r="J254" i="3"/>
  <c r="J252" i="3"/>
  <c r="J247" i="3"/>
  <c r="J245" i="3"/>
  <c r="J235" i="3"/>
  <c r="J233" i="3"/>
  <c r="BK222" i="3"/>
  <c r="J216" i="3"/>
  <c r="BK215" i="3"/>
  <c r="BK208" i="3"/>
  <c r="BK179" i="3"/>
  <c r="BK168" i="3"/>
  <c r="J157" i="3"/>
  <c r="J151" i="3"/>
  <c r="J148" i="3"/>
  <c r="J145" i="3"/>
  <c r="BK140" i="3"/>
  <c r="J161" i="2"/>
  <c r="BK155" i="2"/>
  <c r="J153" i="2"/>
  <c r="J152" i="2"/>
  <c r="BK151" i="2"/>
  <c r="J149" i="2"/>
  <c r="BK147" i="2"/>
  <c r="J137" i="2"/>
  <c r="J136" i="2"/>
  <c r="J201" i="4"/>
  <c r="J199" i="4"/>
  <c r="J196" i="4"/>
  <c r="J193" i="4"/>
  <c r="BK178" i="4"/>
  <c r="J173" i="4"/>
  <c r="J162" i="4"/>
  <c r="BK160" i="4"/>
  <c r="J158" i="4"/>
  <c r="J154" i="4"/>
  <c r="J151" i="4"/>
  <c r="J148" i="4"/>
  <c r="BK147" i="4"/>
  <c r="BK146" i="4"/>
  <c r="BK143" i="4"/>
  <c r="BK136" i="4"/>
  <c r="J499" i="3"/>
  <c r="BK493" i="3"/>
  <c r="J482" i="3"/>
  <c r="BK474" i="3"/>
  <c r="J458" i="3"/>
  <c r="BK453" i="3"/>
  <c r="J424" i="3"/>
  <c r="BK420" i="3"/>
  <c r="BK404" i="3"/>
  <c r="BK403" i="3"/>
  <c r="J391" i="3"/>
  <c r="J382" i="3"/>
  <c r="BK332" i="3"/>
  <c r="J329" i="3"/>
  <c r="BK320" i="3"/>
  <c r="J290" i="3"/>
  <c r="J286" i="3"/>
  <c r="J281" i="3"/>
  <c r="BK268" i="3"/>
  <c r="BK266" i="3"/>
  <c r="J243" i="3"/>
  <c r="J239" i="3"/>
  <c r="BK229" i="3"/>
  <c r="J222" i="3"/>
  <c r="BK218" i="3"/>
  <c r="J213" i="3"/>
  <c r="J208" i="3"/>
  <c r="BK201" i="3"/>
  <c r="J182" i="3"/>
  <c r="J151" i="2"/>
  <c r="J148" i="2"/>
  <c r="J140" i="2"/>
  <c r="J139" i="2"/>
  <c r="BK135" i="2"/>
  <c r="AS94" i="1"/>
  <c r="J190" i="4"/>
  <c r="J187" i="4"/>
  <c r="J184" i="4"/>
  <c r="BK183" i="4"/>
  <c r="J181" i="4"/>
  <c r="BK175" i="4"/>
  <c r="BK169" i="4"/>
  <c r="BK166" i="4"/>
  <c r="BK163" i="4"/>
  <c r="J161" i="4"/>
  <c r="J159" i="4"/>
  <c r="BK154" i="4"/>
  <c r="J147" i="4"/>
  <c r="J144" i="4"/>
  <c r="J143" i="4"/>
  <c r="BK141" i="4"/>
  <c r="BK508" i="3"/>
  <c r="J504" i="3"/>
  <c r="BK496" i="3"/>
  <c r="BK490" i="3"/>
  <c r="BK480" i="3"/>
  <c r="BK475" i="3"/>
  <c r="J467" i="3"/>
  <c r="BK464" i="3"/>
  <c r="J461" i="3"/>
  <c r="BK456" i="3"/>
  <c r="J451" i="3"/>
  <c r="BK427" i="3"/>
  <c r="J415" i="3"/>
  <c r="J409" i="3"/>
  <c r="BK399" i="3"/>
  <c r="J396" i="3"/>
  <c r="J385" i="3"/>
  <c r="J378" i="3"/>
  <c r="J373" i="3"/>
  <c r="BK365" i="3"/>
  <c r="BK358" i="3"/>
  <c r="BK344" i="3"/>
  <c r="BK338" i="3"/>
  <c r="J326" i="3"/>
  <c r="J316" i="3"/>
  <c r="BK304" i="3"/>
  <c r="J300" i="3"/>
  <c r="BK294" i="3"/>
  <c r="BK288" i="3"/>
  <c r="J266" i="3"/>
  <c r="BK254" i="3"/>
  <c r="BK239" i="3"/>
  <c r="BK237" i="3"/>
  <c r="BK235" i="3"/>
  <c r="BK226" i="3"/>
  <c r="BK189" i="3"/>
  <c r="BK171" i="3"/>
  <c r="J165" i="3"/>
  <c r="BK157" i="3"/>
  <c r="BK151" i="3"/>
  <c r="BK148" i="3"/>
  <c r="BK143" i="3"/>
  <c r="BK154" i="2"/>
  <c r="BK140" i="2"/>
  <c r="BK138" i="2"/>
  <c r="BK137" i="2"/>
  <c r="BK136" i="2"/>
  <c r="J131" i="2"/>
  <c r="BK144" i="4"/>
  <c r="J141" i="4"/>
  <c r="J136" i="4"/>
  <c r="J508" i="3"/>
  <c r="J496" i="3"/>
  <c r="BK482" i="3"/>
  <c r="BK478" i="3"/>
  <c r="J470" i="3"/>
  <c r="BK451" i="3"/>
  <c r="J444" i="3"/>
  <c r="BK430" i="3"/>
  <c r="BK424" i="3"/>
  <c r="BK413" i="3"/>
  <c r="BK402" i="3"/>
  <c r="J401" i="3"/>
  <c r="BK388" i="3"/>
  <c r="J383" i="3"/>
  <c r="BK382" i="3"/>
  <c r="BK377" i="3"/>
  <c r="J370" i="3"/>
  <c r="J353" i="3"/>
  <c r="J347" i="3"/>
  <c r="BK316" i="3"/>
  <c r="BK300" i="3"/>
  <c r="BK298" i="3"/>
  <c r="BK290" i="3"/>
  <c r="BK272" i="3"/>
  <c r="BK264" i="3"/>
  <c r="J258" i="3"/>
  <c r="BK247" i="3"/>
  <c r="BK245" i="3"/>
  <c r="J229" i="3"/>
  <c r="J226" i="3"/>
  <c r="BK216" i="3"/>
  <c r="J211" i="3"/>
  <c r="BK203" i="3"/>
  <c r="BK186" i="3"/>
  <c r="J179" i="3"/>
  <c r="J168" i="3"/>
  <c r="J143" i="3"/>
  <c r="J147" i="2"/>
  <c r="BK146" i="2"/>
  <c r="J138" i="2"/>
  <c r="J135" i="2"/>
  <c r="BK133" i="2"/>
  <c r="BK131" i="2"/>
  <c r="BK156" i="4"/>
  <c r="BK148" i="4"/>
  <c r="BK499" i="3"/>
  <c r="J480" i="3"/>
  <c r="BK479" i="3"/>
  <c r="J475" i="3"/>
  <c r="BK461" i="3"/>
  <c r="J435" i="3"/>
  <c r="J413" i="3"/>
  <c r="BK407" i="3"/>
  <c r="J399" i="3"/>
  <c r="BK391" i="3"/>
  <c r="J388" i="3"/>
  <c r="BK385" i="3"/>
  <c r="BK384" i="3"/>
  <c r="J381" i="3"/>
  <c r="J380" i="3"/>
  <c r="BK378" i="3"/>
  <c r="J361" i="3"/>
  <c r="BK353" i="3"/>
  <c r="BK341" i="3"/>
  <c r="BK335" i="3"/>
  <c r="BK329" i="3"/>
  <c r="BK311" i="3"/>
  <c r="J298" i="3"/>
  <c r="J294" i="3"/>
  <c r="BK284" i="3"/>
  <c r="BK278" i="3"/>
  <c r="J275" i="3"/>
  <c r="BK274" i="3"/>
  <c r="BK256" i="3"/>
  <c r="BK233" i="3"/>
  <c r="BK206" i="3"/>
  <c r="BK182" i="3"/>
  <c r="BK175" i="3"/>
  <c r="BK165" i="3"/>
  <c r="BK145" i="3"/>
  <c r="BK161" i="2"/>
  <c r="BK152" i="2"/>
  <c r="BK150" i="2"/>
  <c r="J150" i="2"/>
  <c r="BK149" i="2"/>
  <c r="BK134" i="2"/>
  <c r="BK193" i="4"/>
  <c r="J493" i="3"/>
  <c r="J490" i="3"/>
  <c r="J479" i="3"/>
  <c r="J478" i="3"/>
  <c r="J476" i="3"/>
  <c r="J474" i="3"/>
  <c r="BK467" i="3"/>
  <c r="J464" i="3"/>
  <c r="J453" i="3"/>
  <c r="J449" i="3"/>
  <c r="BK444" i="3"/>
  <c r="BK409" i="3"/>
  <c r="J403" i="3"/>
  <c r="BK394" i="3"/>
  <c r="BK383" i="3"/>
  <c r="BK380" i="3"/>
  <c r="J377" i="3"/>
  <c r="BK370" i="3"/>
  <c r="J365" i="3"/>
  <c r="J341" i="3"/>
  <c r="BK323" i="3"/>
  <c r="J307" i="3"/>
  <c r="BK296" i="3"/>
  <c r="J288" i="3"/>
  <c r="J284" i="3"/>
  <c r="J278" i="3"/>
  <c r="BK270" i="3"/>
  <c r="BK252" i="3"/>
  <c r="BK243" i="3"/>
  <c r="BK231" i="3"/>
  <c r="J215" i="3"/>
  <c r="J206" i="3"/>
  <c r="J201" i="3"/>
  <c r="J186" i="3"/>
  <c r="J175" i="3"/>
  <c r="J171" i="3"/>
  <c r="BK153" i="3"/>
  <c r="J159" i="2"/>
  <c r="J156" i="2"/>
  <c r="BK153" i="2"/>
  <c r="J146" i="2"/>
  <c r="BK139" i="2"/>
  <c r="BK132" i="2"/>
  <c r="J456" i="3"/>
  <c r="BK449" i="3"/>
  <c r="J430" i="3"/>
  <c r="J420" i="3"/>
  <c r="J404" i="3"/>
  <c r="J402" i="3"/>
  <c r="BK400" i="3"/>
  <c r="BK396" i="3"/>
  <c r="J384" i="3"/>
  <c r="BK381" i="3"/>
  <c r="J379" i="3"/>
  <c r="BK361" i="3"/>
  <c r="J358" i="3"/>
  <c r="BK347" i="3"/>
  <c r="J344" i="3"/>
  <c r="J338" i="3"/>
  <c r="J332" i="3"/>
  <c r="BK326" i="3"/>
  <c r="J311" i="3"/>
  <c r="BK307" i="3"/>
  <c r="J304" i="3"/>
  <c r="J296" i="3"/>
  <c r="J292" i="3"/>
  <c r="BK281" i="3"/>
  <c r="J272" i="3"/>
  <c r="J270" i="3"/>
  <c r="J268" i="3"/>
  <c r="J264" i="3"/>
  <c r="BK261" i="3"/>
  <c r="BK258" i="3"/>
  <c r="J237" i="3"/>
  <c r="J231" i="3"/>
  <c r="J218" i="3"/>
  <c r="BK213" i="3"/>
  <c r="BK211" i="3"/>
  <c r="J203" i="3"/>
  <c r="J189" i="3"/>
  <c r="J153" i="3"/>
  <c r="J140" i="3"/>
  <c r="BK159" i="2"/>
  <c r="BK156" i="2"/>
  <c r="J155" i="2"/>
  <c r="J154" i="2"/>
  <c r="BK148" i="2"/>
  <c r="J134" i="2"/>
  <c r="J133" i="2"/>
  <c r="J132" i="2"/>
  <c r="T130" i="2" l="1"/>
  <c r="T129" i="2"/>
  <c r="T128" i="2"/>
  <c r="P369" i="3"/>
  <c r="R130" i="2"/>
  <c r="R129" i="2" s="1"/>
  <c r="R128" i="2" s="1"/>
  <c r="R139" i="3"/>
  <c r="R322" i="3"/>
  <c r="P395" i="3"/>
  <c r="P477" i="3"/>
  <c r="T477" i="3"/>
  <c r="T139" i="3"/>
  <c r="BK322" i="3"/>
  <c r="J322" i="3"/>
  <c r="J101" i="3"/>
  <c r="T395" i="3"/>
  <c r="R495" i="3"/>
  <c r="R494" i="3"/>
  <c r="BK303" i="3"/>
  <c r="J303" i="3" s="1"/>
  <c r="J99" i="3" s="1"/>
  <c r="P322" i="3"/>
  <c r="R395" i="3"/>
  <c r="BK495" i="3"/>
  <c r="J495" i="3" s="1"/>
  <c r="J107" i="3" s="1"/>
  <c r="P130" i="2"/>
  <c r="P129" i="2" s="1"/>
  <c r="P128" i="2" s="1"/>
  <c r="AU95" i="1" s="1"/>
  <c r="T303" i="3"/>
  <c r="BK369" i="3"/>
  <c r="J369" i="3" s="1"/>
  <c r="J102" i="3" s="1"/>
  <c r="T369" i="3"/>
  <c r="R477" i="3"/>
  <c r="BK130" i="2"/>
  <c r="J130" i="2"/>
  <c r="J98" i="2"/>
  <c r="BK139" i="3"/>
  <c r="J139" i="3" s="1"/>
  <c r="J98" i="3" s="1"/>
  <c r="P303" i="3"/>
  <c r="BK395" i="3"/>
  <c r="J395" i="3" s="1"/>
  <c r="J103" i="3" s="1"/>
  <c r="T495" i="3"/>
  <c r="T494" i="3" s="1"/>
  <c r="BK172" i="4"/>
  <c r="J172" i="4"/>
  <c r="J103" i="4"/>
  <c r="P139" i="3"/>
  <c r="P138" i="3" s="1"/>
  <c r="P137" i="3" s="1"/>
  <c r="AU96" i="1" s="1"/>
  <c r="R303" i="3"/>
  <c r="T322" i="3"/>
  <c r="R369" i="3"/>
  <c r="BK477" i="3"/>
  <c r="J477" i="3" s="1"/>
  <c r="J104" i="3" s="1"/>
  <c r="P495" i="3"/>
  <c r="P494" i="3"/>
  <c r="BK140" i="4"/>
  <c r="J140" i="4" s="1"/>
  <c r="J100" i="4" s="1"/>
  <c r="P140" i="4"/>
  <c r="P139" i="4" s="1"/>
  <c r="R140" i="4"/>
  <c r="R139" i="4"/>
  <c r="T140" i="4"/>
  <c r="T139" i="4" s="1"/>
  <c r="BK150" i="4"/>
  <c r="J150" i="4"/>
  <c r="J102" i="4"/>
  <c r="P150" i="4"/>
  <c r="R150" i="4"/>
  <c r="T150" i="4"/>
  <c r="P172" i="4"/>
  <c r="R172" i="4"/>
  <c r="T172" i="4"/>
  <c r="E85" i="2"/>
  <c r="F125" i="2"/>
  <c r="BE131" i="2"/>
  <c r="BE137" i="2"/>
  <c r="BE152" i="2"/>
  <c r="BE153" i="2"/>
  <c r="E85" i="3"/>
  <c r="F92" i="3"/>
  <c r="BE165" i="3"/>
  <c r="BE168" i="3"/>
  <c r="BE171" i="3"/>
  <c r="BE175" i="3"/>
  <c r="BE179" i="3"/>
  <c r="BE274" i="3"/>
  <c r="BE275" i="3"/>
  <c r="BE370" i="3"/>
  <c r="BE373" i="3"/>
  <c r="BE444" i="3"/>
  <c r="J89" i="2"/>
  <c r="BE138" i="2"/>
  <c r="BE149" i="2"/>
  <c r="J89" i="3"/>
  <c r="BE145" i="3"/>
  <c r="BE148" i="3"/>
  <c r="BE203" i="3"/>
  <c r="BE208" i="3"/>
  <c r="BE211" i="3"/>
  <c r="BE254" i="3"/>
  <c r="BE256" i="3"/>
  <c r="BE258" i="3"/>
  <c r="BE316" i="3"/>
  <c r="BE382" i="3"/>
  <c r="BE384" i="3"/>
  <c r="BE385" i="3"/>
  <c r="BE388" i="3"/>
  <c r="BE458" i="3"/>
  <c r="BE461" i="3"/>
  <c r="BE470" i="3"/>
  <c r="F92" i="4"/>
  <c r="BE136" i="4"/>
  <c r="BE141" i="4"/>
  <c r="BE132" i="2"/>
  <c r="BE133" i="2"/>
  <c r="BE147" i="2"/>
  <c r="BE151" i="2"/>
  <c r="BE143" i="3"/>
  <c r="BE151" i="3"/>
  <c r="BE153" i="3"/>
  <c r="BE157" i="3"/>
  <c r="BE226" i="3"/>
  <c r="BE229" i="3"/>
  <c r="BE231" i="3"/>
  <c r="BE266" i="3"/>
  <c r="BE268" i="3"/>
  <c r="BE270" i="3"/>
  <c r="BE272" i="3"/>
  <c r="BE288" i="3"/>
  <c r="BE290" i="3"/>
  <c r="BE304" i="3"/>
  <c r="BE307" i="3"/>
  <c r="BE320" i="3"/>
  <c r="BE323" i="3"/>
  <c r="BE326" i="3"/>
  <c r="BE338" i="3"/>
  <c r="BE377" i="3"/>
  <c r="BE383" i="3"/>
  <c r="BE403" i="3"/>
  <c r="BE404" i="3"/>
  <c r="BE427" i="3"/>
  <c r="BE464" i="3"/>
  <c r="BE474" i="3"/>
  <c r="BE478" i="3"/>
  <c r="BE493" i="3"/>
  <c r="BE496" i="3"/>
  <c r="E123" i="4"/>
  <c r="BE146" i="4"/>
  <c r="BE147" i="4"/>
  <c r="BE151" i="4"/>
  <c r="BE136" i="2"/>
  <c r="BE148" i="2"/>
  <c r="BE159" i="2"/>
  <c r="BE161" i="2"/>
  <c r="BE182" i="3"/>
  <c r="BE201" i="3"/>
  <c r="BE218" i="3"/>
  <c r="BE222" i="3"/>
  <c r="BE235" i="3"/>
  <c r="BE237" i="3"/>
  <c r="BE239" i="3"/>
  <c r="BE243" i="3"/>
  <c r="BE278" i="3"/>
  <c r="BE281" i="3"/>
  <c r="BE284" i="3"/>
  <c r="BE286" i="3"/>
  <c r="BE358" i="3"/>
  <c r="BE361" i="3"/>
  <c r="BE365" i="3"/>
  <c r="BE381" i="3"/>
  <c r="BE394" i="3"/>
  <c r="BE407" i="3"/>
  <c r="BE409" i="3"/>
  <c r="BE420" i="3"/>
  <c r="BE456" i="3"/>
  <c r="BE480" i="3"/>
  <c r="BE143" i="4"/>
  <c r="BE135" i="2"/>
  <c r="BE140" i="3"/>
  <c r="BE213" i="3"/>
  <c r="BE215" i="3"/>
  <c r="BE216" i="3"/>
  <c r="BE233" i="3"/>
  <c r="BE245" i="3"/>
  <c r="BE247" i="3"/>
  <c r="BE252" i="3"/>
  <c r="BE329" i="3"/>
  <c r="BE332" i="3"/>
  <c r="BE335" i="3"/>
  <c r="BE391" i="3"/>
  <c r="BE424" i="3"/>
  <c r="BE453" i="3"/>
  <c r="BE476" i="3"/>
  <c r="BE479" i="3"/>
  <c r="BE482" i="3"/>
  <c r="BE499" i="3"/>
  <c r="BE508" i="3"/>
  <c r="BK492" i="3"/>
  <c r="J492" i="3" s="1"/>
  <c r="J105" i="3" s="1"/>
  <c r="BE156" i="4"/>
  <c r="BE160" i="4"/>
  <c r="BE161" i="4"/>
  <c r="BE163" i="4"/>
  <c r="BE178" i="4"/>
  <c r="BE190" i="4"/>
  <c r="BE134" i="2"/>
  <c r="BE146" i="2"/>
  <c r="BE150" i="2"/>
  <c r="BE154" i="2"/>
  <c r="BE155" i="2"/>
  <c r="BE156" i="2"/>
  <c r="BE186" i="3"/>
  <c r="BE189" i="3"/>
  <c r="BE261" i="3"/>
  <c r="BE264" i="3"/>
  <c r="BE292" i="3"/>
  <c r="BE294" i="3"/>
  <c r="BE296" i="3"/>
  <c r="BE298" i="3"/>
  <c r="BE300" i="3"/>
  <c r="BE311" i="3"/>
  <c r="BE341" i="3"/>
  <c r="BE379" i="3"/>
  <c r="BE380" i="3"/>
  <c r="BE399" i="3"/>
  <c r="BE400" i="3"/>
  <c r="BE401" i="3"/>
  <c r="BE402" i="3"/>
  <c r="BE413" i="3"/>
  <c r="BE415" i="3"/>
  <c r="BE430" i="3"/>
  <c r="BE435" i="3"/>
  <c r="BE449" i="3"/>
  <c r="BE451" i="3"/>
  <c r="BE490" i="3"/>
  <c r="BE504" i="3"/>
  <c r="BK319" i="3"/>
  <c r="J319" i="3" s="1"/>
  <c r="J100" i="3" s="1"/>
  <c r="J89" i="4"/>
  <c r="BE154" i="4"/>
  <c r="BE158" i="4"/>
  <c r="BE159" i="4"/>
  <c r="BE173" i="4"/>
  <c r="BE175" i="4"/>
  <c r="BE181" i="4"/>
  <c r="BE183" i="4"/>
  <c r="BE187" i="4"/>
  <c r="BE193" i="4"/>
  <c r="BE196" i="4"/>
  <c r="BE139" i="2"/>
  <c r="BE140" i="2"/>
  <c r="BE206" i="3"/>
  <c r="BE344" i="3"/>
  <c r="BE347" i="3"/>
  <c r="BE353" i="3"/>
  <c r="BE378" i="3"/>
  <c r="BE396" i="3"/>
  <c r="BE467" i="3"/>
  <c r="BE475" i="3"/>
  <c r="BE144" i="4"/>
  <c r="BE148" i="4"/>
  <c r="BE162" i="4"/>
  <c r="BE166" i="4"/>
  <c r="BE169" i="4"/>
  <c r="BE184" i="4"/>
  <c r="BE199" i="4"/>
  <c r="BE201" i="4"/>
  <c r="BE203" i="4"/>
  <c r="BK135" i="4"/>
  <c r="J135" i="4" s="1"/>
  <c r="J98" i="4" s="1"/>
  <c r="F38" i="2"/>
  <c r="BC95" i="1" s="1"/>
  <c r="F37" i="2"/>
  <c r="BB95" i="1"/>
  <c r="F36" i="3"/>
  <c r="BA96" i="1" s="1"/>
  <c r="J36" i="2"/>
  <c r="AW95" i="1"/>
  <c r="J36" i="3"/>
  <c r="AW96" i="1" s="1"/>
  <c r="F36" i="4"/>
  <c r="BA97" i="1"/>
  <c r="F37" i="3"/>
  <c r="BB96" i="1" s="1"/>
  <c r="F36" i="2"/>
  <c r="BA95" i="1"/>
  <c r="F38" i="3"/>
  <c r="BC96" i="1" s="1"/>
  <c r="F37" i="4"/>
  <c r="BB97" i="1"/>
  <c r="F38" i="4"/>
  <c r="BC97" i="1" s="1"/>
  <c r="F39" i="4"/>
  <c r="BD97" i="1"/>
  <c r="F39" i="3"/>
  <c r="BD96" i="1" s="1"/>
  <c r="J36" i="4"/>
  <c r="AW97" i="1"/>
  <c r="F39" i="2"/>
  <c r="BD95" i="1" s="1"/>
  <c r="R149" i="4" l="1"/>
  <c r="R133" i="4"/>
  <c r="T138" i="3"/>
  <c r="T137" i="3"/>
  <c r="R138" i="3"/>
  <c r="R137" i="3"/>
  <c r="T149" i="4"/>
  <c r="T133" i="4"/>
  <c r="P149" i="4"/>
  <c r="P133" i="4"/>
  <c r="AU97" i="1"/>
  <c r="AU94" i="1" s="1"/>
  <c r="BK138" i="3"/>
  <c r="J138" i="3" s="1"/>
  <c r="J97" i="3" s="1"/>
  <c r="BK494" i="3"/>
  <c r="J494" i="3"/>
  <c r="J106" i="3" s="1"/>
  <c r="BK139" i="4"/>
  <c r="J139" i="4"/>
  <c r="J99" i="4"/>
  <c r="BK129" i="2"/>
  <c r="J129" i="2"/>
  <c r="J97" i="2"/>
  <c r="BK134" i="4"/>
  <c r="J134" i="4" s="1"/>
  <c r="J97" i="4" s="1"/>
  <c r="BK149" i="4"/>
  <c r="J149" i="4"/>
  <c r="J101" i="4" s="1"/>
  <c r="BD94" i="1"/>
  <c r="W36" i="1"/>
  <c r="BB94" i="1"/>
  <c r="W34" i="1" s="1"/>
  <c r="BA94" i="1"/>
  <c r="W33" i="1"/>
  <c r="BC94" i="1"/>
  <c r="AY94" i="1" s="1"/>
  <c r="BK128" i="2" l="1"/>
  <c r="J128" i="2"/>
  <c r="J96" i="2"/>
  <c r="BK137" i="3"/>
  <c r="J137" i="3" s="1"/>
  <c r="J96" i="3" s="1"/>
  <c r="BK133" i="4"/>
  <c r="J133" i="4"/>
  <c r="J96" i="4" s="1"/>
  <c r="J30" i="4" s="1"/>
  <c r="AX94" i="1"/>
  <c r="W35" i="1"/>
  <c r="AW94" i="1"/>
  <c r="AK33" i="1"/>
  <c r="J30" i="2" l="1"/>
  <c r="J30" i="3"/>
  <c r="J112" i="4"/>
  <c r="J106" i="4"/>
  <c r="J31" i="4" s="1"/>
  <c r="J32" i="4" s="1"/>
  <c r="AG97" i="1" s="1"/>
  <c r="BE112" i="4" l="1"/>
  <c r="J114" i="4"/>
  <c r="J35" i="4"/>
  <c r="AV97" i="1"/>
  <c r="AT97" i="1" s="1"/>
  <c r="J116" i="3"/>
  <c r="BE116" i="3"/>
  <c r="J35" i="3"/>
  <c r="AV96" i="1" s="1"/>
  <c r="AT96" i="1" s="1"/>
  <c r="J107" i="2"/>
  <c r="BE107" i="2"/>
  <c r="J35" i="2" s="1"/>
  <c r="AV95" i="1" s="1"/>
  <c r="AT95" i="1" s="1"/>
  <c r="J41" i="4" l="1"/>
  <c r="AN97" i="1"/>
  <c r="F35" i="2"/>
  <c r="AZ95" i="1"/>
  <c r="F35" i="3"/>
  <c r="AZ96" i="1"/>
  <c r="J101" i="2"/>
  <c r="J31" i="2"/>
  <c r="J32" i="2" s="1"/>
  <c r="AG95" i="1" s="1"/>
  <c r="AN95" i="1" s="1"/>
  <c r="J110" i="3"/>
  <c r="J31" i="3" s="1"/>
  <c r="J32" i="3" s="1"/>
  <c r="AG96" i="1" s="1"/>
  <c r="AN96" i="1" s="1"/>
  <c r="F35" i="4"/>
  <c r="AZ97" i="1"/>
  <c r="J41" i="3" l="1"/>
  <c r="J41" i="2"/>
  <c r="AZ94" i="1"/>
  <c r="AG94" i="1"/>
  <c r="AG102" i="1" s="1"/>
  <c r="J109" i="2"/>
  <c r="J118" i="3"/>
  <c r="CD102" i="1" l="1"/>
  <c r="AV94" i="1"/>
  <c r="AG100" i="1"/>
  <c r="AG101" i="1"/>
  <c r="AG103" i="1"/>
  <c r="CD103" i="1"/>
  <c r="AV102" i="1"/>
  <c r="BY102" i="1"/>
  <c r="AK26" i="1"/>
  <c r="CD100" i="1" l="1"/>
  <c r="CD101" i="1"/>
  <c r="W32" i="1"/>
  <c r="AN102" i="1"/>
  <c r="AG99" i="1"/>
  <c r="AK27" i="1"/>
  <c r="AT94" i="1"/>
  <c r="AN94" i="1"/>
  <c r="AV101" i="1"/>
  <c r="BY101" i="1"/>
  <c r="AV103" i="1"/>
  <c r="BY103" i="1"/>
  <c r="AV100" i="1"/>
  <c r="BY100" i="1"/>
  <c r="AK32" i="1" l="1"/>
  <c r="AN100" i="1"/>
  <c r="AN101" i="1"/>
  <c r="AK29" i="1"/>
  <c r="AN103" i="1"/>
  <c r="AG105" i="1"/>
  <c r="AK38" i="1" l="1"/>
  <c r="AN99" i="1"/>
  <c r="AN105" i="1" l="1"/>
</calcChain>
</file>

<file path=xl/sharedStrings.xml><?xml version="1.0" encoding="utf-8"?>
<sst xmlns="http://schemas.openxmlformats.org/spreadsheetml/2006/main" count="6899" uniqueCount="1138">
  <si>
    <t>Export Komplet</t>
  </si>
  <si>
    <t/>
  </si>
  <si>
    <t>2.0</t>
  </si>
  <si>
    <t>ZAMOK</t>
  </si>
  <si>
    <t>False</t>
  </si>
  <si>
    <t>{68e0f781-ab0d-41f6-9be4-bb7cddb167f2}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</si>
  <si>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</si>
  <si>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</si>
  <si>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</si>
  <si>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</si>
  <si>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</si>
  <si>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</si>
  <si>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</si>
  <si>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</si>
  <si>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20181116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</si>
  <si>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</si>
  <si>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</si>
  <si>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ul. Dr. Lukášové, Ostrava-Hrabůvka</t>
  </si>
  <si>
    <t>KSO:</t>
  </si>
  <si>
    <t>CC-CZ:</t>
  </si>
  <si>
    <t>Místo:</t>
  </si>
  <si>
    <t>ul. Dr. Lukášové</t>
  </si>
  <si>
    <t>Datum:</t>
  </si>
  <si>
    <t>16. 11. 2018</t>
  </si>
  <si>
    <t>Zadavatel:</t>
  </si>
  <si>
    <t>IČ:</t>
  </si>
  <si>
    <t>Městský obvod Ostrava – Jih</t>
  </si>
  <si>
    <t>DIČ:</t>
  </si>
  <si>
    <t>Uchazeč:</t>
  </si>
  <si>
    <t>Vyplň údaj</t>
  </si>
  <si>
    <t>Projektant:</t>
  </si>
  <si>
    <t>Roman Fildán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</si>
  <si>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</si>
  <si>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</si>
  <si>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</si>
  <si>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</si>
  <si>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</si>
  <si>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</si>
  <si>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</si>
  <si>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</si>
  <si>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</si>
  <si>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</si>
  <si>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</si>
  <si>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</si>
  <si>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</si>
  <si>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</si>
  <si>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</si>
  <si>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</si>
  <si>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</si>
  <si>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</si>
  <si>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</si>
  <si>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</si>
  <si>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</si>
  <si>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</si>
  <si>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</si>
  <si>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</si>
  <si>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</si>
  <si>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</si>
  <si>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</si>
  <si>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</si>
  <si>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</si>
  <si>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</si>
  <si>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</si>
  <si>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</si>
  <si>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</si>
  <si>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</si>
  <si>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</si>
  <si>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</si>
  <si>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</si>
  <si>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</si>
  <si>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</si>
  <si>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</si>
  <si>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</si>
  <si>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</si>
  <si>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</si>
  <si>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</si>
  <si>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</si>
  <si>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</si>
  <si>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</si>
  <si>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</si>
  <si>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</si>
  <si>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</si>
  <si>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</si>
  <si>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</si>
  <si>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</si>
  <si>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</si>
  <si>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{b7317e74-9a76-4078-ab27-143f308c239a}</t>
  </si>
  <si>
    <t>2</t>
  </si>
  <si>
    <t>001</t>
  </si>
  <si>
    <t>SO 101 ZPEVNĚNÉ PLOCHY</t>
  </si>
  <si>
    <t>{9f9a3446-b2fe-4724-a8aa-2c5f71f2ebb7}</t>
  </si>
  <si>
    <t>002</t>
  </si>
  <si>
    <t>SO 401 PŘELOŽKA VEŘEJNÉHO OSVĚTLENÍ</t>
  </si>
  <si>
    <t>{595df127-1080-4855-ad64-49b79e0d538b}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</si>
  <si>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</si>
  <si>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</si>
  <si>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</si>
  <si>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</si>
  <si>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</si>
  <si>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</si>
  <si>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</si>
  <si>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</si>
  <si>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</si>
  <si>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</si>
  <si>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</si>
  <si>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000 - vedlejší rozpočtové náklady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</si>
  <si>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</si>
  <si>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</si>
  <si>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</si>
  <si>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</si>
  <si>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</si>
  <si>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</si>
  <si>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</si>
  <si>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VRN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</si>
  <si>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</si>
  <si>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</si>
  <si>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</si>
  <si>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</si>
  <si>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</si>
  <si>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</si>
  <si>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</si>
  <si>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</si>
  <si>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</si>
  <si>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</si>
  <si>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</si>
  <si>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</si>
  <si>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</si>
  <si>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</si>
  <si>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</si>
  <si>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</si>
  <si>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</si>
  <si>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</si>
  <si>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</si>
  <si>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</si>
  <si>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</si>
  <si>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</si>
  <si>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</si>
  <si>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</si>
  <si>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</si>
  <si>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</si>
  <si>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M</t>
  </si>
  <si>
    <t>Vytýčení stávajících inženýrských sítí.</t>
  </si>
  <si>
    <t>kpl</t>
  </si>
  <si>
    <t>8</t>
  </si>
  <si>
    <t>4</t>
  </si>
  <si>
    <t>1956606182</t>
  </si>
  <si>
    <t>Administrativní činnost pro zajištění záborů pozemků, uzavírek komunikací a dopravních opatření</t>
  </si>
  <si>
    <t>-543922835</t>
  </si>
  <si>
    <t>3</t>
  </si>
  <si>
    <t>022</t>
  </si>
  <si>
    <t>aktualizace dokladových částí  projektové  dokumentace</t>
  </si>
  <si>
    <t>-419104932</t>
  </si>
  <si>
    <t>003</t>
  </si>
  <si>
    <t>Koordinační a kompletační činnost dodavatele</t>
  </si>
  <si>
    <t>1736722575</t>
  </si>
  <si>
    <t>004</t>
  </si>
  <si>
    <t>Náklady na veškeré energie související s realizací akce</t>
  </si>
  <si>
    <t>-621346710</t>
  </si>
  <si>
    <t>6</t>
  </si>
  <si>
    <t>005</t>
  </si>
  <si>
    <t>Zábory cizích pozemků (veřejných i soukromých)</t>
  </si>
  <si>
    <t>-1766250001</t>
  </si>
  <si>
    <t>7</t>
  </si>
  <si>
    <t>006</t>
  </si>
  <si>
    <t>Geodetické zaměření realizovaných objektů</t>
  </si>
  <si>
    <t>1084637415</t>
  </si>
  <si>
    <t>007</t>
  </si>
  <si>
    <t xml:space="preserve">Zpracování dokumentace skutečného provedení stavby včetně zpracování podkladů pro vklad novostavby do katastru nemovitostí </t>
  </si>
  <si>
    <t>-581474791</t>
  </si>
  <si>
    <t>9</t>
  </si>
  <si>
    <t>008</t>
  </si>
  <si>
    <t>Vyhotovení geometrických plánů pro vklad do KN</t>
  </si>
  <si>
    <t>1117079986</t>
  </si>
  <si>
    <t>10</t>
  </si>
  <si>
    <t>009</t>
  </si>
  <si>
    <t>Statické zatěžovací zkoušky zhutnění</t>
  </si>
  <si>
    <t>kus</t>
  </si>
  <si>
    <t>-2035162739</t>
  </si>
  <si>
    <t>VV</t>
  </si>
  <si>
    <t>statické zkoušky na pláni</t>
  </si>
  <si>
    <t>pod finálními vrstvami</t>
  </si>
  <si>
    <t>12</t>
  </si>
  <si>
    <t>Součet</t>
  </si>
  <si>
    <t>11</t>
  </si>
  <si>
    <t>010</t>
  </si>
  <si>
    <t>Dočasné dopravní značení a čištění tohoto značení po dobu realizace akce</t>
  </si>
  <si>
    <t>323360146</t>
  </si>
  <si>
    <t>011</t>
  </si>
  <si>
    <t>zajištění bezpečnosti účastníků realizace akce a veřejnosti, zajištění staveniště, zajištění bezpečnosti silničního provozu, provizorní ohrazení výkopu, dočasné stezky,  bezpečnostní tabulky</t>
  </si>
  <si>
    <t>-344684807</t>
  </si>
  <si>
    <t>13</t>
  </si>
  <si>
    <t>012</t>
  </si>
  <si>
    <t>Informační tabule s údaji o stavbě (velikost cca 1,5 x 1 m – dle grafického návrhu investora) - 1ks</t>
  </si>
  <si>
    <t>311336413</t>
  </si>
  <si>
    <t>14</t>
  </si>
  <si>
    <t>013</t>
  </si>
  <si>
    <t>zařízení staveniště zhotovitele - chemické WC+kancelář+sklady</t>
  </si>
  <si>
    <t>-936672590</t>
  </si>
  <si>
    <t>014</t>
  </si>
  <si>
    <t>Náklady za vypouštění čerpané podzemní vody do veřejné kanalizace</t>
  </si>
  <si>
    <t>970529812</t>
  </si>
  <si>
    <t>16</t>
  </si>
  <si>
    <t>015</t>
  </si>
  <si>
    <t>dočasné zajištění podzemních sítí  proti poškození</t>
  </si>
  <si>
    <t>2051920456</t>
  </si>
  <si>
    <t>17</t>
  </si>
  <si>
    <t>016</t>
  </si>
  <si>
    <t>Čistění komunikací</t>
  </si>
  <si>
    <t>-2100710708</t>
  </si>
  <si>
    <t>18</t>
  </si>
  <si>
    <t>017</t>
  </si>
  <si>
    <t xml:space="preserve">Náklady na vytýčení stavby </t>
  </si>
  <si>
    <t>1673422273</t>
  </si>
  <si>
    <t>19</t>
  </si>
  <si>
    <t>018</t>
  </si>
  <si>
    <t>Náklady na projektovou (dílenskou) dokumentaci zhotovitele</t>
  </si>
  <si>
    <t>2067416133</t>
  </si>
  <si>
    <t>20</t>
  </si>
  <si>
    <t>019</t>
  </si>
  <si>
    <t>Pasportizace území před zahájením stavby  dle požadavku odboru dopravy</t>
  </si>
  <si>
    <t>-1189375148</t>
  </si>
  <si>
    <t>K</t>
  </si>
  <si>
    <t>119003223</t>
  </si>
  <si>
    <t>Pomocné konstrukce při zabezpečení výkopu svislé ocelové mobilní oplocení, výšky do 2 200 mm panely vyplněné profilovaným plechem zřízení</t>
  </si>
  <si>
    <t>m</t>
  </si>
  <si>
    <t>796635737</t>
  </si>
  <si>
    <t>dle E2.b</t>
  </si>
  <si>
    <t>195</t>
  </si>
  <si>
    <t>22</t>
  </si>
  <si>
    <t>119003224</t>
  </si>
  <si>
    <t>Pomocné konstrukce při zabezpečení výkopu svislé ocelové mobilní oplocení, výšky do 2 200 mm panely vyplněné profilovaným plechem odstranění</t>
  </si>
  <si>
    <t>-996936875</t>
  </si>
  <si>
    <t>23</t>
  </si>
  <si>
    <t>R001N</t>
  </si>
  <si>
    <t>náklady za pronájem mobilního oplocení po dobu 6 měsíců</t>
  </si>
  <si>
    <t>1111390272</t>
  </si>
  <si>
    <t>asfalt</t>
  </si>
  <si>
    <t>m2</t>
  </si>
  <si>
    <t>2088,1</t>
  </si>
  <si>
    <t>bdlažby</t>
  </si>
  <si>
    <t>372</t>
  </si>
  <si>
    <t>bo1025</t>
  </si>
  <si>
    <t>103,5</t>
  </si>
  <si>
    <t>bo1525</t>
  </si>
  <si>
    <t>540,7</t>
  </si>
  <si>
    <t>bop</t>
  </si>
  <si>
    <t>dvojřádek</t>
  </si>
  <si>
    <t>627,4</t>
  </si>
  <si>
    <t>fréza</t>
  </si>
  <si>
    <t>2250</t>
  </si>
  <si>
    <t>001 - SO 101 ZPEVNĚNÉ PLOCHY</t>
  </si>
  <si>
    <t>chráničky</t>
  </si>
  <si>
    <t>199,8</t>
  </si>
  <si>
    <t>keře</t>
  </si>
  <si>
    <t>168</t>
  </si>
  <si>
    <t>kulat</t>
  </si>
  <si>
    <t>litý</t>
  </si>
  <si>
    <t>1445</t>
  </si>
  <si>
    <t>lože</t>
  </si>
  <si>
    <t>m3</t>
  </si>
  <si>
    <t>4,662</t>
  </si>
  <si>
    <t>lože2</t>
  </si>
  <si>
    <t>8,79</t>
  </si>
  <si>
    <t>napojení</t>
  </si>
  <si>
    <t>119,9</t>
  </si>
  <si>
    <t>obsyp</t>
  </si>
  <si>
    <t>13,986</t>
  </si>
  <si>
    <t>odkop</t>
  </si>
  <si>
    <t>1546,664</t>
  </si>
  <si>
    <t>odvoz</t>
  </si>
  <si>
    <t>1697,614</t>
  </si>
  <si>
    <t>ornice</t>
  </si>
  <si>
    <t>149,6</t>
  </si>
  <si>
    <t>parking</t>
  </si>
  <si>
    <t>1399</t>
  </si>
  <si>
    <t>pěší</t>
  </si>
  <si>
    <t>346,2</t>
  </si>
  <si>
    <t>pláň</t>
  </si>
  <si>
    <t>3864,3</t>
  </si>
  <si>
    <t>rýhy1</t>
  </si>
  <si>
    <t>73,25</t>
  </si>
  <si>
    <t>rýhy2</t>
  </si>
  <si>
    <t>77,7</t>
  </si>
  <si>
    <t>sadovky</t>
  </si>
  <si>
    <t>938</t>
  </si>
  <si>
    <t>slepci</t>
  </si>
  <si>
    <t>31</t>
  </si>
  <si>
    <t>textilie</t>
  </si>
  <si>
    <t>4542,349</t>
  </si>
  <si>
    <t>trativod</t>
  </si>
  <si>
    <t>293</t>
  </si>
  <si>
    <t>trávník</t>
  </si>
  <si>
    <t>770</t>
  </si>
  <si>
    <t>ur2</t>
  </si>
  <si>
    <t>29,6</t>
  </si>
  <si>
    <t>voda</t>
  </si>
  <si>
    <t>14,07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</si>
  <si>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</si>
  <si>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</si>
  <si>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</si>
  <si>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</si>
  <si>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</si>
  <si>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</si>
  <si>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</si>
  <si>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</si>
  <si>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</si>
  <si>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</si>
  <si>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</si>
  <si>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111101101</t>
  </si>
  <si>
    <t>Odstranění travin a rákosu travin, při celkové ploše do 0,1 ha</t>
  </si>
  <si>
    <t>ha</t>
  </si>
  <si>
    <t>154170312</t>
  </si>
  <si>
    <t>dle A4</t>
  </si>
  <si>
    <t>(0,0001*149,6)/(1,1*0,2)</t>
  </si>
  <si>
    <t>111151111</t>
  </si>
  <si>
    <t>Pokosení trávníku při souvislé ploše do 1000 m2 parterového v rovině nebo svahu do 1:5</t>
  </si>
  <si>
    <t>-1813780733</t>
  </si>
  <si>
    <t>trávník*3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</si>
  <si>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</si>
  <si>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</si>
  <si>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-729307847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</si>
  <si>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</si>
  <si>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</si>
  <si>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-528515402</t>
  </si>
  <si>
    <t>fréza+bdlažby</t>
  </si>
  <si>
    <t>113107233</t>
  </si>
  <si>
    <t>Odstranění podkladů nebo krytů strojně plochy jednotlivě přes 200 m2 s přemístěním hmot na skládku na vzdálenost do 20 m nebo s naložením na dopravní prostředek z betonu prostého, o tl. vrstvy přes 300 do 400 mm</t>
  </si>
  <si>
    <t>-585661967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</si>
  <si>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</si>
  <si>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</si>
  <si>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-2030377929</t>
  </si>
  <si>
    <t>dle B1.2.1</t>
  </si>
  <si>
    <t>litý asfalt</t>
  </si>
  <si>
    <t>321+357+495+272</t>
  </si>
  <si>
    <t>113154333</t>
  </si>
  <si>
    <t>Frézování živičného podkladu nebo krytu  s naložením na dopravní prostředek plochy přes 1 000 do 10 000 m2 bez překážek v trase pruhu šířky přes 1 m do 2 m, tloušťky vrstvy 50 mm</t>
  </si>
  <si>
    <t>-2095885156</t>
  </si>
  <si>
    <t>etapa1</t>
  </si>
  <si>
    <t>1432</t>
  </si>
  <si>
    <t>etapa2</t>
  </si>
  <si>
    <t>2263</t>
  </si>
  <si>
    <t>-litý</t>
  </si>
  <si>
    <t>113154334</t>
  </si>
  <si>
    <t>Frézování živičného podkladu nebo krytu  s naložením na dopravní prostředek plochy přes 1 000 do 10 000 m2 bez překážek v trase pruhu šířky přes 1 m do 2 m, tloušťky vrstvy 100 mm</t>
  </si>
  <si>
    <t>-2105253928</t>
  </si>
  <si>
    <t>113202111</t>
  </si>
  <si>
    <t>Vytrhání obrub s vybouráním lože, s přemístěním hmot na skládku na vzdálenost do 3 m nebo s naložením na dopravní prostředek z krajníků nebo obrubníků stojatých</t>
  </si>
  <si>
    <t>-304868100</t>
  </si>
  <si>
    <t>8+8+5+31+37+3+8+9+39+4+3*3*2+5,2+10+76</t>
  </si>
  <si>
    <t>119001401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</si>
  <si>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</si>
  <si>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-756075593</t>
  </si>
  <si>
    <t>dle A2</t>
  </si>
  <si>
    <t>vodovod</t>
  </si>
  <si>
    <t>119001412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</si>
  <si>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</si>
  <si>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77578909</t>
  </si>
  <si>
    <t>ovak</t>
  </si>
  <si>
    <t>19*1</t>
  </si>
  <si>
    <t>119001422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</si>
  <si>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</si>
  <si>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-1079917717</t>
  </si>
  <si>
    <t>444</t>
  </si>
  <si>
    <t>120001101</t>
  </si>
  <si>
    <t>Příplatek k cenám vykopávek za ztížení vykopávky v blízkosti podzemního vedení nebo výbušnin v horninách jakékoliv třídy</t>
  </si>
  <si>
    <t>1850822161</t>
  </si>
  <si>
    <t>ČEZ, CETIN, VO, voda, UPC</t>
  </si>
  <si>
    <t>0,5*2*(8+8+7,5+16+32+18+16+21+17+24+5+10+18+3,5+240)</t>
  </si>
  <si>
    <t>121101102</t>
  </si>
  <si>
    <t>Sejmutí ornice nebo lesní půdy s vodorovným přemístěním na hromady v místě upotřebení nebo na dočasné či trvalé skládky se složením, na vzdálenost přes 50 do 100 m</t>
  </si>
  <si>
    <t>-1189191004</t>
  </si>
  <si>
    <t>122201102</t>
  </si>
  <si>
    <t>Odkopávky a prokopávky nezapažené s přehozením výkopku na vzdálenost do 3 m nebo s naložením na dopravní prostředek v hornině tř. 3 přes 100 do 1 000 m3</t>
  </si>
  <si>
    <t>-1741690633</t>
  </si>
  <si>
    <t>dle B1.1</t>
  </si>
  <si>
    <t>asfalt*0,9</t>
  </si>
  <si>
    <t>parking*0,67</t>
  </si>
  <si>
    <t>0,54*(pěší+slepci)</t>
  </si>
  <si>
    <t>odpočet kubatury vybouraného asfaltu a podkladních vrstev</t>
  </si>
  <si>
    <t>-0,4*fréza</t>
  </si>
  <si>
    <t>-0,3*bdlažby</t>
  </si>
  <si>
    <t>-litý*0,4</t>
  </si>
  <si>
    <t>odkop pod obruby</t>
  </si>
  <si>
    <t>(bo1525+bo1025)*0,3*0,6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</si>
  <si>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</si>
  <si>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</si>
  <si>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356840896</t>
  </si>
  <si>
    <t>132201101</t>
  </si>
  <si>
    <t>Hloubení zapažených i nezapažených rýh šířky do 600 mm s urovnáním dna do předepsaného profilu a spádu v hornině tř. 3 do 100 m3</t>
  </si>
  <si>
    <t>-1912337004</t>
  </si>
  <si>
    <t>dle B1.2.3</t>
  </si>
  <si>
    <t>trativod*0,5*0,5</t>
  </si>
  <si>
    <t>132201109</t>
  </si>
  <si>
    <t>Hloubení zapažených i nezapažených rýh šířky do 600 mm s urovnáním dna do předepsaného profilu a spádu v hornině tř. 3 Příplatek k cenám za lepivost horniny tř. 3</t>
  </si>
  <si>
    <t>712136814</t>
  </si>
  <si>
    <t>132201203</t>
  </si>
  <si>
    <t>Hloubení zapažených i nezapažených rýh šířky přes 600 do 2 000 mm  s urovnáním dna do předepsaného profilu a spádu v hornině tř. 3 přes 1 000 do 5 000 m3</t>
  </si>
  <si>
    <t>229246115</t>
  </si>
  <si>
    <t>dle A2; B3.4.f</t>
  </si>
  <si>
    <t>1,05*2,5*ur2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</si>
  <si>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</si>
  <si>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</si>
  <si>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98944348</t>
  </si>
  <si>
    <t>151101102</t>
  </si>
  <si>
    <t>Zřízení pažení a rozepření stěn rýh pro podzemní vedení pro všechny šířky rýhy příložné pro jakoukoliv mezerovitost, hloubky do 4 m</t>
  </si>
  <si>
    <t>-246464120</t>
  </si>
  <si>
    <t>ur2*2,5*2</t>
  </si>
  <si>
    <t>151101112</t>
  </si>
  <si>
    <t>Odstranění pažení a rozepření stěn rýh pro podzemní vedení s uložením materiálu na vzdálenost do 3 m od kraje výkopu příložné, hloubky přes 2 do 4 m</t>
  </si>
  <si>
    <t>86128543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</si>
  <si>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</si>
  <si>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</si>
  <si>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-1264514017</t>
  </si>
  <si>
    <t>24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</si>
  <si>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</si>
  <si>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</si>
  <si>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-2083062704</t>
  </si>
  <si>
    <t>dle B1.2.1; B1.1</t>
  </si>
  <si>
    <t>zpětné rozprostření ornice</t>
  </si>
  <si>
    <t>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</si>
  <si>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</si>
  <si>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</si>
  <si>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742898119</t>
  </si>
  <si>
    <t>rýhy1+rýhy2</t>
  </si>
  <si>
    <t>26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</si>
  <si>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</si>
  <si>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</si>
  <si>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1020063411</t>
  </si>
  <si>
    <t>dalších 15km</t>
  </si>
  <si>
    <t>15*odvoz</t>
  </si>
  <si>
    <t>27</t>
  </si>
  <si>
    <t>167101102</t>
  </si>
  <si>
    <t>Nakládání, skládání a překládání neulehlého výkopku nebo sypaniny nakládání, množství přes 100 m3, z hornin tř. 1 až 4</t>
  </si>
  <si>
    <t>1655188142</t>
  </si>
  <si>
    <t>28</t>
  </si>
  <si>
    <t>171201201</t>
  </si>
  <si>
    <t>Uložení sypaniny na skládky</t>
  </si>
  <si>
    <t>1582299424</t>
  </si>
  <si>
    <t>29</t>
  </si>
  <si>
    <t>171201211</t>
  </si>
  <si>
    <t>Uložení sypaniny poplatek za uložení sypaniny na skládce (skládkovné)</t>
  </si>
  <si>
    <t>t</t>
  </si>
  <si>
    <t>1301439874</t>
  </si>
  <si>
    <t>odvoz*1,7</t>
  </si>
  <si>
    <t>30</t>
  </si>
  <si>
    <t>174101101</t>
  </si>
  <si>
    <t>Zásyp sypaninou z jakékoliv horniny s uložením výkopku ve vrstvách se zhutněním jam, šachet, rýh nebo kolem objektů v těchto vykopávkách</t>
  </si>
  <si>
    <t>-300576825</t>
  </si>
  <si>
    <t>rýhy1+rýhy2-lože-obsyp-lože2</t>
  </si>
  <si>
    <t>583373310R</t>
  </si>
  <si>
    <t>štěrkopísek frakce 0-22</t>
  </si>
  <si>
    <t>2034432785</t>
  </si>
  <si>
    <t>obsyp*2</t>
  </si>
  <si>
    <t>32</t>
  </si>
  <si>
    <t>583439320RR</t>
  </si>
  <si>
    <t>drcené kamenivo frakce 16-32mm</t>
  </si>
  <si>
    <t>-254024669</t>
  </si>
  <si>
    <t>drenážní žebra</t>
  </si>
  <si>
    <t>trativod*0,5*0,5*1,9</t>
  </si>
  <si>
    <t>33</t>
  </si>
  <si>
    <t>583442000</t>
  </si>
  <si>
    <t>štěrkodrť frakce 0-63 třída C</t>
  </si>
  <si>
    <t>-976025304</t>
  </si>
  <si>
    <t>(rýhy2-lože-obsyp)*1,9</t>
  </si>
  <si>
    <t>34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</si>
  <si>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</si>
  <si>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</si>
  <si>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-1545131638</t>
  </si>
  <si>
    <t>ur2*1,05*0,45</t>
  </si>
  <si>
    <t>35</t>
  </si>
  <si>
    <t>181301102</t>
  </si>
  <si>
    <t>Rozprostření a urovnání ornice v rovině nebo ve svahu sklonu do 1:5 při souvislé ploše do 500 m2, tl. vrstvy přes 100 do 150 mm</t>
  </si>
  <si>
    <t>-651707828</t>
  </si>
  <si>
    <t>36</t>
  </si>
  <si>
    <t>25234001</t>
  </si>
  <si>
    <t>herbicid totální systémový neselektivní</t>
  </si>
  <si>
    <t>litr</t>
  </si>
  <si>
    <t>-1447724191</t>
  </si>
  <si>
    <t>(sadovky*8)/10000</t>
  </si>
  <si>
    <t>37</t>
  </si>
  <si>
    <t>181411131</t>
  </si>
  <si>
    <t>Založení trávníku na půdě předem připravené plochy do 1000 m2 výsevem včetně utažení parkového v rovině nebo na svahu do 1:5</t>
  </si>
  <si>
    <t>-55545393</t>
  </si>
  <si>
    <t>38</t>
  </si>
  <si>
    <t>005724200</t>
  </si>
  <si>
    <t>osivo směs travní parková okrasná</t>
  </si>
  <si>
    <t>kg</t>
  </si>
  <si>
    <t>-199761120</t>
  </si>
  <si>
    <t>trávník*0,03</t>
  </si>
  <si>
    <t>39</t>
  </si>
  <si>
    <t>181951102</t>
  </si>
  <si>
    <t>Úprava pláně vyrovnáním výškových rozdílů v hornině tř. 1 až 4 se zhutněním</t>
  </si>
  <si>
    <t>-1018342158</t>
  </si>
  <si>
    <t>asfalt+parking+pěší+slepci</t>
  </si>
  <si>
    <t>40</t>
  </si>
  <si>
    <t>183101313</t>
  </si>
  <si>
    <t>Hloubení jamek pro vysazování rostlin v zemině tř.1 až 4 s výměnou půdy z 100% v rovině nebo na svahu do 1:5, objemu přes 0,02 do 0,05 m3</t>
  </si>
  <si>
    <t>-239367717</t>
  </si>
  <si>
    <t>668</t>
  </si>
  <si>
    <t>41</t>
  </si>
  <si>
    <t>251911550</t>
  </si>
  <si>
    <t>hnojivo průmyslové Cererit (bal. 5 kg)</t>
  </si>
  <si>
    <t>1470986555</t>
  </si>
  <si>
    <t>sadovky*0,03</t>
  </si>
  <si>
    <t>42</t>
  </si>
  <si>
    <t>183403114</t>
  </si>
  <si>
    <t>Obdělání půdy kultivátorováním v rovině nebo na svahu do 1:5</t>
  </si>
  <si>
    <t>-171365613</t>
  </si>
  <si>
    <t>43</t>
  </si>
  <si>
    <t>183403153</t>
  </si>
  <si>
    <t>Obdělání půdy hrabáním v rovině nebo na svahu do 1:5</t>
  </si>
  <si>
    <t>973021711</t>
  </si>
  <si>
    <t>44</t>
  </si>
  <si>
    <t>183403161</t>
  </si>
  <si>
    <t>Obdělání půdy válením v rovině nebo na svahu do 1:5</t>
  </si>
  <si>
    <t>1769079748</t>
  </si>
  <si>
    <t>45</t>
  </si>
  <si>
    <t>183552431</t>
  </si>
  <si>
    <t>Úprava zemědělské půdy - hnojení tekutými hnojivy na ploše jednotlivě se zapravením hnojiva do půdy do 5 ha, o sklonu do 5 st.</t>
  </si>
  <si>
    <t>-264131125</t>
  </si>
  <si>
    <t>sadovky/10000</t>
  </si>
  <si>
    <t>46</t>
  </si>
  <si>
    <t>184102113</t>
  </si>
  <si>
    <t>Výsadba dřeviny s balem do předem vyhloubené jamky se zalitím v rovině nebo na svahu do 1:5, při průměru balu přes 300 do 400 mm</t>
  </si>
  <si>
    <t>2021419640</t>
  </si>
  <si>
    <t>47</t>
  </si>
  <si>
    <t>R801</t>
  </si>
  <si>
    <t>Kručinka lydijská (Genista lydia) 20-30cm, kontejner 1,5L</t>
  </si>
  <si>
    <t>-2064594680</t>
  </si>
  <si>
    <t>68+60</t>
  </si>
  <si>
    <t>48</t>
  </si>
  <si>
    <t>R8011</t>
  </si>
  <si>
    <t>Mochna křovitá (Potentilla fruticosa 'Red Robin') 20-30cm, kontejner 1,5L</t>
  </si>
  <si>
    <t>-661004308</t>
  </si>
  <si>
    <t>dle B1.1; B1.2.1</t>
  </si>
  <si>
    <t>140</t>
  </si>
  <si>
    <t>49</t>
  </si>
  <si>
    <t>R8021</t>
  </si>
  <si>
    <t>Tavolník japonský (Spiraea japonica) 20-30cm, kontejner 1,5L</t>
  </si>
  <si>
    <t>232270840</t>
  </si>
  <si>
    <t>288+112</t>
  </si>
  <si>
    <t>50</t>
  </si>
  <si>
    <t>184801131</t>
  </si>
  <si>
    <t>Ošetření vysazených dřevin  ve skupinách v rovině nebo na svahu do 1:5</t>
  </si>
  <si>
    <t>-475391259</t>
  </si>
  <si>
    <t>51</t>
  </si>
  <si>
    <t>184802111</t>
  </si>
  <si>
    <t>Chemické odplevelení půdy před založením kultury, trávníku nebo zpevněných ploch o výměře jednotlivě přes 20 m2 v rovině nebo na svahu do 1:5 postřikem na široko</t>
  </si>
  <si>
    <t>953574468</t>
  </si>
  <si>
    <t>52</t>
  </si>
  <si>
    <t>184911431</t>
  </si>
  <si>
    <t>Mulčování vysazených rostlin mulčovací kůrou, tl. přes 100 do 150 mm v rovině nebo na svahu do 1:5</t>
  </si>
  <si>
    <t>-1993903667</t>
  </si>
  <si>
    <t>53</t>
  </si>
  <si>
    <t>10391100</t>
  </si>
  <si>
    <t>kůra mulčovací VL</t>
  </si>
  <si>
    <t>-1651580256</t>
  </si>
  <si>
    <t>keře*0,15</t>
  </si>
  <si>
    <t>54</t>
  </si>
  <si>
    <t>R101</t>
  </si>
  <si>
    <t xml:space="preserve">Trávníkový substrát  </t>
  </si>
  <si>
    <t>282794984</t>
  </si>
  <si>
    <t>ornice/2,5</t>
  </si>
  <si>
    <t>55</t>
  </si>
  <si>
    <t>185804312</t>
  </si>
  <si>
    <t>Zalití rostlin vodou  plochy záhonů jednotlivě přes 20 m2</t>
  </si>
  <si>
    <t>1816283556</t>
  </si>
  <si>
    <t>sadovky*0,015</t>
  </si>
  <si>
    <t>56</t>
  </si>
  <si>
    <t>185851121</t>
  </si>
  <si>
    <t>Dovoz vody pro zálivku rostlin na vzdálenost do 1000 m</t>
  </si>
  <si>
    <t>214714752</t>
  </si>
  <si>
    <t>57</t>
  </si>
  <si>
    <t>185851129</t>
  </si>
  <si>
    <t>Dovoz vody pro zálivku rostlin Příplatek k ceně za každých dalších i započatých 1000 m</t>
  </si>
  <si>
    <t>-203066212</t>
  </si>
  <si>
    <t>voda*24</t>
  </si>
  <si>
    <t>58</t>
  </si>
  <si>
    <t>020</t>
  </si>
  <si>
    <t>ochrana a úprava teplovodního kolektoru - reprofilace sanačními hmotami na bázi polymerbetonu, opatření 2x penetračním asfaltovým lakem + dvojnásobná izolace natavením hydroizolačními SBS asfaltovými pásy</t>
  </si>
  <si>
    <t>1325172324</t>
  </si>
  <si>
    <t>8*4+21*4+14*4</t>
  </si>
  <si>
    <t>Zakládání</t>
  </si>
  <si>
    <t>59</t>
  </si>
  <si>
    <t>212755214</t>
  </si>
  <si>
    <t>Trativody bez lože z drenážních trubek plastových flexibilních D 100 mm</t>
  </si>
  <si>
    <t>-1202933790</t>
  </si>
  <si>
    <t>dle B1.2.3; B1.2.1</t>
  </si>
  <si>
    <t>60</t>
  </si>
  <si>
    <t>69311083</t>
  </si>
  <si>
    <t>geotextilie netkaná PP 600g/m2</t>
  </si>
  <si>
    <t>-1479495785</t>
  </si>
  <si>
    <t>Přepočteno koeficientem 1,1 (pro prořez 10%)</t>
  </si>
  <si>
    <t>1,1*textilie</t>
  </si>
  <si>
    <t>61</t>
  </si>
  <si>
    <t>213141112</t>
  </si>
  <si>
    <t>Zřízení vrstvy z geotextilie  filtrační, separační, odvodňovací, ochranné, výztužné nebo protierozní v rovině nebo ve sklonu do 1:5, šířky přes 3 do 6 m</t>
  </si>
  <si>
    <t>517827774</t>
  </si>
  <si>
    <t>trativod*(pi*0,1+0,5*4)</t>
  </si>
  <si>
    <t>62</t>
  </si>
  <si>
    <t>273313311</t>
  </si>
  <si>
    <t>Základy z betonu prostého desky z betonu kamenem neprokládaného tř. C 8/10</t>
  </si>
  <si>
    <t>1372680228</t>
  </si>
  <si>
    <t>trativod*0,3*0,1</t>
  </si>
  <si>
    <t>Vodorovné konstrukce</t>
  </si>
  <si>
    <t>63</t>
  </si>
  <si>
    <t>451573111</t>
  </si>
  <si>
    <t>Lože pod potrubí, stoky a drobné objekty v otevřeném výkopu z písku a štěrkopísku do 63 mm</t>
  </si>
  <si>
    <t>1225833826</t>
  </si>
  <si>
    <t>1,05*0,15*ur2</t>
  </si>
  <si>
    <t>Komunikace pozemní</t>
  </si>
  <si>
    <t>64</t>
  </si>
  <si>
    <t>564851111</t>
  </si>
  <si>
    <t>Podklad ze štěrkodrti ŠD s rozprostřením a zhutněním, po zhutnění tl. 150 mm</t>
  </si>
  <si>
    <t>-160507980</t>
  </si>
  <si>
    <t>3*asfalt+pěší+slepci</t>
  </si>
  <si>
    <t>65</t>
  </si>
  <si>
    <t>564871111</t>
  </si>
  <si>
    <t>Podklad ze štěrkodrti ŠD s rozprostřením a zhutněním, po zhutnění tl. 250 mm</t>
  </si>
  <si>
    <t>1874200633</t>
  </si>
  <si>
    <t>66</t>
  </si>
  <si>
    <t>564871116</t>
  </si>
  <si>
    <t>Podklad ze štěrkodrti ŠD s rozprostřením a zhutněním, po zhutnění tl. 300 mm</t>
  </si>
  <si>
    <t>-451041539</t>
  </si>
  <si>
    <t>asfalt+parking+pěší+slepci+0,3*(bo1525+bo1025)</t>
  </si>
  <si>
    <t>67</t>
  </si>
  <si>
    <t>565135121</t>
  </si>
  <si>
    <t>Asfaltový beton vrstva podkladní ACP 16 (obalované kamenivo střednězrnné - OKS)  s rozprostřením a zhutněním v pruhu šířky přes 3 m, po zhutnění tl. 50 mm</t>
  </si>
  <si>
    <t>420345276</t>
  </si>
  <si>
    <t>68</t>
  </si>
  <si>
    <t>573111112</t>
  </si>
  <si>
    <t>Postřik infiltrační PI z asfaltu silničního s posypem kamenivem, v množství 1,00 kg/m2</t>
  </si>
  <si>
    <t>537865735</t>
  </si>
  <si>
    <t>69</t>
  </si>
  <si>
    <t>573211112</t>
  </si>
  <si>
    <t>Postřik spojovací PS bez posypu kamenivem z asfaltu silničního, v množství 0,70 kg/m2</t>
  </si>
  <si>
    <t>1102850210</t>
  </si>
  <si>
    <t>2*asfalt</t>
  </si>
  <si>
    <t>70</t>
  </si>
  <si>
    <t>577134121</t>
  </si>
  <si>
    <t>Asfaltový beton vrstva obrusná ACO 11 (ABS)  s rozprostřením a se zhutněním z nemodifikovaného asfaltu v pruhu šířky přes 3 m tř. I, po zhutnění tl. 40 mm</t>
  </si>
  <si>
    <t>-624410952</t>
  </si>
  <si>
    <t>71</t>
  </si>
  <si>
    <t>577155122</t>
  </si>
  <si>
    <t>Asfaltový beton vrstva ložní ACL 16 (ABH)  s rozprostřením a zhutněním z nemodifikovaného asfaltu v pruhu šířky přes 3 m, po zhutnění tl. 60 mm</t>
  </si>
  <si>
    <t>168633462</t>
  </si>
  <si>
    <t>72</t>
  </si>
  <si>
    <t>592452670RR</t>
  </si>
  <si>
    <t>dlažba pro nevidomé 20 x 10 x 6 cm červená</t>
  </si>
  <si>
    <t>1492792049</t>
  </si>
  <si>
    <t>Přepočteno koeficientem 1,05 (pro prořez 5%)</t>
  </si>
  <si>
    <t>slepci*0,05</t>
  </si>
  <si>
    <t>73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</si>
  <si>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</si>
  <si>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</si>
  <si>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-628389003</t>
  </si>
  <si>
    <t>74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</si>
  <si>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</si>
  <si>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</si>
  <si>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-584178870</t>
  </si>
  <si>
    <t>75</t>
  </si>
  <si>
    <t>59245213R</t>
  </si>
  <si>
    <t>dlažba zámková tl.80mm přírodní ostrohranná</t>
  </si>
  <si>
    <t>1330988762</t>
  </si>
  <si>
    <t>1,05*parking</t>
  </si>
  <si>
    <t>76</t>
  </si>
  <si>
    <t>R007</t>
  </si>
  <si>
    <t>dlažba zámková betonová přírodní šedá tl.60mm</t>
  </si>
  <si>
    <t>-423196938</t>
  </si>
  <si>
    <t>pěší*1,05</t>
  </si>
  <si>
    <t>Trubní vedení</t>
  </si>
  <si>
    <t>77</t>
  </si>
  <si>
    <t>871310510</t>
  </si>
  <si>
    <t>Montáž kanalizačního potrubí z plastů z polypropylenu PP žebrovaného SN 10 DN 150</t>
  </si>
  <si>
    <t>181724158</t>
  </si>
  <si>
    <t>2,8+3,1+3,5+3+2,5+2,8+2,6+2,8+3+3,5</t>
  </si>
  <si>
    <t>78</t>
  </si>
  <si>
    <t>28615003RR</t>
  </si>
  <si>
    <t>trubka kanalizační  PP DIN UR-2 DN 150x5000 mm SN10 vč. potřebných tvarovek</t>
  </si>
  <si>
    <t>-1590881375</t>
  </si>
  <si>
    <t>29,6*1,1 'Přepočtené koeficientem množství</t>
  </si>
  <si>
    <t>79</t>
  </si>
  <si>
    <t>895941111</t>
  </si>
  <si>
    <t>Zřízení vpusti kanalizační  uliční z betonových dílců typ UV-50 normální</t>
  </si>
  <si>
    <t>-2022479955</t>
  </si>
  <si>
    <t>80</t>
  </si>
  <si>
    <t>59223823</t>
  </si>
  <si>
    <t>vpusť betonová uliční dno 62,6 x 49,5 x 5 cm</t>
  </si>
  <si>
    <t>333823841</t>
  </si>
  <si>
    <t>81</t>
  </si>
  <si>
    <t>59223854</t>
  </si>
  <si>
    <t>skruž betonová pro uliční vpusť s výtokovým otvorem PVC, 45x35x5 cm</t>
  </si>
  <si>
    <t>-809179046</t>
  </si>
  <si>
    <t>82</t>
  </si>
  <si>
    <t>59223824</t>
  </si>
  <si>
    <t>vpusť betonová uliční /skruž/ 59x50x5 cm</t>
  </si>
  <si>
    <t>-1085050091</t>
  </si>
  <si>
    <t>83</t>
  </si>
  <si>
    <t>55242320</t>
  </si>
  <si>
    <t>mříž vtoková litinová plochá 500x500mm</t>
  </si>
  <si>
    <t>342653603</t>
  </si>
  <si>
    <t>84</t>
  </si>
  <si>
    <t>59223820</t>
  </si>
  <si>
    <t>vpusť betonová uliční /skruž/ 29x50x5 cm</t>
  </si>
  <si>
    <t>2023019629</t>
  </si>
  <si>
    <t>85</t>
  </si>
  <si>
    <t>59223864</t>
  </si>
  <si>
    <t>prstenec betonový pro uliční vpusť vyrovnávací 39 x 6 x 13 cm</t>
  </si>
  <si>
    <t>1389954062</t>
  </si>
  <si>
    <t>86</t>
  </si>
  <si>
    <t>899204112</t>
  </si>
  <si>
    <t>Osazení mříží litinových včetně rámů a košů na bahno pro třídu zatížení D400, E600</t>
  </si>
  <si>
    <t>-603503332</t>
  </si>
  <si>
    <t>87</t>
  </si>
  <si>
    <t>899331111</t>
  </si>
  <si>
    <t>Výšková úprava uličního vstupu nebo vpusti do 200 mm zvýšením poklopu</t>
  </si>
  <si>
    <t>1001627520</t>
  </si>
  <si>
    <t>88</t>
  </si>
  <si>
    <t>R801S</t>
  </si>
  <si>
    <t>sanace potrubí krátkým rukávcem DN600 - montáž vč. materiálu</t>
  </si>
  <si>
    <t>-1492084883</t>
  </si>
  <si>
    <t>dle B1.1.; B1.2.1</t>
  </si>
  <si>
    <t>89</t>
  </si>
  <si>
    <t>R802T</t>
  </si>
  <si>
    <t>navrtání stoky a zapravení napojení potrubí vpusti DN150 vč. těsnění bobtnavými pásky - montáž vč. materiálu</t>
  </si>
  <si>
    <t>932465444</t>
  </si>
  <si>
    <t>129</t>
  </si>
  <si>
    <t>R801522</t>
  </si>
  <si>
    <t>Kalový koš pro uliční vpusť vysoký A4 pozink</t>
  </si>
  <si>
    <t>13500684</t>
  </si>
  <si>
    <t>Ostatní konstrukce a práce, bourání</t>
  </si>
  <si>
    <t>90</t>
  </si>
  <si>
    <t>914111111</t>
  </si>
  <si>
    <t>Montáž svislé dopravní značky základní velikosti do 1 m2 objímkami na sloupky nebo konzoly</t>
  </si>
  <si>
    <t>117271255</t>
  </si>
  <si>
    <t>dle B1.2.7</t>
  </si>
  <si>
    <t>91</t>
  </si>
  <si>
    <t>40445420</t>
  </si>
  <si>
    <t>značka dopravní svislá nereflexní FeZn prolis 500x150mm</t>
  </si>
  <si>
    <t>424888338</t>
  </si>
  <si>
    <t>92</t>
  </si>
  <si>
    <t>404454040</t>
  </si>
  <si>
    <t>značka dopravní svislá nereflexní FeZn prolis, 500 x 700 mm</t>
  </si>
  <si>
    <t>90548206</t>
  </si>
  <si>
    <t>93</t>
  </si>
  <si>
    <t>404452250</t>
  </si>
  <si>
    <t>sloupek Zn 60 - 350</t>
  </si>
  <si>
    <t>-1776137759</t>
  </si>
  <si>
    <t>94</t>
  </si>
  <si>
    <t>404452400</t>
  </si>
  <si>
    <t>patka hliníková pro sloupek D 60 mm</t>
  </si>
  <si>
    <t>240691829</t>
  </si>
  <si>
    <t>95</t>
  </si>
  <si>
    <t>404452530</t>
  </si>
  <si>
    <t>víčko plastové na sloupek 60</t>
  </si>
  <si>
    <t>-34958040</t>
  </si>
  <si>
    <t>96</t>
  </si>
  <si>
    <t>915211111</t>
  </si>
  <si>
    <t>Vodorovné dopravní značení stříkaným plastem  dělící čára šířky 125 mm souvislá bílá základní</t>
  </si>
  <si>
    <t>-163668075</t>
  </si>
  <si>
    <t>2*4,5+60+2*3</t>
  </si>
  <si>
    <t>97</t>
  </si>
  <si>
    <t>R910</t>
  </si>
  <si>
    <t>vodorovné dopravní značení - žlutý plast</t>
  </si>
  <si>
    <t>1661621300</t>
  </si>
  <si>
    <t>3*2+4,25*4+1,8*16</t>
  </si>
  <si>
    <t>98</t>
  </si>
  <si>
    <t>915231111</t>
  </si>
  <si>
    <t>Vodorovné dopravní značení stříkaným plastem  přechody pro chodce, šipky, symboly nápisy bílé základní</t>
  </si>
  <si>
    <t>331763632</t>
  </si>
  <si>
    <t>V10f</t>
  </si>
  <si>
    <t>99</t>
  </si>
  <si>
    <t>915611111</t>
  </si>
  <si>
    <t>Předznačení pro vodorovné značení  stříkané barvou nebo prováděné z nátěrových hmot liniové dělicí čáry, vodicí proužky</t>
  </si>
  <si>
    <t>489912681</t>
  </si>
  <si>
    <t>75+51,8</t>
  </si>
  <si>
    <t>100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</si>
  <si>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</si>
  <si>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</si>
  <si>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>-2131360752</t>
  </si>
  <si>
    <t>dle B1.2.1; B1.2.3</t>
  </si>
  <si>
    <t>13,4+5,5+5,5+25,1+15+45,2+10,2+8,4+4,5+9,3+3,2+0,5+6+0,5+5,5+23,9+1+3,5+11+1,5+3,5+1,3+35,1+1+3,5+11,5+3,5+1,4</t>
  </si>
  <si>
    <t>22,9+6+20,6+1,7+3,5+10+10,4+20,6+7,2+8,6+13,2+14,4+4,2+2,6+2,5+4,2+73,3+10,8+3+2,5*2+7,4+10,8+2*6,5+45,1+25,5+5,4+16</t>
  </si>
  <si>
    <t>101</t>
  </si>
  <si>
    <t>583801100</t>
  </si>
  <si>
    <t>kostka dlažební drobná, žula, I.jakost, velikost 10 cm</t>
  </si>
  <si>
    <t>-830539690</t>
  </si>
  <si>
    <t>dvojřádek*0,1*0,2*2</t>
  </si>
  <si>
    <t>25,096*1,05 'Přepočtené koeficientem množství</t>
  </si>
  <si>
    <t>102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</si>
  <si>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</si>
  <si>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</si>
  <si>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-659314987</t>
  </si>
  <si>
    <t>bop+bo1525+kulat*pi*2*0,25</t>
  </si>
  <si>
    <t>103</t>
  </si>
  <si>
    <t>9001R1</t>
  </si>
  <si>
    <t>kulatý obrubník 15/25cm R=1m</t>
  </si>
  <si>
    <t>-334980238</t>
  </si>
  <si>
    <t>104</t>
  </si>
  <si>
    <t>59217030</t>
  </si>
  <si>
    <t>obrubník betonový silniční přechodový 100x15x15-25 cm</t>
  </si>
  <si>
    <t>2094434093</t>
  </si>
  <si>
    <t>10*1,05 'Přepočtené koeficientem množství</t>
  </si>
  <si>
    <t>105</t>
  </si>
  <si>
    <t>59217031</t>
  </si>
  <si>
    <t>obrubník betonový silniční 100 x 15 x 25 cm</t>
  </si>
  <si>
    <t>-1335674961</t>
  </si>
  <si>
    <t>13+31+4,5+19,1+4,4+3,6+5+1,3+6,4+0,5+12,7+2*5+13+6,3</t>
  </si>
  <si>
    <t>3,2*2+6,5+35,6+6,3+3,2*2+6,4+22,4+0,8+5*2+18+5+7+3+9,5</t>
  </si>
  <si>
    <t>5,2+18+6+4,7+1,5+7,2+8+4*2+18,6+4+2,6+2,5+3+5,4*2+5+4*2</t>
  </si>
  <si>
    <t>1,6+4*2+3,5+13+3+2,4*2+8,5+12+6,5*2+46,8+25,5+5,3+3,5*2+1,5</t>
  </si>
  <si>
    <t>540,7*1,05 'Přepočtené koeficientem množství</t>
  </si>
  <si>
    <t>106</t>
  </si>
  <si>
    <t>59217017</t>
  </si>
  <si>
    <t>obrubník betonový chodníkový 100x10x25 cm</t>
  </si>
  <si>
    <t>1476149061</t>
  </si>
  <si>
    <t>28,6+13+11,2+1,6+8,9+12,2+1,9+6+2+8,5+3,1+1,1+1,9+3,5</t>
  </si>
  <si>
    <t>103,5*1,05 'Přepočtené koeficientem množství</t>
  </si>
  <si>
    <t>107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</si>
  <si>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</si>
  <si>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</si>
  <si>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1496443785</t>
  </si>
  <si>
    <t>108</t>
  </si>
  <si>
    <t>919731123R</t>
  </si>
  <si>
    <t>Zarovnání styčné plochy podkladu nebo krytu podél vybourané části komunikace nebo zpevněné plochy živičné tl. přes 100 do 200 mm</t>
  </si>
  <si>
    <t>129037172</t>
  </si>
  <si>
    <t>109</t>
  </si>
  <si>
    <t>919735113</t>
  </si>
  <si>
    <t>Řezání stávajícího živičného krytu nebo podkladu hloubky přes 100 do 150 mm</t>
  </si>
  <si>
    <t>-47077814</t>
  </si>
  <si>
    <t>30+15+10+4,9+9+21+3*10</t>
  </si>
  <si>
    <t>110</t>
  </si>
  <si>
    <t>938908411</t>
  </si>
  <si>
    <t>Čištění vozovek splachováním vodou povrchu podkladu nebo krytu živičného, betonového nebo dlážděného</t>
  </si>
  <si>
    <t>-566510487</t>
  </si>
  <si>
    <t>111</t>
  </si>
  <si>
    <t>969021121</t>
  </si>
  <si>
    <t>Vybourání kanalizačního potrubí  DN do 200 mm</t>
  </si>
  <si>
    <t>1135127557</t>
  </si>
  <si>
    <t>4,3+4,9+5,3+5,2+4,9+4,9+6,3+5,4+5,8</t>
  </si>
  <si>
    <t>112</t>
  </si>
  <si>
    <t>R767001</t>
  </si>
  <si>
    <t>zábradlí z oceli s třítyčovou výplní (spodní zarážka pro hůl), madlo a sloupky ∅40/2mm, výplň ∅20/2mm, žárové zinkování dle DIN EN ISO 1461,  tryskání - sweping, základní nátěr epoxidový + vrchní nátěr polyuretanový vč.kotvení</t>
  </si>
  <si>
    <t>801030512</t>
  </si>
  <si>
    <t>dle B1.2.1; B1.2.3; B1.2.4</t>
  </si>
  <si>
    <t>8,2+8,6+8,3+8,5+9,1+9</t>
  </si>
  <si>
    <t>113</t>
  </si>
  <si>
    <t>R901111</t>
  </si>
  <si>
    <t>reprofilace stěn stávajících opěrných zídek ramp cementovou omítkou+ konečná povrchová úprava vodovzdornou probarvenou šedou omítkou - mtž vč. dodání</t>
  </si>
  <si>
    <t>2115487245</t>
  </si>
  <si>
    <t>dle B1.2.4; B1.2.3; B1.2.1</t>
  </si>
  <si>
    <t>(8,2+8,6+8,3+8,5+9,1+9)*2*1*0,5</t>
  </si>
  <si>
    <t>114</t>
  </si>
  <si>
    <t>R981</t>
  </si>
  <si>
    <t>vybourání uliční betonové vpusti vč.likvidace, utěsnění potrubí a odvozu</t>
  </si>
  <si>
    <t>71833485</t>
  </si>
  <si>
    <t>dle A2; B1.2.1</t>
  </si>
  <si>
    <t>115</t>
  </si>
  <si>
    <t>R901112</t>
  </si>
  <si>
    <t>vytvoření zhlaví zídek u ramp z betonu C30/37 XF4 vč. odbourání, očištění, potřebného bednění a navrtání trnů na chem.kotvy (á 0,3m)</t>
  </si>
  <si>
    <t>977344387</t>
  </si>
  <si>
    <t>zhlaví zídek pod novým zábradlím</t>
  </si>
  <si>
    <t>(8,2+8,6+8,3+8,5+9,1+9)*0,3*0,2</t>
  </si>
  <si>
    <t>116</t>
  </si>
  <si>
    <t>R982</t>
  </si>
  <si>
    <t>demontáž dopravní značky vč. sloupku a likvidace</t>
  </si>
  <si>
    <t>-798498977</t>
  </si>
  <si>
    <t>117</t>
  </si>
  <si>
    <t>R983</t>
  </si>
  <si>
    <t>demontáž sloupků proti vjezdu vč. základu</t>
  </si>
  <si>
    <t>-1377058414</t>
  </si>
  <si>
    <t>118</t>
  </si>
  <si>
    <t>R984</t>
  </si>
  <si>
    <t>dodání a osazení nových kanalizačních poklopů tř. E600 (5ks) + vedení TUV tř. D400 (3ks), TUV tř.B125 (2ks), všechny vč.rámu a těsnění + zajištění likvidace a demontáže původních poklopů a rámů</t>
  </si>
  <si>
    <t>791200316</t>
  </si>
  <si>
    <t>997</t>
  </si>
  <si>
    <t>Přesun sutě</t>
  </si>
  <si>
    <t>119</t>
  </si>
  <si>
    <t>997002611</t>
  </si>
  <si>
    <t>Nakládání suti a vybouraných hmot na dopravní prostředek pro vodorovné přemístění</t>
  </si>
  <si>
    <t>-1883954470</t>
  </si>
  <si>
    <t>120</t>
  </si>
  <si>
    <t>997006512</t>
  </si>
  <si>
    <t>Vodorovná doprava suti na skládku s naložením na dopravní prostředek a složením přes 100 m do 1 km</t>
  </si>
  <si>
    <t>1684289308</t>
  </si>
  <si>
    <t>121</t>
  </si>
  <si>
    <t>997006519</t>
  </si>
  <si>
    <t>Vodorovná doprava suti na skládku s naložením na dopravní prostředek a složením Příplatek k ceně za každý další i započatý 1 km</t>
  </si>
  <si>
    <t>-532354166</t>
  </si>
  <si>
    <t>4393,153*24 'Přepočtené koeficientem množství</t>
  </si>
  <si>
    <t>122</t>
  </si>
  <si>
    <t>997221815</t>
  </si>
  <si>
    <t>Poplatek za uložení stavebního odpadu na skládce (skládkovné) z prostého betonu zatříděného do Katalogu odpadů pod kódem 170 101</t>
  </si>
  <si>
    <t>-1423255822</t>
  </si>
  <si>
    <t>podklad</t>
  </si>
  <si>
    <t>1638,75+1343,85</t>
  </si>
  <si>
    <t>obruby</t>
  </si>
  <si>
    <t>53,546</t>
  </si>
  <si>
    <t>dlažba</t>
  </si>
  <si>
    <t>94,86</t>
  </si>
  <si>
    <t>123</t>
  </si>
  <si>
    <t>997221845</t>
  </si>
  <si>
    <t>Poplatek za uložení stavebního odpadu na skládce (skládkovné) asfaltového bez obsahu dehtu</t>
  </si>
  <si>
    <t>318613751</t>
  </si>
  <si>
    <t>317,9+288+576</t>
  </si>
  <si>
    <t>998</t>
  </si>
  <si>
    <t>Přesun hmot</t>
  </si>
  <si>
    <t>124</t>
  </si>
  <si>
    <t>998225111</t>
  </si>
  <si>
    <t>Přesun hmot pro komunikace s krytem z kameniva, monolitickým betonovým nebo živičným  dopravní vzdálenost do 200 m jakékoliv délky objektu</t>
  </si>
  <si>
    <t>1068735182</t>
  </si>
  <si>
    <t>Práce a dodávky M</t>
  </si>
  <si>
    <t>46-M</t>
  </si>
  <si>
    <t>Zemní práce při extr.mont.pracích</t>
  </si>
  <si>
    <t>125</t>
  </si>
  <si>
    <t>460070753</t>
  </si>
  <si>
    <t>Hloubení nezapažených jam ručně pro ostatní konstrukce s přemístěním výkopku do vzdálenosti 3 m od okraje jámy nebo naložením na dopravní prostředek, včetně zásypu, zhutnění a urovnání povrchu ostatních konstrukcí, v hornině třídy 3</t>
  </si>
  <si>
    <t>-245252016</t>
  </si>
  <si>
    <t>sondy dle A2</t>
  </si>
  <si>
    <t>1*1*2*30</t>
  </si>
  <si>
    <t>126</t>
  </si>
  <si>
    <t>460520174</t>
  </si>
  <si>
    <t>Montáž trubek ochranných uložených volně do rýhy plastových ohebných, vnitřního průměru přes 90 do 110 mm</t>
  </si>
  <si>
    <t>275417658</t>
  </si>
  <si>
    <t>ochrana vedení dle A2</t>
  </si>
  <si>
    <t>8+7,5+3,5+8+32+18+16+21+17+8,3+24+5+10+18+3,5</t>
  </si>
  <si>
    <t>127</t>
  </si>
  <si>
    <t>345713550R</t>
  </si>
  <si>
    <t>trubka elektroinstalační ohebná dvouplášťová korugovaná D 94/110 mm, HDPE+LDPE</t>
  </si>
  <si>
    <t>128</t>
  </si>
  <si>
    <t>1931019971</t>
  </si>
  <si>
    <t>chráničky+8</t>
  </si>
  <si>
    <t>207,8*1,1 'Přepočtené koeficientem množství</t>
  </si>
  <si>
    <t>R46001</t>
  </si>
  <si>
    <t>dělená chránička z plastu D110mm</t>
  </si>
  <si>
    <t>2050702116</t>
  </si>
  <si>
    <t>chráničky-8</t>
  </si>
  <si>
    <t>191,8*1,1 'Přepočtené koeficientem množství</t>
  </si>
  <si>
    <t>kabel</t>
  </si>
  <si>
    <t>97,4</t>
  </si>
  <si>
    <t>rýha1</t>
  </si>
  <si>
    <t>87,9</t>
  </si>
  <si>
    <t>rýha2</t>
  </si>
  <si>
    <t>25,5</t>
  </si>
  <si>
    <t>002 - SO 401 PŘELOŽKA VEŘEJNÉHO OSVĚTLENÍ</t>
  </si>
  <si>
    <t>PSV - Práce a dodávky PSV</t>
  </si>
  <si>
    <t xml:space="preserve">    741 - Elektroinstalace - silnoproud</t>
  </si>
  <si>
    <t xml:space="preserve">    21-M - Elektromontáže</t>
  </si>
  <si>
    <t>899623161R</t>
  </si>
  <si>
    <t>Obetonování potrubí nebo zdiva stok betonem prostým v otevřeném výkopu, beton tř. C 20/25</t>
  </si>
  <si>
    <t>444147584</t>
  </si>
  <si>
    <t>dle C4.2.b</t>
  </si>
  <si>
    <t>rýha2*0,5*0,25</t>
  </si>
  <si>
    <t>PSV</t>
  </si>
  <si>
    <t>Práce a dodávky PSV</t>
  </si>
  <si>
    <t>741</t>
  </si>
  <si>
    <t>Elektroinstalace - silnoproud</t>
  </si>
  <si>
    <t>741128021</t>
  </si>
  <si>
    <t>Ostatní práce při montáži vodičů a kabelů Příplatek k cenám montáže vodičů a kabelů za zatahování vodičů a kabelů do tvárnicových tras s komorami nebo do kolektorů, hmotnosti do 0,75 kg</t>
  </si>
  <si>
    <t>-104922566</t>
  </si>
  <si>
    <t>741130027</t>
  </si>
  <si>
    <t>Ukončení vodičů izolovaných s označením a zapojením na svorkovnici s otevřením a uzavřením krytu, průřezu žíly do 35 mm 2</t>
  </si>
  <si>
    <t>10702869</t>
  </si>
  <si>
    <t>741420021</t>
  </si>
  <si>
    <t>Montáž hromosvodného vedení svorek se 2 šrouby</t>
  </si>
  <si>
    <t>317488947</t>
  </si>
  <si>
    <t>6+1</t>
  </si>
  <si>
    <t>354420130</t>
  </si>
  <si>
    <t>svorka uzemnění Cu spojovací</t>
  </si>
  <si>
    <t>1324136120</t>
  </si>
  <si>
    <t>354420160</t>
  </si>
  <si>
    <t>svorka uzemnění Cu připojovací</t>
  </si>
  <si>
    <t>-898182710</t>
  </si>
  <si>
    <t>741810002</t>
  </si>
  <si>
    <t>Zkoušky a prohlídky elektrických rozvodů a zařízení celková prohlídka a vyhotovení revizní zprávy pro objem montážních prací přes 100 do 500 tis. Kč</t>
  </si>
  <si>
    <t>750154499</t>
  </si>
  <si>
    <t>21-M</t>
  </si>
  <si>
    <t>Elektromontáže</t>
  </si>
  <si>
    <t>210021063</t>
  </si>
  <si>
    <t>Ostatní elektromontážní doplňkové práce osazení výstražné fólie z PVC</t>
  </si>
  <si>
    <t>-1220404263</t>
  </si>
  <si>
    <t>210220002</t>
  </si>
  <si>
    <t>Montáž uzemňovacího vedení s upevněním, propojením a připojením pomocí svorek na povrchu vodičů FeZn drátem nebo lanem průměru do 10 mm</t>
  </si>
  <si>
    <t>-267117698</t>
  </si>
  <si>
    <t>354410730</t>
  </si>
  <si>
    <t>drát průměr 10 mm FeZn</t>
  </si>
  <si>
    <t>756362608</t>
  </si>
  <si>
    <t>0,62*kabel</t>
  </si>
  <si>
    <t>210280211</t>
  </si>
  <si>
    <t>Měření zemních odporů zemniče prvního nebo samostatného</t>
  </si>
  <si>
    <t>694991344</t>
  </si>
  <si>
    <t>210280215</t>
  </si>
  <si>
    <t>Měření zemních odporů zemniče Příplatek k ceně za každý další zemnič v síti</t>
  </si>
  <si>
    <t>-891947923</t>
  </si>
  <si>
    <t>210280351</t>
  </si>
  <si>
    <t>Zkoušky vodičů a kabelů izolačních kabelů silových do 1 kV, počtu a průřezu žil do 4x25 mm2</t>
  </si>
  <si>
    <t>909576637</t>
  </si>
  <si>
    <t>210290891</t>
  </si>
  <si>
    <t>Doplnění orientačních štítků na kabel (při revizi instalace)</t>
  </si>
  <si>
    <t>63110030</t>
  </si>
  <si>
    <t>M005</t>
  </si>
  <si>
    <t>kabelový štítek</t>
  </si>
  <si>
    <t>256</t>
  </si>
  <si>
    <t>-1034728406</t>
  </si>
  <si>
    <t>210902012</t>
  </si>
  <si>
    <t>Montáž izolovaných kabelů hliníkových do 1 kV bez ukončení plných nebo laněných kulatých (AYKY,...) uložených volně počtu a průřezu žil 4x25 mm2</t>
  </si>
  <si>
    <t>-2132708218</t>
  </si>
  <si>
    <t>dle C4.2.c</t>
  </si>
  <si>
    <t>35,1*2+27,2</t>
  </si>
  <si>
    <t>34113120</t>
  </si>
  <si>
    <t>kabel silový s Al jádrem 1 kV  4x25mm2</t>
  </si>
  <si>
    <t>-1721150651</t>
  </si>
  <si>
    <t>kabel*1,05</t>
  </si>
  <si>
    <t>M006</t>
  </si>
  <si>
    <t>demontáž stáv.rozvodu vč.odvozu a likvidace</t>
  </si>
  <si>
    <t>-1618356971</t>
  </si>
  <si>
    <t>dle C4.2.a</t>
  </si>
  <si>
    <t>28+72</t>
  </si>
  <si>
    <t>460010024</t>
  </si>
  <si>
    <t>Vytyčení trasy vedení kabelového (podzemního) v zastavěném prostoru</t>
  </si>
  <si>
    <t>km</t>
  </si>
  <si>
    <t>709861263</t>
  </si>
  <si>
    <t>kabel*0,001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</si>
  <si>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</si>
  <si>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</si>
  <si>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1445213104</t>
  </si>
  <si>
    <t>70,2+27,2-9,5</t>
  </si>
  <si>
    <t>460150303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</si>
  <si>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</si>
  <si>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-608533671</t>
  </si>
  <si>
    <t>9,5+16</t>
  </si>
  <si>
    <t>460421101</t>
  </si>
  <si>
    <t>Kabelové lože včetně podsypu, zhutnění a urovnání povrchu z písku nebo štěrkopísku tloušťky 10 cm nad kabel bez zakrytí, šířky do 65 cm</t>
  </si>
  <si>
    <t>248298016</t>
  </si>
  <si>
    <t>460470011</t>
  </si>
  <si>
    <t>Provizorní zajištění inženýrských sítí ve výkopech pomocí drátů, dřevěných a plastových prvků apod. kabelů při křížení</t>
  </si>
  <si>
    <t>1172279847</t>
  </si>
  <si>
    <t>460520173</t>
  </si>
  <si>
    <t>Montáž trubek ochranných uložených volně do rýhy plastových ohebných, vnitřního průměru přes 50 do 90 mm</t>
  </si>
  <si>
    <t>695125459</t>
  </si>
  <si>
    <t>345713530R</t>
  </si>
  <si>
    <t>trubka elektroinstalační ohebná dvouplášťová korugovaná D 61/75 mm, HDPE+LDPE</t>
  </si>
  <si>
    <t>-381681852</t>
  </si>
  <si>
    <t>rýha1*1,05</t>
  </si>
  <si>
    <t>1303425019</t>
  </si>
  <si>
    <t>rýha2*2</t>
  </si>
  <si>
    <t>1150986445</t>
  </si>
  <si>
    <t>(rýha2+16)*1,05</t>
  </si>
  <si>
    <t>-1730373887</t>
  </si>
  <si>
    <t>(rýha2-16)*1,05</t>
  </si>
  <si>
    <t>460560163</t>
  </si>
  <si>
    <t>Zásyp kabelových rýh ručně s uložením výkopku ve vrstvách včetně zhutnění a urovnání povrchu šířky 35 cm hloubky 80 cm, v hornině třídy 3</t>
  </si>
  <si>
    <t>2065676772</t>
  </si>
  <si>
    <t>460560303</t>
  </si>
  <si>
    <t>Zásyp kabelových rýh ručně s uložením výkopku ve vrstvách včetně zhutnění a urovnání povrchu šířky 50 cm hloubky 120 cm, v hornině třídy 3</t>
  </si>
  <si>
    <t>1146059072</t>
  </si>
  <si>
    <t>460620013</t>
  </si>
  <si>
    <t>Úprava terénu provizorní úprava terénu včetně odkopání drobných nerovností a zásypu prohlubní se zhutněním, v hornině třídy 3</t>
  </si>
  <si>
    <t>-483745635</t>
  </si>
  <si>
    <t>rýha1+rýha2</t>
  </si>
  <si>
    <t>SEZNAM FIGUR</t>
  </si>
  <si>
    <t>Výměra</t>
  </si>
  <si>
    <t xml:space="preserve"> 001</t>
  </si>
  <si>
    <t>Použití figury:</t>
  </si>
  <si>
    <t>Asfaltový beton vrstva obrusná ACO 11 (ABS) tř. I tl 40 mm š přes 3 m z nemodifikovaného asfaltu</t>
  </si>
  <si>
    <t>Odkopávky a prokopávky nezapažené v hornině tř. 3 objem do 1000 m3</t>
  </si>
  <si>
    <t>Úprava pláně v hornině tř. 1 až 4 se zhutněním</t>
  </si>
  <si>
    <t>Zřízení vrstvy z geotextilie v rovině nebo ve sklonu do 1:5 š do 6 m</t>
  </si>
  <si>
    <t>Podklad ze štěrkodrtě ŠD tl 150 mm</t>
  </si>
  <si>
    <t>Podklad ze štěrkodrtě ŠD tl. 300 mm</t>
  </si>
  <si>
    <t>Asfaltový beton vrstva podkladní ACP 16 (obalované kamenivo OKS) tl 50 mm š přes 3 m</t>
  </si>
  <si>
    <t>Postřik živičný infiltrační s posypem z asfaltu množství 1 kg/m2</t>
  </si>
  <si>
    <t>Postřik živičný spojovací z asfaltu v množství 0,70 kg/m2</t>
  </si>
  <si>
    <t>Asfaltový beton vrstva ložní ACL 16 (ABH) tl 60 mm š přes 3 m z nemodifikovaného asfaltu</t>
  </si>
  <si>
    <t>Rozebrání dlažeb z betonových nebo kamenných dlaždic komunikací pro pěší ručně</t>
  </si>
  <si>
    <t>Odstranění podkladu z betonu prostého tl 300 mm strojně pl přes 200 m2</t>
  </si>
  <si>
    <t>Osazení chodníkového obrubníku betonového stojatého s boční opěrou do lože z betonu prostého</t>
  </si>
  <si>
    <t>Osazení silničního obrubníku betonového stojatého s boční opěrou do lože z betonu prostého</t>
  </si>
  <si>
    <t>Osazení obruby z drobných kostek bez boční opěry do lože z betonu prostého</t>
  </si>
  <si>
    <t>Frézování živičného krytu tl 50 mm pruh š 2 m pl do 10000 m2 bez překážek v trase</t>
  </si>
  <si>
    <t>Frézování živičného krytu tl 100 mm pruh š 2 m pl do 10000 m2 bez překážek v trase</t>
  </si>
  <si>
    <t>Montáž trubek ochranných plastových ohebných do 110 mm uložených do rýhy</t>
  </si>
  <si>
    <t>trubka elektroinstalační d110mm</t>
  </si>
  <si>
    <t>Rozprostření ornice tl vrstvy do 150 mm pl do 500 m2 v rovině nebo ve svahu do 1:5</t>
  </si>
  <si>
    <t>Ošetřování vysazených dřevin ve skupinách v rovině a svahu do 1:5</t>
  </si>
  <si>
    <t>Mulčování rostlin kůrou tl. do 0,15 m v rovině a svahu do 1:5</t>
  </si>
  <si>
    <t>Odstranění podkladu pl přes 200 m2 živičných tl 100 mm</t>
  </si>
  <si>
    <t>Odstranění podkladu z betonu prostého tl 400 mm strojně pl přes 200 m2</t>
  </si>
  <si>
    <t>Lože pod potrubí otevřený výkop ze štěrkopísku</t>
  </si>
  <si>
    <t>Zásyp jam, šachet rýh nebo kolem objektů sypaninou se zhutněním</t>
  </si>
  <si>
    <t>Základové desky z betonu tř. C 8/10</t>
  </si>
  <si>
    <t>Řezání stávajícího živičného krytu hl do 150 mm</t>
  </si>
  <si>
    <t>Zarovnání styčné plochy podkladu nebo krytu živičného tl do 200 mm modifikovanou zálivkou</t>
  </si>
  <si>
    <t>Obsypání potrubí strojně sypaninou bez prohození, uloženou do 3 m</t>
  </si>
  <si>
    <t>Příplatek za lepivost u odkopávek v hornině tř. 1 až 3</t>
  </si>
  <si>
    <t>Vodorovné přemístění do 10000 m výkopku/sypaniny z horniny tř. 1 až 4</t>
  </si>
  <si>
    <t>Příplatek k vodorovnému přemístění výkopku/sypaniny z horniny tř. 1 až 4 ZKD 1000 m přes 10000 m</t>
  </si>
  <si>
    <t>Nakládání výkopku z hornin tř. 1 až 4 přes 100 m3</t>
  </si>
  <si>
    <t>Poplatek za uložení odpadu ze sypaniny na skládce (skládkovné)</t>
  </si>
  <si>
    <t>Sejmutí ornice s přemístěním na vzdálenost do 100 m</t>
  </si>
  <si>
    <t>Vodorovné přemístění do 500 m výkopku/sypaniny z horniny tř. 1 až 4</t>
  </si>
  <si>
    <t>Kladení zámkové dlažby komunikací pro pěší tl 80 mm skupiny A pl do 300 m2</t>
  </si>
  <si>
    <t>Podklad ze štěrkodrtě ŠD tl 250 mm</t>
  </si>
  <si>
    <t>Kladení zámkové dlažby komunikací pro pěší tl 60 mm skupiny A pl do 100 m2</t>
  </si>
  <si>
    <t>Čištění vozovek splachováním vodou</t>
  </si>
  <si>
    <t>Hloubení rýh š do 600 mm v hornině tř. 3 objemu do 100 m3</t>
  </si>
  <si>
    <t>Příplatek za lepivost k hloubení rýh š do 600 mm v hornině tř. 3</t>
  </si>
  <si>
    <t>Hloubení rýh š do 2000 mm v hornině tř. 3 objemu do 5000 m3</t>
  </si>
  <si>
    <t>Příplatek za lepivost k hloubení rýh š do 2000 mm v hornině tř. 3</t>
  </si>
  <si>
    <t>Svislé přemístění výkopku z horniny tř. 1 až 4 hl výkopu do 4 m</t>
  </si>
  <si>
    <t>Obdělání půdy kultivátorováním v rovině a svahu do 1:5</t>
  </si>
  <si>
    <t>Obdělání půdy hrabáním v rovině a svahu do 1:5</t>
  </si>
  <si>
    <t>Obdělání půdy válením v rovině a svahu do 1:5</t>
  </si>
  <si>
    <t>Hnojení tekutými hnojivy se zapravením do půdy v množství do 2 t/ha ploch do 5 ha sklonu do 5°</t>
  </si>
  <si>
    <t>Chemické odplevelení před založením kultury nad 20 m2 postřikem na široko v rovině a svahu do 1:5</t>
  </si>
  <si>
    <t>Zalití rostlin vodou plocha přes 20 m2</t>
  </si>
  <si>
    <t>Trativody z drenážních trubek plastových flexibilních D 100 mm bez lože</t>
  </si>
  <si>
    <t>Pokosení trávníku parterového plochy do 1000 m2 s odvozem do 20 km v rovině a svahu do 1:5</t>
  </si>
  <si>
    <t>Založení parkového trávníku výsevem plochy do 1000 m2 v rovině a ve svahu do 1:5</t>
  </si>
  <si>
    <t>Montáž kanalizačního potrubí žebrovaného SN 10 z polypropylenu DN 150</t>
  </si>
  <si>
    <t>Zřízení příložného pažení a rozepření stěn rýh hl do 4 m</t>
  </si>
  <si>
    <t>Dovoz vody pro zálivku rostlin za vzdálenost do 1000 m</t>
  </si>
  <si>
    <t>Příplatek k dovozu vody pro zálivku rostlin do 1000 m ZKD 1000 m</t>
  </si>
  <si>
    <t xml:space="preserve"> 002</t>
  </si>
  <si>
    <t>Montáž kabelu Al do 1 kV plný kulatý průřezu 4x25 mm2 uložených volně (AYKY)</t>
  </si>
  <si>
    <t>Osazení výstražné fólie z PVC</t>
  </si>
  <si>
    <t>Montáž uzemňovacích vedení vodičů FeZn pomocí svorek na povrchu drátem nebo lanem do 10 mm</t>
  </si>
  <si>
    <t>Vytyčení trasy vedení kabelového podzemního v zastavěném prostoru</t>
  </si>
  <si>
    <t>Příplatek k montáži kabelů za zatažení vodiče a kabelu do 0,75 kg</t>
  </si>
  <si>
    <t>Hloubení kabelových zapažených i nezapažených rýh ručně š 35 cm, hl 80 cm, v hornině tř 3</t>
  </si>
  <si>
    <t>Lože kabelů z písku nebo štěrkopísku tl 10 cm nad kabel, bez zakrytí, šířky lože do 65 cm</t>
  </si>
  <si>
    <t>Montáž trubek ochranných plastových ohebných do 90 mm uložených do rýhy</t>
  </si>
  <si>
    <t>Zásyp rýh ručně šířky 35 cm, hloubky 80 cm, z horniny třídy 3</t>
  </si>
  <si>
    <t>Provizorní úprava terénu se zhutněním, v hornině tř 3</t>
  </si>
  <si>
    <t>trubka elektroinstalační ohebná d75mm</t>
  </si>
  <si>
    <t>Hloubení kabelových zapažených i nezapažených rýh ručně š 50 cm, hl 120 cm, v hornině tř 3</t>
  </si>
  <si>
    <t>Zásyp rýh ručně šířky 50 cm, hloubky 120 cm, z horniny třídy 3</t>
  </si>
  <si>
    <t>Obetonování chrániček betonem prostým tř. C 20/25 v otevřeném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</si>
</sst>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2"/>
      <c r="AQ5" s="22"/>
      <c r="AR5" s="20"/>
      <c r="BE5" s="33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2"/>
      <c r="AQ6" s="22"/>
      <c r="AR6" s="20"/>
      <c r="BE6" s="33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3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3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3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3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34"/>
      <c r="BS13" s="17" t="s">
        <v>6</v>
      </c>
    </row>
    <row r="14" spans="1:74" ht="12.75">
      <c r="B14" s="21"/>
      <c r="C14" s="22"/>
      <c r="D14" s="22"/>
      <c r="E14" s="339" t="s">
        <v>29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3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3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3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3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3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4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4"/>
    </row>
    <row r="23" spans="1:71" s="1" customFormat="1" ht="16.5" customHeight="1">
      <c r="B23" s="21"/>
      <c r="C23" s="22"/>
      <c r="D23" s="22"/>
      <c r="E23" s="341" t="s">
        <v>1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2"/>
      <c r="AP23" s="22"/>
      <c r="AQ23" s="22"/>
      <c r="AR23" s="20"/>
      <c r="BE23" s="33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4"/>
    </row>
    <row r="26" spans="1:71" s="1" customFormat="1" ht="14.45" customHeight="1">
      <c r="B26" s="21"/>
      <c r="C26" s="22"/>
      <c r="D26" s="34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42">
        <f>ROUND(AG94,2)</f>
        <v>0</v>
      </c>
      <c r="AL26" s="337"/>
      <c r="AM26" s="337"/>
      <c r="AN26" s="337"/>
      <c r="AO26" s="337"/>
      <c r="AP26" s="22"/>
      <c r="AQ26" s="22"/>
      <c r="AR26" s="20"/>
      <c r="BE26" s="334"/>
    </row>
    <row r="27" spans="1:71" s="1" customFormat="1" ht="14.45" customHeight="1">
      <c r="B27" s="21"/>
      <c r="C27" s="22"/>
      <c r="D27" s="34" t="s">
        <v>36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42">
        <f>ROUND(AG99, 2)</f>
        <v>0</v>
      </c>
      <c r="AL27" s="342"/>
      <c r="AM27" s="342"/>
      <c r="AN27" s="342"/>
      <c r="AO27" s="342"/>
      <c r="AP27" s="22"/>
      <c r="AQ27" s="22"/>
      <c r="AR27" s="20"/>
      <c r="BE27" s="334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34"/>
    </row>
    <row r="29" spans="1:71" s="2" customFormat="1" ht="25.9" customHeight="1">
      <c r="A29" s="35"/>
      <c r="B29" s="36"/>
      <c r="C29" s="37"/>
      <c r="D29" s="39" t="s">
        <v>37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43">
        <f>ROUND(AK26 + AK27, 2)</f>
        <v>0</v>
      </c>
      <c r="AL29" s="344"/>
      <c r="AM29" s="344"/>
      <c r="AN29" s="344"/>
      <c r="AO29" s="344"/>
      <c r="AP29" s="37"/>
      <c r="AQ29" s="37"/>
      <c r="AR29" s="38"/>
      <c r="BE29" s="334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34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45" t="s">
        <v>38</v>
      </c>
      <c r="M31" s="345"/>
      <c r="N31" s="345"/>
      <c r="O31" s="345"/>
      <c r="P31" s="345"/>
      <c r="Q31" s="37"/>
      <c r="R31" s="37"/>
      <c r="S31" s="37"/>
      <c r="T31" s="37"/>
      <c r="U31" s="37"/>
      <c r="V31" s="37"/>
      <c r="W31" s="345" t="s">
        <v>39</v>
      </c>
      <c r="X31" s="345"/>
      <c r="Y31" s="345"/>
      <c r="Z31" s="345"/>
      <c r="AA31" s="345"/>
      <c r="AB31" s="345"/>
      <c r="AC31" s="345"/>
      <c r="AD31" s="345"/>
      <c r="AE31" s="345"/>
      <c r="AF31" s="37"/>
      <c r="AG31" s="37"/>
      <c r="AH31" s="37"/>
      <c r="AI31" s="37"/>
      <c r="AJ31" s="37"/>
      <c r="AK31" s="345" t="s">
        <v>40</v>
      </c>
      <c r="AL31" s="345"/>
      <c r="AM31" s="345"/>
      <c r="AN31" s="345"/>
      <c r="AO31" s="345"/>
      <c r="AP31" s="37"/>
      <c r="AQ31" s="37"/>
      <c r="AR31" s="38"/>
      <c r="BE31" s="334"/>
    </row>
    <row r="32" spans="1:71" s="3" customFormat="1" ht="14.45" customHeight="1">
      <c r="B32" s="41"/>
      <c r="C32" s="42"/>
      <c r="D32" s="29" t="s">
        <v>41</v>
      </c>
      <c r="E32" s="42"/>
      <c r="F32" s="29" t="s">
        <v>42</v>
      </c>
      <c r="G32" s="42"/>
      <c r="H32" s="42"/>
      <c r="I32" s="42"/>
      <c r="J32" s="42"/>
      <c r="K32" s="42"/>
      <c r="L32" s="348">
        <v>0.21</v>
      </c>
      <c r="M32" s="347"/>
      <c r="N32" s="347"/>
      <c r="O32" s="347"/>
      <c r="P32" s="347"/>
      <c r="Q32" s="42"/>
      <c r="R32" s="42"/>
      <c r="S32" s="42"/>
      <c r="T32" s="42"/>
      <c r="U32" s="42"/>
      <c r="V32" s="42"/>
      <c r="W32" s="346">
        <f>ROUND(AZ94 + SUM(CD99:CD103), 2)</f>
        <v>0</v>
      </c>
      <c r="X32" s="347"/>
      <c r="Y32" s="347"/>
      <c r="Z32" s="347"/>
      <c r="AA32" s="347"/>
      <c r="AB32" s="347"/>
      <c r="AC32" s="347"/>
      <c r="AD32" s="347"/>
      <c r="AE32" s="347"/>
      <c r="AF32" s="42"/>
      <c r="AG32" s="42"/>
      <c r="AH32" s="42"/>
      <c r="AI32" s="42"/>
      <c r="AJ32" s="42"/>
      <c r="AK32" s="346">
        <f>ROUND(AV94 + SUM(BY99:BY103), 2)</f>
        <v>0</v>
      </c>
      <c r="AL32" s="347"/>
      <c r="AM32" s="347"/>
      <c r="AN32" s="347"/>
      <c r="AO32" s="347"/>
      <c r="AP32" s="42"/>
      <c r="AQ32" s="42"/>
      <c r="AR32" s="43"/>
      <c r="BE32" s="335"/>
    </row>
    <row r="33" spans="1:57" s="3" customFormat="1" ht="14.45" customHeight="1">
      <c r="B33" s="41"/>
      <c r="C33" s="42"/>
      <c r="D33" s="42"/>
      <c r="E33" s="42"/>
      <c r="F33" s="29" t="s">
        <v>43</v>
      </c>
      <c r="G33" s="42"/>
      <c r="H33" s="42"/>
      <c r="I33" s="42"/>
      <c r="J33" s="42"/>
      <c r="K33" s="42"/>
      <c r="L33" s="348">
        <v>0.15</v>
      </c>
      <c r="M33" s="347"/>
      <c r="N33" s="347"/>
      <c r="O33" s="347"/>
      <c r="P33" s="347"/>
      <c r="Q33" s="42"/>
      <c r="R33" s="42"/>
      <c r="S33" s="42"/>
      <c r="T33" s="42"/>
      <c r="U33" s="42"/>
      <c r="V33" s="42"/>
      <c r="W33" s="346">
        <f>ROUND(BA94 + SUM(CE99:CE103), 2)</f>
        <v>0</v>
      </c>
      <c r="X33" s="347"/>
      <c r="Y33" s="347"/>
      <c r="Z33" s="347"/>
      <c r="AA33" s="347"/>
      <c r="AB33" s="347"/>
      <c r="AC33" s="347"/>
      <c r="AD33" s="347"/>
      <c r="AE33" s="347"/>
      <c r="AF33" s="42"/>
      <c r="AG33" s="42"/>
      <c r="AH33" s="42"/>
      <c r="AI33" s="42"/>
      <c r="AJ33" s="42"/>
      <c r="AK33" s="346">
        <f>ROUND(AW94 + SUM(BZ99:BZ103), 2)</f>
        <v>0</v>
      </c>
      <c r="AL33" s="347"/>
      <c r="AM33" s="347"/>
      <c r="AN33" s="347"/>
      <c r="AO33" s="347"/>
      <c r="AP33" s="42"/>
      <c r="AQ33" s="42"/>
      <c r="AR33" s="43"/>
      <c r="BE33" s="335"/>
    </row>
    <row r="34" spans="1:57" s="3" customFormat="1" ht="14.45" hidden="1" customHeight="1">
      <c r="B34" s="41"/>
      <c r="C34" s="42"/>
      <c r="D34" s="42"/>
      <c r="E34" s="42"/>
      <c r="F34" s="29" t="s">
        <v>44</v>
      </c>
      <c r="G34" s="42"/>
      <c r="H34" s="42"/>
      <c r="I34" s="42"/>
      <c r="J34" s="42"/>
      <c r="K34" s="42"/>
      <c r="L34" s="348">
        <v>0.21</v>
      </c>
      <c r="M34" s="347"/>
      <c r="N34" s="347"/>
      <c r="O34" s="347"/>
      <c r="P34" s="347"/>
      <c r="Q34" s="42"/>
      <c r="R34" s="42"/>
      <c r="S34" s="42"/>
      <c r="T34" s="42"/>
      <c r="U34" s="42"/>
      <c r="V34" s="42"/>
      <c r="W34" s="346">
        <f>ROUND(BB94 + SUM(CF99:CF103), 2)</f>
        <v>0</v>
      </c>
      <c r="X34" s="347"/>
      <c r="Y34" s="347"/>
      <c r="Z34" s="347"/>
      <c r="AA34" s="347"/>
      <c r="AB34" s="347"/>
      <c r="AC34" s="347"/>
      <c r="AD34" s="347"/>
      <c r="AE34" s="347"/>
      <c r="AF34" s="42"/>
      <c r="AG34" s="42"/>
      <c r="AH34" s="42"/>
      <c r="AI34" s="42"/>
      <c r="AJ34" s="42"/>
      <c r="AK34" s="346">
        <v>0</v>
      </c>
      <c r="AL34" s="347"/>
      <c r="AM34" s="347"/>
      <c r="AN34" s="347"/>
      <c r="AO34" s="347"/>
      <c r="AP34" s="42"/>
      <c r="AQ34" s="42"/>
      <c r="AR34" s="43"/>
      <c r="BE34" s="335"/>
    </row>
    <row r="35" spans="1:57" s="3" customFormat="1" ht="14.45" hidden="1" customHeight="1">
      <c r="B35" s="41"/>
      <c r="C35" s="42"/>
      <c r="D35" s="42"/>
      <c r="E35" s="42"/>
      <c r="F35" s="29" t="s">
        <v>45</v>
      </c>
      <c r="G35" s="42"/>
      <c r="H35" s="42"/>
      <c r="I35" s="42"/>
      <c r="J35" s="42"/>
      <c r="K35" s="42"/>
      <c r="L35" s="348">
        <v>0.15</v>
      </c>
      <c r="M35" s="347"/>
      <c r="N35" s="347"/>
      <c r="O35" s="347"/>
      <c r="P35" s="347"/>
      <c r="Q35" s="42"/>
      <c r="R35" s="42"/>
      <c r="S35" s="42"/>
      <c r="T35" s="42"/>
      <c r="U35" s="42"/>
      <c r="V35" s="42"/>
      <c r="W35" s="346">
        <f>ROUND(BC94 + SUM(CG99:CG103), 2)</f>
        <v>0</v>
      </c>
      <c r="X35" s="347"/>
      <c r="Y35" s="347"/>
      <c r="Z35" s="347"/>
      <c r="AA35" s="347"/>
      <c r="AB35" s="347"/>
      <c r="AC35" s="347"/>
      <c r="AD35" s="347"/>
      <c r="AE35" s="347"/>
      <c r="AF35" s="42"/>
      <c r="AG35" s="42"/>
      <c r="AH35" s="42"/>
      <c r="AI35" s="42"/>
      <c r="AJ35" s="42"/>
      <c r="AK35" s="346">
        <v>0</v>
      </c>
      <c r="AL35" s="347"/>
      <c r="AM35" s="347"/>
      <c r="AN35" s="347"/>
      <c r="AO35" s="347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46</v>
      </c>
      <c r="G36" s="42"/>
      <c r="H36" s="42"/>
      <c r="I36" s="42"/>
      <c r="J36" s="42"/>
      <c r="K36" s="42"/>
      <c r="L36" s="348">
        <v>0</v>
      </c>
      <c r="M36" s="347"/>
      <c r="N36" s="347"/>
      <c r="O36" s="347"/>
      <c r="P36" s="347"/>
      <c r="Q36" s="42"/>
      <c r="R36" s="42"/>
      <c r="S36" s="42"/>
      <c r="T36" s="42"/>
      <c r="U36" s="42"/>
      <c r="V36" s="42"/>
      <c r="W36" s="346">
        <f>ROUND(BD94 + SUM(CH99:CH103), 2)</f>
        <v>0</v>
      </c>
      <c r="X36" s="347"/>
      <c r="Y36" s="347"/>
      <c r="Z36" s="347"/>
      <c r="AA36" s="347"/>
      <c r="AB36" s="347"/>
      <c r="AC36" s="347"/>
      <c r="AD36" s="347"/>
      <c r="AE36" s="347"/>
      <c r="AF36" s="42"/>
      <c r="AG36" s="42"/>
      <c r="AH36" s="42"/>
      <c r="AI36" s="42"/>
      <c r="AJ36" s="42"/>
      <c r="AK36" s="346">
        <v>0</v>
      </c>
      <c r="AL36" s="347"/>
      <c r="AM36" s="347"/>
      <c r="AN36" s="347"/>
      <c r="AO36" s="347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47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48</v>
      </c>
      <c r="U38" s="46"/>
      <c r="V38" s="46"/>
      <c r="W38" s="46"/>
      <c r="X38" s="352" t="s">
        <v>49</v>
      </c>
      <c r="Y38" s="350"/>
      <c r="Z38" s="350"/>
      <c r="AA38" s="350"/>
      <c r="AB38" s="350"/>
      <c r="AC38" s="46"/>
      <c r="AD38" s="46"/>
      <c r="AE38" s="46"/>
      <c r="AF38" s="46"/>
      <c r="AG38" s="46"/>
      <c r="AH38" s="46"/>
      <c r="AI38" s="46"/>
      <c r="AJ38" s="46"/>
      <c r="AK38" s="349">
        <f>SUM(AK29:AK36)</f>
        <v>0</v>
      </c>
      <c r="AL38" s="350"/>
      <c r="AM38" s="350"/>
      <c r="AN38" s="350"/>
      <c r="AO38" s="351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52</v>
      </c>
      <c r="AI60" s="40"/>
      <c r="AJ60" s="40"/>
      <c r="AK60" s="40"/>
      <c r="AL60" s="40"/>
      <c r="AM60" s="53" t="s">
        <v>53</v>
      </c>
      <c r="AN60" s="40"/>
      <c r="AO60" s="40"/>
      <c r="AP60" s="37"/>
      <c r="AQ60" s="37"/>
      <c r="AR60" s="38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52</v>
      </c>
      <c r="AI75" s="40"/>
      <c r="AJ75" s="40"/>
      <c r="AK75" s="40"/>
      <c r="AL75" s="40"/>
      <c r="AM75" s="53" t="s">
        <v>53</v>
      </c>
      <c r="AN75" s="40"/>
      <c r="AO75" s="40"/>
      <c r="AP75" s="37"/>
      <c r="AQ75" s="37"/>
      <c r="AR75" s="38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20181116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7" t="str">
        <f>K6</f>
        <v>Rekonstrukce ul. Dr. Lukášové, Ostrava-Hrabůvka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ul. Dr. Lukášové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09" t="str">
        <f>IF(AN8= "","",AN8)</f>
        <v>16. 11. 2018</v>
      </c>
      <c r="AN87" s="309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Městský obvod Ostrava – Jih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316" t="str">
        <f>IF(E17="","",E17)</f>
        <v>Roman Fildán</v>
      </c>
      <c r="AN89" s="317"/>
      <c r="AO89" s="317"/>
      <c r="AP89" s="317"/>
      <c r="AQ89" s="37"/>
      <c r="AR89" s="38"/>
      <c r="AS89" s="310" t="s">
        <v>57</v>
      </c>
      <c r="AT89" s="31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316" t="str">
        <f>IF(E20="","",E20)</f>
        <v>Roman Fildán</v>
      </c>
      <c r="AN90" s="317"/>
      <c r="AO90" s="317"/>
      <c r="AP90" s="317"/>
      <c r="AQ90" s="37"/>
      <c r="AR90" s="38"/>
      <c r="AS90" s="312"/>
      <c r="AT90" s="31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14"/>
      <c r="AT91" s="31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8" t="s">
        <v>58</v>
      </c>
      <c r="D92" s="319"/>
      <c r="E92" s="319"/>
      <c r="F92" s="319"/>
      <c r="G92" s="319"/>
      <c r="H92" s="74"/>
      <c r="I92" s="321" t="s">
        <v>59</v>
      </c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20" t="s">
        <v>60</v>
      </c>
      <c r="AH92" s="319"/>
      <c r="AI92" s="319"/>
      <c r="AJ92" s="319"/>
      <c r="AK92" s="319"/>
      <c r="AL92" s="319"/>
      <c r="AM92" s="319"/>
      <c r="AN92" s="321" t="s">
        <v>61</v>
      </c>
      <c r="AO92" s="319"/>
      <c r="AP92" s="322"/>
      <c r="AQ92" s="75" t="s">
        <v>62</v>
      </c>
      <c r="AR92" s="38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30">
        <f>ROUND(SUM(AG95:AG97),2)</f>
        <v>0</v>
      </c>
      <c r="AH94" s="330"/>
      <c r="AI94" s="330"/>
      <c r="AJ94" s="330"/>
      <c r="AK94" s="330"/>
      <c r="AL94" s="330"/>
      <c r="AM94" s="330"/>
      <c r="AN94" s="331">
        <f>SUM(AG94,AT94)</f>
        <v>0</v>
      </c>
      <c r="AO94" s="331"/>
      <c r="AP94" s="331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A95" s="94" t="s">
        <v>81</v>
      </c>
      <c r="B95" s="95"/>
      <c r="C95" s="96"/>
      <c r="D95" s="325" t="s">
        <v>82</v>
      </c>
      <c r="E95" s="325"/>
      <c r="F95" s="325"/>
      <c r="G95" s="325"/>
      <c r="H95" s="325"/>
      <c r="I95" s="97"/>
      <c r="J95" s="325" t="s">
        <v>83</v>
      </c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3">
        <f>'000 - vedlejší rozpočtové...'!J32</f>
        <v>0</v>
      </c>
      <c r="AH95" s="324"/>
      <c r="AI95" s="324"/>
      <c r="AJ95" s="324"/>
      <c r="AK95" s="324"/>
      <c r="AL95" s="324"/>
      <c r="AM95" s="324"/>
      <c r="AN95" s="323">
        <f>SUM(AG95,AT95)</f>
        <v>0</v>
      </c>
      <c r="AO95" s="324"/>
      <c r="AP95" s="324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'000 - vedlejší rozpočtové...'!P128</f>
        <v>0</v>
      </c>
      <c r="AV95" s="101">
        <f>'000 - vedlejší rozpočtové...'!J35</f>
        <v>0</v>
      </c>
      <c r="AW95" s="101">
        <f>'000 - vedlejší rozpočtové...'!J36</f>
        <v>0</v>
      </c>
      <c r="AX95" s="101">
        <f>'000 - vedlejší rozpočtové...'!J37</f>
        <v>0</v>
      </c>
      <c r="AY95" s="101">
        <f>'000 - vedlejší rozpočtové...'!J38</f>
        <v>0</v>
      </c>
      <c r="AZ95" s="101">
        <f>'000 - vedlejší rozpočtové...'!F35</f>
        <v>0</v>
      </c>
      <c r="BA95" s="101">
        <f>'000 - vedlejší rozpočtové...'!F36</f>
        <v>0</v>
      </c>
      <c r="BB95" s="101">
        <f>'000 - vedlejší rozpočtové...'!F37</f>
        <v>0</v>
      </c>
      <c r="BC95" s="101">
        <f>'000 - vedlejší rozpočtové...'!F38</f>
        <v>0</v>
      </c>
      <c r="BD95" s="103">
        <f>'000 - vedlejší rozpočtové...'!F39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16.5" customHeight="1">
      <c r="A96" s="94" t="s">
        <v>81</v>
      </c>
      <c r="B96" s="95"/>
      <c r="C96" s="96"/>
      <c r="D96" s="325" t="s">
        <v>88</v>
      </c>
      <c r="E96" s="325"/>
      <c r="F96" s="325"/>
      <c r="G96" s="325"/>
      <c r="H96" s="325"/>
      <c r="I96" s="97"/>
      <c r="J96" s="325" t="s">
        <v>89</v>
      </c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3">
        <f>'001 - SO 101 ZPEVNĚNÉ PLOCHY'!J32</f>
        <v>0</v>
      </c>
      <c r="AH96" s="324"/>
      <c r="AI96" s="324"/>
      <c r="AJ96" s="324"/>
      <c r="AK96" s="324"/>
      <c r="AL96" s="324"/>
      <c r="AM96" s="324"/>
      <c r="AN96" s="323">
        <f>SUM(AG96,AT96)</f>
        <v>0</v>
      </c>
      <c r="AO96" s="324"/>
      <c r="AP96" s="324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'001 - SO 101 ZPEVNĚNÉ PLOCHY'!P137</f>
        <v>0</v>
      </c>
      <c r="AV96" s="101">
        <f>'001 - SO 101 ZPEVNĚNÉ PLOCHY'!J35</f>
        <v>0</v>
      </c>
      <c r="AW96" s="101">
        <f>'001 - SO 101 ZPEVNĚNÉ PLOCHY'!J36</f>
        <v>0</v>
      </c>
      <c r="AX96" s="101">
        <f>'001 - SO 101 ZPEVNĚNÉ PLOCHY'!J37</f>
        <v>0</v>
      </c>
      <c r="AY96" s="101">
        <f>'001 - SO 101 ZPEVNĚNÉ PLOCHY'!J38</f>
        <v>0</v>
      </c>
      <c r="AZ96" s="101">
        <f>'001 - SO 101 ZPEVNĚNÉ PLOCHY'!F35</f>
        <v>0</v>
      </c>
      <c r="BA96" s="101">
        <f>'001 - SO 101 ZPEVNĚNÉ PLOCHY'!F36</f>
        <v>0</v>
      </c>
      <c r="BB96" s="101">
        <f>'001 - SO 101 ZPEVNĚNÉ PLOCHY'!F37</f>
        <v>0</v>
      </c>
      <c r="BC96" s="101">
        <f>'001 - SO 101 ZPEVNĚNÉ PLOCHY'!F38</f>
        <v>0</v>
      </c>
      <c r="BD96" s="103">
        <f>'001 - SO 101 ZPEVNĚNÉ PLOCHY'!F39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1</v>
      </c>
      <c r="CM96" s="104" t="s">
        <v>87</v>
      </c>
    </row>
    <row r="97" spans="1:91" s="7" customFormat="1" ht="24.75" customHeight="1">
      <c r="A97" s="94" t="s">
        <v>81</v>
      </c>
      <c r="B97" s="95"/>
      <c r="C97" s="96"/>
      <c r="D97" s="325" t="s">
        <v>91</v>
      </c>
      <c r="E97" s="325"/>
      <c r="F97" s="325"/>
      <c r="G97" s="325"/>
      <c r="H97" s="325"/>
      <c r="I97" s="97"/>
      <c r="J97" s="325" t="s">
        <v>92</v>
      </c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3">
        <f>'002 - SO 401 PŘELOŽKA VEŘ...'!J32</f>
        <v>0</v>
      </c>
      <c r="AH97" s="324"/>
      <c r="AI97" s="324"/>
      <c r="AJ97" s="324"/>
      <c r="AK97" s="324"/>
      <c r="AL97" s="324"/>
      <c r="AM97" s="324"/>
      <c r="AN97" s="323">
        <f>SUM(AG97,AT97)</f>
        <v>0</v>
      </c>
      <c r="AO97" s="324"/>
      <c r="AP97" s="324"/>
      <c r="AQ97" s="98" t="s">
        <v>84</v>
      </c>
      <c r="AR97" s="99"/>
      <c r="AS97" s="105">
        <v>0</v>
      </c>
      <c r="AT97" s="106">
        <f>ROUND(SUM(AV97:AW97),2)</f>
        <v>0</v>
      </c>
      <c r="AU97" s="107">
        <f>'002 - SO 401 PŘELOŽKA VEŘ...'!P133</f>
        <v>0</v>
      </c>
      <c r="AV97" s="106">
        <f>'002 - SO 401 PŘELOŽKA VEŘ...'!J35</f>
        <v>0</v>
      </c>
      <c r="AW97" s="106">
        <f>'002 - SO 401 PŘELOŽKA VEŘ...'!J36</f>
        <v>0</v>
      </c>
      <c r="AX97" s="106">
        <f>'002 - SO 401 PŘELOŽKA VEŘ...'!J37</f>
        <v>0</v>
      </c>
      <c r="AY97" s="106">
        <f>'002 - SO 401 PŘELOŽKA VEŘ...'!J38</f>
        <v>0</v>
      </c>
      <c r="AZ97" s="106">
        <f>'002 - SO 401 PŘELOŽKA VEŘ...'!F35</f>
        <v>0</v>
      </c>
      <c r="BA97" s="106">
        <f>'002 - SO 401 PŘELOŽKA VEŘ...'!F36</f>
        <v>0</v>
      </c>
      <c r="BB97" s="106">
        <f>'002 - SO 401 PŘELOŽKA VEŘ...'!F37</f>
        <v>0</v>
      </c>
      <c r="BC97" s="106">
        <f>'002 - SO 401 PŘELOŽKA VEŘ...'!F38</f>
        <v>0</v>
      </c>
      <c r="BD97" s="108">
        <f>'002 - SO 401 PŘELOŽKA VEŘ...'!F39</f>
        <v>0</v>
      </c>
      <c r="BT97" s="104" t="s">
        <v>85</v>
      </c>
      <c r="BV97" s="104" t="s">
        <v>79</v>
      </c>
      <c r="BW97" s="104" t="s">
        <v>93</v>
      </c>
      <c r="BX97" s="104" t="s">
        <v>5</v>
      </c>
      <c r="CL97" s="104" t="s">
        <v>1</v>
      </c>
      <c r="CM97" s="104" t="s">
        <v>87</v>
      </c>
    </row>
    <row r="98" spans="1:91" ht="11.2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0"/>
    </row>
    <row r="99" spans="1:91" s="2" customFormat="1" ht="30" customHeight="1">
      <c r="A99" s="35"/>
      <c r="B99" s="36"/>
      <c r="C99" s="83" t="s">
        <v>94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31">
        <f>ROUND(SUM(AG100:AG103), 2)</f>
        <v>0</v>
      </c>
      <c r="AH99" s="331"/>
      <c r="AI99" s="331"/>
      <c r="AJ99" s="331"/>
      <c r="AK99" s="331"/>
      <c r="AL99" s="331"/>
      <c r="AM99" s="331"/>
      <c r="AN99" s="331">
        <f>ROUND(SUM(AN100:AN103), 2)</f>
        <v>0</v>
      </c>
      <c r="AO99" s="331"/>
      <c r="AP99" s="331"/>
      <c r="AQ99" s="109"/>
      <c r="AR99" s="38"/>
      <c r="AS99" s="76" t="s">
        <v>95</v>
      </c>
      <c r="AT99" s="77" t="s">
        <v>96</v>
      </c>
      <c r="AU99" s="77" t="s">
        <v>41</v>
      </c>
      <c r="AV99" s="78" t="s">
        <v>64</v>
      </c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19.899999999999999" customHeight="1">
      <c r="A100" s="35"/>
      <c r="B100" s="36"/>
      <c r="C100" s="37"/>
      <c r="D100" s="326" t="s">
        <v>97</v>
      </c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7"/>
      <c r="AD100" s="37"/>
      <c r="AE100" s="37"/>
      <c r="AF100" s="37"/>
      <c r="AG100" s="327">
        <f>ROUND(AG94 * AS100, 2)</f>
        <v>0</v>
      </c>
      <c r="AH100" s="328"/>
      <c r="AI100" s="328"/>
      <c r="AJ100" s="328"/>
      <c r="AK100" s="328"/>
      <c r="AL100" s="328"/>
      <c r="AM100" s="328"/>
      <c r="AN100" s="328">
        <f>ROUND(AG100 + AV100, 2)</f>
        <v>0</v>
      </c>
      <c r="AO100" s="328"/>
      <c r="AP100" s="328"/>
      <c r="AQ100" s="37"/>
      <c r="AR100" s="38"/>
      <c r="AS100" s="112">
        <v>0</v>
      </c>
      <c r="AT100" s="113" t="s">
        <v>98</v>
      </c>
      <c r="AU100" s="113" t="s">
        <v>42</v>
      </c>
      <c r="AV100" s="114">
        <f>ROUND(IF(AU100="základní",AG100*L32,IF(AU100="snížená",AG100*L33,0)), 2)</f>
        <v>0</v>
      </c>
      <c r="AW100" s="35"/>
      <c r="AX100" s="35"/>
      <c r="AY100" s="35"/>
      <c r="AZ100" s="35"/>
      <c r="BA100" s="35"/>
      <c r="BB100" s="35"/>
      <c r="BC100" s="35"/>
      <c r="BD100" s="35"/>
      <c r="BE100" s="35"/>
      <c r="BV100" s="17" t="s">
        <v>99</v>
      </c>
      <c r="BY100" s="115">
        <f>IF(AU100="základní",AV100,0)</f>
        <v>0</v>
      </c>
      <c r="BZ100" s="115">
        <f>IF(AU100="snížená",AV100,0)</f>
        <v>0</v>
      </c>
      <c r="CA100" s="115">
        <v>0</v>
      </c>
      <c r="CB100" s="115">
        <v>0</v>
      </c>
      <c r="CC100" s="115">
        <v>0</v>
      </c>
      <c r="CD100" s="115">
        <f>IF(AU100="základní",AG100,0)</f>
        <v>0</v>
      </c>
      <c r="CE100" s="115">
        <f>IF(AU100="snížená",AG100,0)</f>
        <v>0</v>
      </c>
      <c r="CF100" s="115">
        <f>IF(AU100="zákl. přenesená",AG100,0)</f>
        <v>0</v>
      </c>
      <c r="CG100" s="115">
        <f>IF(AU100="sníž. přenesená",AG100,0)</f>
        <v>0</v>
      </c>
      <c r="CH100" s="115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>x</v>
      </c>
    </row>
    <row r="101" spans="1:91" s="2" customFormat="1" ht="19.899999999999999" customHeight="1">
      <c r="A101" s="35"/>
      <c r="B101" s="36"/>
      <c r="C101" s="37"/>
      <c r="D101" s="329" t="s">
        <v>100</v>
      </c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7"/>
      <c r="AD101" s="37"/>
      <c r="AE101" s="37"/>
      <c r="AF101" s="37"/>
      <c r="AG101" s="327">
        <f>ROUND(AG94 * AS101, 2)</f>
        <v>0</v>
      </c>
      <c r="AH101" s="328"/>
      <c r="AI101" s="328"/>
      <c r="AJ101" s="328"/>
      <c r="AK101" s="328"/>
      <c r="AL101" s="328"/>
      <c r="AM101" s="328"/>
      <c r="AN101" s="328">
        <f>ROUND(AG101 + AV101, 2)</f>
        <v>0</v>
      </c>
      <c r="AO101" s="328"/>
      <c r="AP101" s="328"/>
      <c r="AQ101" s="37"/>
      <c r="AR101" s="38"/>
      <c r="AS101" s="112">
        <v>0</v>
      </c>
      <c r="AT101" s="113" t="s">
        <v>98</v>
      </c>
      <c r="AU101" s="113" t="s">
        <v>42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101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pans="1:91" s="2" customFormat="1" ht="19.899999999999999" customHeight="1">
      <c r="A102" s="35"/>
      <c r="B102" s="36"/>
      <c r="C102" s="37"/>
      <c r="D102" s="329" t="s">
        <v>100</v>
      </c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7"/>
      <c r="AD102" s="37"/>
      <c r="AE102" s="37"/>
      <c r="AF102" s="37"/>
      <c r="AG102" s="327">
        <f>ROUND(AG94 * AS102, 2)</f>
        <v>0</v>
      </c>
      <c r="AH102" s="328"/>
      <c r="AI102" s="328"/>
      <c r="AJ102" s="328"/>
      <c r="AK102" s="328"/>
      <c r="AL102" s="328"/>
      <c r="AM102" s="328"/>
      <c r="AN102" s="328">
        <f>ROUND(AG102 + AV102, 2)</f>
        <v>0</v>
      </c>
      <c r="AO102" s="328"/>
      <c r="AP102" s="328"/>
      <c r="AQ102" s="37"/>
      <c r="AR102" s="38"/>
      <c r="AS102" s="112">
        <v>0</v>
      </c>
      <c r="AT102" s="113" t="s">
        <v>98</v>
      </c>
      <c r="AU102" s="113" t="s">
        <v>42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101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29" t="s">
        <v>100</v>
      </c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7"/>
      <c r="AD103" s="37"/>
      <c r="AE103" s="37"/>
      <c r="AF103" s="37"/>
      <c r="AG103" s="327">
        <f>ROUND(AG94 * AS103, 2)</f>
        <v>0</v>
      </c>
      <c r="AH103" s="328"/>
      <c r="AI103" s="328"/>
      <c r="AJ103" s="328"/>
      <c r="AK103" s="328"/>
      <c r="AL103" s="328"/>
      <c r="AM103" s="328"/>
      <c r="AN103" s="328">
        <f>ROUND(AG103 + AV103, 2)</f>
        <v>0</v>
      </c>
      <c r="AO103" s="328"/>
      <c r="AP103" s="328"/>
      <c r="AQ103" s="37"/>
      <c r="AR103" s="38"/>
      <c r="AS103" s="116">
        <v>0</v>
      </c>
      <c r="AT103" s="117" t="s">
        <v>98</v>
      </c>
      <c r="AU103" s="117" t="s">
        <v>42</v>
      </c>
      <c r="AV103" s="118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101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0.9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30" customHeight="1">
      <c r="A105" s="35"/>
      <c r="B105" s="36"/>
      <c r="C105" s="119" t="s">
        <v>102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332">
        <f>ROUND(AG94 + AG99, 2)</f>
        <v>0</v>
      </c>
      <c r="AH105" s="332"/>
      <c r="AI105" s="332"/>
      <c r="AJ105" s="332"/>
      <c r="AK105" s="332"/>
      <c r="AL105" s="332"/>
      <c r="AM105" s="332"/>
      <c r="AN105" s="332">
        <f>ROUND(AN94 + AN99, 2)</f>
        <v>0</v>
      </c>
      <c r="AO105" s="332"/>
      <c r="AP105" s="332"/>
      <c r="AQ105" s="120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3F24N2p5uBz9rlqdRpytRfugbZm8LiP96LgeHL5/UW1hnPQdo8EH4LfoBniG0Mk2Ho1NXz9RfaFDpwec8R84Kw==" saltValue="qojteTtqkBb7bEDVDMk7HV18+bGc3CGleV+0ZOglhf7NQWKg7hbsbFT2CkpE+d9859e84k+ta0dskP4bOZUuxg==" spinCount="100000" sheet="1" objects="1" scenarios="1" formatColumns="0" formatRows="0"/>
  <mergeCells count="68"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L33:P33"/>
    <mergeCell ref="AG99:AM99"/>
    <mergeCell ref="AN99:AP99"/>
    <mergeCell ref="AG105:AM105"/>
    <mergeCell ref="AN105:AP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000 - vedlejší rozpočtové...'!C2" display="/"/>
    <hyperlink ref="A96" location="'001 - SO 101 ZPEVNĚNÉ PLOCHY'!C2" display="/"/>
    <hyperlink ref="A97" location="'002 - SO 401 PŘELOŽKA VEŘ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2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2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7" t="s">
        <v>86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20"/>
      <c r="AT3" s="17" t="s">
        <v>87</v>
      </c>
    </row>
    <row r="4" spans="1:46" s="1" customFormat="1" ht="24.95" customHeight="1">
      <c r="B4" s="20"/>
      <c r="D4" s="126" t="s">
        <v>103</v>
      </c>
      <c r="I4" s="122"/>
      <c r="L4" s="20"/>
      <c r="M4" s="127" t="s">
        <v>10</v>
      </c>
      <c r="AT4" s="17" t="s">
        <v>4</v>
      </c>
    </row>
    <row r="5" spans="1:46" s="1" customFormat="1" ht="6.95" customHeight="1">
      <c r="B5" s="20"/>
      <c r="I5" s="122"/>
      <c r="L5" s="20"/>
    </row>
    <row r="6" spans="1:46" s="1" customFormat="1" ht="12" customHeight="1">
      <c r="B6" s="20"/>
      <c r="D6" s="128" t="s">
        <v>16</v>
      </c>
      <c r="I6" s="122"/>
      <c r="L6" s="20"/>
    </row>
    <row r="7" spans="1:46" s="1" customFormat="1" ht="16.5" customHeight="1">
      <c r="B7" s="20"/>
      <c r="E7" s="354" t="str">
        <f>'Rekapitulace stavby'!K6</f>
        <v>Rekonstrukce ul. Dr. Lukášové, Ostrava-Hrabůvka</v>
      </c>
      <c r="F7" s="355"/>
      <c r="G7" s="355"/>
      <c r="H7" s="355"/>
      <c r="I7" s="122"/>
      <c r="L7" s="20"/>
    </row>
    <row r="8" spans="1:46" s="2" customFormat="1" ht="12" customHeight="1">
      <c r="A8" s="35"/>
      <c r="B8" s="38"/>
      <c r="C8" s="35"/>
      <c r="D8" s="128" t="s">
        <v>104</v>
      </c>
      <c r="E8" s="35"/>
      <c r="F8" s="35"/>
      <c r="G8" s="35"/>
      <c r="H8" s="35"/>
      <c r="I8" s="129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56" t="s">
        <v>105</v>
      </c>
      <c r="F9" s="357"/>
      <c r="G9" s="357"/>
      <c r="H9" s="357"/>
      <c r="I9" s="12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12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8" t="s">
        <v>18</v>
      </c>
      <c r="E11" s="35"/>
      <c r="F11" s="130" t="s">
        <v>1</v>
      </c>
      <c r="G11" s="35"/>
      <c r="H11" s="35"/>
      <c r="I11" s="131" t="s">
        <v>19</v>
      </c>
      <c r="J11" s="13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8" t="s">
        <v>20</v>
      </c>
      <c r="E12" s="35"/>
      <c r="F12" s="130" t="s">
        <v>21</v>
      </c>
      <c r="G12" s="35"/>
      <c r="H12" s="35"/>
      <c r="I12" s="131" t="s">
        <v>22</v>
      </c>
      <c r="J12" s="132" t="str">
        <f>'Rekapitulace stavby'!AN8</f>
        <v>16. 11. 2018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129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8" t="s">
        <v>24</v>
      </c>
      <c r="E14" s="35"/>
      <c r="F14" s="35"/>
      <c r="G14" s="35"/>
      <c r="H14" s="35"/>
      <c r="I14" s="131" t="s">
        <v>25</v>
      </c>
      <c r="J14" s="13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0" t="s">
        <v>26</v>
      </c>
      <c r="F15" s="35"/>
      <c r="G15" s="35"/>
      <c r="H15" s="35"/>
      <c r="I15" s="131" t="s">
        <v>27</v>
      </c>
      <c r="J15" s="13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129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8" t="s">
        <v>28</v>
      </c>
      <c r="E17" s="35"/>
      <c r="F17" s="35"/>
      <c r="G17" s="35"/>
      <c r="H17" s="35"/>
      <c r="I17" s="131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58" t="str">
        <f>'Rekapitulace stavby'!E14</f>
        <v>Vyplň údaj</v>
      </c>
      <c r="F18" s="359"/>
      <c r="G18" s="359"/>
      <c r="H18" s="359"/>
      <c r="I18" s="131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129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8" t="s">
        <v>30</v>
      </c>
      <c r="E20" s="35"/>
      <c r="F20" s="35"/>
      <c r="G20" s="35"/>
      <c r="H20" s="35"/>
      <c r="I20" s="131" t="s">
        <v>25</v>
      </c>
      <c r="J20" s="13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0" t="s">
        <v>31</v>
      </c>
      <c r="F21" s="35"/>
      <c r="G21" s="35"/>
      <c r="H21" s="35"/>
      <c r="I21" s="131" t="s">
        <v>27</v>
      </c>
      <c r="J21" s="13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129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8" t="s">
        <v>33</v>
      </c>
      <c r="E23" s="35"/>
      <c r="F23" s="35"/>
      <c r="G23" s="35"/>
      <c r="H23" s="35"/>
      <c r="I23" s="131" t="s">
        <v>25</v>
      </c>
      <c r="J23" s="13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0" t="s">
        <v>31</v>
      </c>
      <c r="F24" s="35"/>
      <c r="G24" s="35"/>
      <c r="H24" s="35"/>
      <c r="I24" s="131" t="s">
        <v>27</v>
      </c>
      <c r="J24" s="13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129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8" t="s">
        <v>34</v>
      </c>
      <c r="E26" s="35"/>
      <c r="F26" s="35"/>
      <c r="G26" s="35"/>
      <c r="H26" s="35"/>
      <c r="I26" s="129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3"/>
      <c r="B27" s="134"/>
      <c r="C27" s="133"/>
      <c r="D27" s="133"/>
      <c r="E27" s="360" t="s">
        <v>1</v>
      </c>
      <c r="F27" s="360"/>
      <c r="G27" s="360"/>
      <c r="H27" s="360"/>
      <c r="I27" s="135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12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7"/>
      <c r="E29" s="137"/>
      <c r="F29" s="137"/>
      <c r="G29" s="137"/>
      <c r="H29" s="137"/>
      <c r="I29" s="138"/>
      <c r="J29" s="137"/>
      <c r="K29" s="13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0" t="s">
        <v>106</v>
      </c>
      <c r="E30" s="35"/>
      <c r="F30" s="35"/>
      <c r="G30" s="35"/>
      <c r="H30" s="35"/>
      <c r="I30" s="129"/>
      <c r="J30" s="139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40" t="s">
        <v>97</v>
      </c>
      <c r="E31" s="35"/>
      <c r="F31" s="35"/>
      <c r="G31" s="35"/>
      <c r="H31" s="35"/>
      <c r="I31" s="129"/>
      <c r="J31" s="139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41" t="s">
        <v>37</v>
      </c>
      <c r="E32" s="35"/>
      <c r="F32" s="35"/>
      <c r="G32" s="35"/>
      <c r="H32" s="35"/>
      <c r="I32" s="129"/>
      <c r="J32" s="142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7"/>
      <c r="E33" s="137"/>
      <c r="F33" s="137"/>
      <c r="G33" s="137"/>
      <c r="H33" s="137"/>
      <c r="I33" s="138"/>
      <c r="J33" s="137"/>
      <c r="K33" s="13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3" t="s">
        <v>39</v>
      </c>
      <c r="G34" s="35"/>
      <c r="H34" s="35"/>
      <c r="I34" s="144" t="s">
        <v>38</v>
      </c>
      <c r="J34" s="143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5" t="s">
        <v>41</v>
      </c>
      <c r="E35" s="128" t="s">
        <v>42</v>
      </c>
      <c r="F35" s="146">
        <f>ROUND((SUM(BE101:BE108) + SUM(BE128:BE161)),  2)</f>
        <v>0</v>
      </c>
      <c r="G35" s="35"/>
      <c r="H35" s="35"/>
      <c r="I35" s="147">
        <v>0.21</v>
      </c>
      <c r="J35" s="146">
        <f>ROUND(((SUM(BE101:BE108) + SUM(BE128:BE161))*I35),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8" t="s">
        <v>43</v>
      </c>
      <c r="F36" s="146">
        <f>ROUND((SUM(BF101:BF108) + SUM(BF128:BF161)),  2)</f>
        <v>0</v>
      </c>
      <c r="G36" s="35"/>
      <c r="H36" s="35"/>
      <c r="I36" s="147">
        <v>0.15</v>
      </c>
      <c r="J36" s="146">
        <f>ROUND(((SUM(BF101:BF108) + SUM(BF128:BF161))*I36),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8" t="s">
        <v>44</v>
      </c>
      <c r="F37" s="146">
        <f>ROUND((SUM(BG101:BG108) + SUM(BG128:BG161)),  2)</f>
        <v>0</v>
      </c>
      <c r="G37" s="35"/>
      <c r="H37" s="35"/>
      <c r="I37" s="147">
        <v>0.21</v>
      </c>
      <c r="J37" s="14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8" t="s">
        <v>45</v>
      </c>
      <c r="F38" s="146">
        <f>ROUND((SUM(BH101:BH108) + SUM(BH128:BH161)),  2)</f>
        <v>0</v>
      </c>
      <c r="G38" s="35"/>
      <c r="H38" s="35"/>
      <c r="I38" s="147">
        <v>0.15</v>
      </c>
      <c r="J38" s="14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8" t="s">
        <v>46</v>
      </c>
      <c r="F39" s="146">
        <f>ROUND((SUM(BI101:BI108) + SUM(BI128:BI161)),  2)</f>
        <v>0</v>
      </c>
      <c r="G39" s="35"/>
      <c r="H39" s="35"/>
      <c r="I39" s="147">
        <v>0</v>
      </c>
      <c r="J39" s="14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12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8"/>
      <c r="D41" s="149" t="s">
        <v>47</v>
      </c>
      <c r="E41" s="150"/>
      <c r="F41" s="150"/>
      <c r="G41" s="151" t="s">
        <v>48</v>
      </c>
      <c r="H41" s="152" t="s">
        <v>49</v>
      </c>
      <c r="I41" s="153"/>
      <c r="J41" s="154">
        <f>SUM(J32:J39)</f>
        <v>0</v>
      </c>
      <c r="K41" s="15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12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I43" s="122"/>
      <c r="L43" s="20"/>
    </row>
    <row r="44" spans="1:31" s="1" customFormat="1" ht="14.45" customHeight="1">
      <c r="B44" s="20"/>
      <c r="I44" s="122"/>
      <c r="L44" s="20"/>
    </row>
    <row r="45" spans="1:31" s="1" customFormat="1" ht="14.45" customHeight="1">
      <c r="B45" s="20"/>
      <c r="I45" s="122"/>
      <c r="L45" s="20"/>
    </row>
    <row r="46" spans="1:31" s="1" customFormat="1" ht="14.45" customHeight="1">
      <c r="B46" s="20"/>
      <c r="I46" s="122"/>
      <c r="L46" s="20"/>
    </row>
    <row r="47" spans="1:31" s="1" customFormat="1" ht="14.45" customHeight="1">
      <c r="B47" s="20"/>
      <c r="I47" s="122"/>
      <c r="L47" s="20"/>
    </row>
    <row r="48" spans="1:31" s="1" customFormat="1" ht="14.45" customHeight="1">
      <c r="B48" s="20"/>
      <c r="I48" s="122"/>
      <c r="L48" s="20"/>
    </row>
    <row r="49" spans="1:31" s="1" customFormat="1" ht="14.45" customHeight="1">
      <c r="B49" s="20"/>
      <c r="I49" s="122"/>
      <c r="L49" s="20"/>
    </row>
    <row r="50" spans="1:31" s="2" customFormat="1" ht="14.45" customHeight="1">
      <c r="B50" s="52"/>
      <c r="D50" s="156" t="s">
        <v>50</v>
      </c>
      <c r="E50" s="157"/>
      <c r="F50" s="157"/>
      <c r="G50" s="156" t="s">
        <v>51</v>
      </c>
      <c r="H50" s="157"/>
      <c r="I50" s="158"/>
      <c r="J50" s="157"/>
      <c r="K50" s="157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9" t="s">
        <v>52</v>
      </c>
      <c r="E61" s="160"/>
      <c r="F61" s="161" t="s">
        <v>53</v>
      </c>
      <c r="G61" s="159" t="s">
        <v>52</v>
      </c>
      <c r="H61" s="160"/>
      <c r="I61" s="162"/>
      <c r="J61" s="163" t="s">
        <v>53</v>
      </c>
      <c r="K61" s="160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4"/>
      <c r="F65" s="164"/>
      <c r="G65" s="156" t="s">
        <v>55</v>
      </c>
      <c r="H65" s="164"/>
      <c r="I65" s="165"/>
      <c r="J65" s="164"/>
      <c r="K65" s="16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9" t="s">
        <v>52</v>
      </c>
      <c r="E76" s="160"/>
      <c r="F76" s="161" t="s">
        <v>53</v>
      </c>
      <c r="G76" s="159" t="s">
        <v>52</v>
      </c>
      <c r="H76" s="160"/>
      <c r="I76" s="162"/>
      <c r="J76" s="163" t="s">
        <v>53</v>
      </c>
      <c r="K76" s="160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6"/>
      <c r="C77" s="167"/>
      <c r="D77" s="167"/>
      <c r="E77" s="167"/>
      <c r="F77" s="167"/>
      <c r="G77" s="167"/>
      <c r="H77" s="167"/>
      <c r="I77" s="168"/>
      <c r="J77" s="167"/>
      <c r="K77" s="16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9"/>
      <c r="C81" s="170"/>
      <c r="D81" s="170"/>
      <c r="E81" s="170"/>
      <c r="F81" s="170"/>
      <c r="G81" s="170"/>
      <c r="H81" s="170"/>
      <c r="I81" s="171"/>
      <c r="J81" s="170"/>
      <c r="K81" s="17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107</v>
      </c>
      <c r="D82" s="37"/>
      <c r="E82" s="37"/>
      <c r="F82" s="37"/>
      <c r="G82" s="37"/>
      <c r="H82" s="37"/>
      <c r="I82" s="12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2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Rekonstrukce ul. Dr. Lukášové, Ostrava-Hrabůvka</v>
      </c>
      <c r="F85" s="362"/>
      <c r="G85" s="362"/>
      <c r="H85" s="362"/>
      <c r="I85" s="12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29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000 - vedlejší rozpočtové náklady</v>
      </c>
      <c r="F87" s="363"/>
      <c r="G87" s="363"/>
      <c r="H87" s="363"/>
      <c r="I87" s="12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ul. Dr. Lukášové</v>
      </c>
      <c r="G89" s="37"/>
      <c r="H89" s="37"/>
      <c r="I89" s="131" t="s">
        <v>22</v>
      </c>
      <c r="J89" s="67" t="str">
        <f>IF(J12="","",J12)</f>
        <v>16. 11. 2018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Městský obvod Ostrava – Jih</v>
      </c>
      <c r="G91" s="37"/>
      <c r="H91" s="37"/>
      <c r="I91" s="131" t="s">
        <v>30</v>
      </c>
      <c r="J91" s="32" t="str">
        <f>E21</f>
        <v>Roman Fildán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28</v>
      </c>
      <c r="D92" s="37"/>
      <c r="E92" s="37"/>
      <c r="F92" s="27" t="str">
        <f>IF(E18="","",E18)</f>
        <v>Vyplň údaj</v>
      </c>
      <c r="G92" s="37"/>
      <c r="H92" s="37"/>
      <c r="I92" s="131" t="s">
        <v>33</v>
      </c>
      <c r="J92" s="32" t="str">
        <f>E24</f>
        <v>Roman Fildán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9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72" t="s">
        <v>108</v>
      </c>
      <c r="D94" s="120"/>
      <c r="E94" s="120"/>
      <c r="F94" s="120"/>
      <c r="G94" s="120"/>
      <c r="H94" s="120"/>
      <c r="I94" s="173"/>
      <c r="J94" s="174" t="s">
        <v>109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75" t="s">
        <v>110</v>
      </c>
      <c r="D96" s="37"/>
      <c r="E96" s="37"/>
      <c r="F96" s="37"/>
      <c r="G96" s="37"/>
      <c r="H96" s="37"/>
      <c r="I96" s="129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111</v>
      </c>
    </row>
    <row r="97" spans="1:65" s="9" customFormat="1" ht="24.95" customHeight="1">
      <c r="B97" s="176"/>
      <c r="C97" s="177"/>
      <c r="D97" s="178" t="s">
        <v>112</v>
      </c>
      <c r="E97" s="179"/>
      <c r="F97" s="179"/>
      <c r="G97" s="179"/>
      <c r="H97" s="179"/>
      <c r="I97" s="180"/>
      <c r="J97" s="181">
        <f>J129</f>
        <v>0</v>
      </c>
      <c r="K97" s="177"/>
      <c r="L97" s="182"/>
    </row>
    <row r="98" spans="1:65" s="10" customFormat="1" ht="19.899999999999999" customHeight="1">
      <c r="B98" s="183"/>
      <c r="C98" s="184"/>
      <c r="D98" s="185" t="s">
        <v>113</v>
      </c>
      <c r="E98" s="186"/>
      <c r="F98" s="186"/>
      <c r="G98" s="186"/>
      <c r="H98" s="186"/>
      <c r="I98" s="187"/>
      <c r="J98" s="188">
        <f>J130</f>
        <v>0</v>
      </c>
      <c r="K98" s="184"/>
      <c r="L98" s="189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29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129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75" t="s">
        <v>114</v>
      </c>
      <c r="D101" s="37"/>
      <c r="E101" s="37"/>
      <c r="F101" s="37"/>
      <c r="G101" s="37"/>
      <c r="H101" s="37"/>
      <c r="I101" s="129"/>
      <c r="J101" s="190">
        <f>ROUND(J102 + J103 + J104 + J105 + J106 + J107,2)</f>
        <v>0</v>
      </c>
      <c r="K101" s="37"/>
      <c r="L101" s="52"/>
      <c r="N101" s="191" t="s">
        <v>41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29" t="s">
        <v>115</v>
      </c>
      <c r="E102" s="326"/>
      <c r="F102" s="326"/>
      <c r="G102" s="37"/>
      <c r="H102" s="37"/>
      <c r="I102" s="129"/>
      <c r="J102" s="111">
        <v>0</v>
      </c>
      <c r="K102" s="37"/>
      <c r="L102" s="192"/>
      <c r="M102" s="193"/>
      <c r="N102" s="194" t="s">
        <v>42</v>
      </c>
      <c r="O102" s="193"/>
      <c r="P102" s="193"/>
      <c r="Q102" s="193"/>
      <c r="R102" s="193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5" t="s">
        <v>116</v>
      </c>
      <c r="AZ102" s="193"/>
      <c r="BA102" s="193"/>
      <c r="BB102" s="193"/>
      <c r="BC102" s="193"/>
      <c r="BD102" s="193"/>
      <c r="BE102" s="196">
        <f t="shared" ref="BE102:BE107" si="0">IF(N102="základní",J102,0)</f>
        <v>0</v>
      </c>
      <c r="BF102" s="196">
        <f t="shared" ref="BF102:BF107" si="1">IF(N102="snížená",J102,0)</f>
        <v>0</v>
      </c>
      <c r="BG102" s="196">
        <f t="shared" ref="BG102:BG107" si="2">IF(N102="zákl. přenesená",J102,0)</f>
        <v>0</v>
      </c>
      <c r="BH102" s="196">
        <f t="shared" ref="BH102:BH107" si="3">IF(N102="sníž. přenesená",J102,0)</f>
        <v>0</v>
      </c>
      <c r="BI102" s="196">
        <f t="shared" ref="BI102:BI107" si="4">IF(N102="nulová",J102,0)</f>
        <v>0</v>
      </c>
      <c r="BJ102" s="195" t="s">
        <v>85</v>
      </c>
      <c r="BK102" s="193"/>
      <c r="BL102" s="193"/>
      <c r="BM102" s="193"/>
    </row>
    <row r="103" spans="1:65" s="2" customFormat="1" ht="18" customHeight="1">
      <c r="A103" s="35"/>
      <c r="B103" s="36"/>
      <c r="C103" s="37"/>
      <c r="D103" s="329" t="s">
        <v>117</v>
      </c>
      <c r="E103" s="326"/>
      <c r="F103" s="326"/>
      <c r="G103" s="37"/>
      <c r="H103" s="37"/>
      <c r="I103" s="129"/>
      <c r="J103" s="111">
        <v>0</v>
      </c>
      <c r="K103" s="37"/>
      <c r="L103" s="192"/>
      <c r="M103" s="193"/>
      <c r="N103" s="194" t="s">
        <v>42</v>
      </c>
      <c r="O103" s="193"/>
      <c r="P103" s="193"/>
      <c r="Q103" s="193"/>
      <c r="R103" s="193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5" t="s">
        <v>116</v>
      </c>
      <c r="AZ103" s="193"/>
      <c r="BA103" s="193"/>
      <c r="BB103" s="193"/>
      <c r="BC103" s="193"/>
      <c r="BD103" s="193"/>
      <c r="BE103" s="196">
        <f t="shared" si="0"/>
        <v>0</v>
      </c>
      <c r="BF103" s="196">
        <f t="shared" si="1"/>
        <v>0</v>
      </c>
      <c r="BG103" s="196">
        <f t="shared" si="2"/>
        <v>0</v>
      </c>
      <c r="BH103" s="196">
        <f t="shared" si="3"/>
        <v>0</v>
      </c>
      <c r="BI103" s="196">
        <f t="shared" si="4"/>
        <v>0</v>
      </c>
      <c r="BJ103" s="195" t="s">
        <v>85</v>
      </c>
      <c r="BK103" s="193"/>
      <c r="BL103" s="193"/>
      <c r="BM103" s="193"/>
    </row>
    <row r="104" spans="1:65" s="2" customFormat="1" ht="18" customHeight="1">
      <c r="A104" s="35"/>
      <c r="B104" s="36"/>
      <c r="C104" s="37"/>
      <c r="D104" s="329" t="s">
        <v>118</v>
      </c>
      <c r="E104" s="326"/>
      <c r="F104" s="326"/>
      <c r="G104" s="37"/>
      <c r="H104" s="37"/>
      <c r="I104" s="129"/>
      <c r="J104" s="111">
        <v>0</v>
      </c>
      <c r="K104" s="37"/>
      <c r="L104" s="192"/>
      <c r="M104" s="193"/>
      <c r="N104" s="194" t="s">
        <v>42</v>
      </c>
      <c r="O104" s="193"/>
      <c r="P104" s="193"/>
      <c r="Q104" s="193"/>
      <c r="R104" s="193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5" t="s">
        <v>116</v>
      </c>
      <c r="AZ104" s="193"/>
      <c r="BA104" s="193"/>
      <c r="BB104" s="193"/>
      <c r="BC104" s="193"/>
      <c r="BD104" s="193"/>
      <c r="BE104" s="196">
        <f t="shared" si="0"/>
        <v>0</v>
      </c>
      <c r="BF104" s="196">
        <f t="shared" si="1"/>
        <v>0</v>
      </c>
      <c r="BG104" s="196">
        <f t="shared" si="2"/>
        <v>0</v>
      </c>
      <c r="BH104" s="196">
        <f t="shared" si="3"/>
        <v>0</v>
      </c>
      <c r="BI104" s="196">
        <f t="shared" si="4"/>
        <v>0</v>
      </c>
      <c r="BJ104" s="195" t="s">
        <v>85</v>
      </c>
      <c r="BK104" s="193"/>
      <c r="BL104" s="193"/>
      <c r="BM104" s="193"/>
    </row>
    <row r="105" spans="1:65" s="2" customFormat="1" ht="18" customHeight="1">
      <c r="A105" s="35"/>
      <c r="B105" s="36"/>
      <c r="C105" s="37"/>
      <c r="D105" s="329" t="s">
        <v>119</v>
      </c>
      <c r="E105" s="326"/>
      <c r="F105" s="326"/>
      <c r="G105" s="37"/>
      <c r="H105" s="37"/>
      <c r="I105" s="129"/>
      <c r="J105" s="111">
        <v>0</v>
      </c>
      <c r="K105" s="37"/>
      <c r="L105" s="192"/>
      <c r="M105" s="193"/>
      <c r="N105" s="194" t="s">
        <v>42</v>
      </c>
      <c r="O105" s="193"/>
      <c r="P105" s="193"/>
      <c r="Q105" s="193"/>
      <c r="R105" s="193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5" t="s">
        <v>116</v>
      </c>
      <c r="AZ105" s="193"/>
      <c r="BA105" s="193"/>
      <c r="BB105" s="193"/>
      <c r="BC105" s="193"/>
      <c r="BD105" s="193"/>
      <c r="BE105" s="196">
        <f t="shared" si="0"/>
        <v>0</v>
      </c>
      <c r="BF105" s="196">
        <f t="shared" si="1"/>
        <v>0</v>
      </c>
      <c r="BG105" s="196">
        <f t="shared" si="2"/>
        <v>0</v>
      </c>
      <c r="BH105" s="196">
        <f t="shared" si="3"/>
        <v>0</v>
      </c>
      <c r="BI105" s="196">
        <f t="shared" si="4"/>
        <v>0</v>
      </c>
      <c r="BJ105" s="195" t="s">
        <v>85</v>
      </c>
      <c r="BK105" s="193"/>
      <c r="BL105" s="193"/>
      <c r="BM105" s="193"/>
    </row>
    <row r="106" spans="1:65" s="2" customFormat="1" ht="18" customHeight="1">
      <c r="A106" s="35"/>
      <c r="B106" s="36"/>
      <c r="C106" s="37"/>
      <c r="D106" s="329" t="s">
        <v>120</v>
      </c>
      <c r="E106" s="326"/>
      <c r="F106" s="326"/>
      <c r="G106" s="37"/>
      <c r="H106" s="37"/>
      <c r="I106" s="129"/>
      <c r="J106" s="111">
        <v>0</v>
      </c>
      <c r="K106" s="37"/>
      <c r="L106" s="192"/>
      <c r="M106" s="193"/>
      <c r="N106" s="194" t="s">
        <v>42</v>
      </c>
      <c r="O106" s="193"/>
      <c r="P106" s="193"/>
      <c r="Q106" s="193"/>
      <c r="R106" s="193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5" t="s">
        <v>116</v>
      </c>
      <c r="AZ106" s="193"/>
      <c r="BA106" s="193"/>
      <c r="BB106" s="193"/>
      <c r="BC106" s="193"/>
      <c r="BD106" s="193"/>
      <c r="BE106" s="196">
        <f t="shared" si="0"/>
        <v>0</v>
      </c>
      <c r="BF106" s="196">
        <f t="shared" si="1"/>
        <v>0</v>
      </c>
      <c r="BG106" s="196">
        <f t="shared" si="2"/>
        <v>0</v>
      </c>
      <c r="BH106" s="196">
        <f t="shared" si="3"/>
        <v>0</v>
      </c>
      <c r="BI106" s="196">
        <f t="shared" si="4"/>
        <v>0</v>
      </c>
      <c r="BJ106" s="195" t="s">
        <v>85</v>
      </c>
      <c r="BK106" s="193"/>
      <c r="BL106" s="193"/>
      <c r="BM106" s="193"/>
    </row>
    <row r="107" spans="1:65" s="2" customFormat="1" ht="18" customHeight="1">
      <c r="A107" s="35"/>
      <c r="B107" s="36"/>
      <c r="C107" s="37"/>
      <c r="D107" s="110" t="s">
        <v>121</v>
      </c>
      <c r="E107" s="37"/>
      <c r="F107" s="37"/>
      <c r="G107" s="37"/>
      <c r="H107" s="37"/>
      <c r="I107" s="129"/>
      <c r="J107" s="111">
        <f>ROUND(J30*T107,2)</f>
        <v>0</v>
      </c>
      <c r="K107" s="37"/>
      <c r="L107" s="192"/>
      <c r="M107" s="193"/>
      <c r="N107" s="194" t="s">
        <v>42</v>
      </c>
      <c r="O107" s="193"/>
      <c r="P107" s="193"/>
      <c r="Q107" s="193"/>
      <c r="R107" s="193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5" t="s">
        <v>122</v>
      </c>
      <c r="AZ107" s="193"/>
      <c r="BA107" s="193"/>
      <c r="BB107" s="193"/>
      <c r="BC107" s="193"/>
      <c r="BD107" s="193"/>
      <c r="BE107" s="196">
        <f t="shared" si="0"/>
        <v>0</v>
      </c>
      <c r="BF107" s="196">
        <f t="shared" si="1"/>
        <v>0</v>
      </c>
      <c r="BG107" s="196">
        <f t="shared" si="2"/>
        <v>0</v>
      </c>
      <c r="BH107" s="196">
        <f t="shared" si="3"/>
        <v>0</v>
      </c>
      <c r="BI107" s="196">
        <f t="shared" si="4"/>
        <v>0</v>
      </c>
      <c r="BJ107" s="195" t="s">
        <v>85</v>
      </c>
      <c r="BK107" s="193"/>
      <c r="BL107" s="193"/>
      <c r="BM107" s="193"/>
    </row>
    <row r="108" spans="1:65" s="2" customFormat="1" ht="11.25">
      <c r="A108" s="35"/>
      <c r="B108" s="36"/>
      <c r="C108" s="37"/>
      <c r="D108" s="37"/>
      <c r="E108" s="37"/>
      <c r="F108" s="37"/>
      <c r="G108" s="37"/>
      <c r="H108" s="37"/>
      <c r="I108" s="12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102</v>
      </c>
      <c r="D109" s="120"/>
      <c r="E109" s="120"/>
      <c r="F109" s="120"/>
      <c r="G109" s="120"/>
      <c r="H109" s="120"/>
      <c r="I109" s="173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68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71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123</v>
      </c>
      <c r="D115" s="37"/>
      <c r="E115" s="37"/>
      <c r="F115" s="37"/>
      <c r="G115" s="37"/>
      <c r="H115" s="37"/>
      <c r="I115" s="12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2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2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61" t="str">
        <f>E7</f>
        <v>Rekonstrukce ul. Dr. Lukášové, Ostrava-Hrabůvka</v>
      </c>
      <c r="F118" s="362"/>
      <c r="G118" s="362"/>
      <c r="H118" s="362"/>
      <c r="I118" s="12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104</v>
      </c>
      <c r="D119" s="37"/>
      <c r="E119" s="37"/>
      <c r="F119" s="37"/>
      <c r="G119" s="37"/>
      <c r="H119" s="37"/>
      <c r="I119" s="12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E9</f>
        <v>000 - vedlejší rozpočtové náklady</v>
      </c>
      <c r="F120" s="363"/>
      <c r="G120" s="363"/>
      <c r="H120" s="363"/>
      <c r="I120" s="12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2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ul. Dr. Lukášové</v>
      </c>
      <c r="G122" s="37"/>
      <c r="H122" s="37"/>
      <c r="I122" s="131" t="s">
        <v>22</v>
      </c>
      <c r="J122" s="67" t="str">
        <f>IF(J12="","",J12)</f>
        <v>16. 11. 2018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2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Městský obvod Ostrava – Jih</v>
      </c>
      <c r="G124" s="37"/>
      <c r="H124" s="37"/>
      <c r="I124" s="131" t="s">
        <v>30</v>
      </c>
      <c r="J124" s="32" t="str">
        <f>E21</f>
        <v>Roman Fildán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28</v>
      </c>
      <c r="D125" s="37"/>
      <c r="E125" s="37"/>
      <c r="F125" s="27" t="str">
        <f>IF(E18="","",E18)</f>
        <v>Vyplň údaj</v>
      </c>
      <c r="G125" s="37"/>
      <c r="H125" s="37"/>
      <c r="I125" s="131" t="s">
        <v>33</v>
      </c>
      <c r="J125" s="32" t="str">
        <f>E24</f>
        <v>Roman Fildán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2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97"/>
      <c r="B127" s="198"/>
      <c r="C127" s="199" t="s">
        <v>124</v>
      </c>
      <c r="D127" s="200" t="s">
        <v>62</v>
      </c>
      <c r="E127" s="200" t="s">
        <v>58</v>
      </c>
      <c r="F127" s="200" t="s">
        <v>59</v>
      </c>
      <c r="G127" s="200" t="s">
        <v>125</v>
      </c>
      <c r="H127" s="200" t="s">
        <v>126</v>
      </c>
      <c r="I127" s="201" t="s">
        <v>127</v>
      </c>
      <c r="J127" s="202" t="s">
        <v>109</v>
      </c>
      <c r="K127" s="203" t="s">
        <v>128</v>
      </c>
      <c r="L127" s="204"/>
      <c r="M127" s="76" t="s">
        <v>1</v>
      </c>
      <c r="N127" s="77" t="s">
        <v>41</v>
      </c>
      <c r="O127" s="77" t="s">
        <v>129</v>
      </c>
      <c r="P127" s="77" t="s">
        <v>130</v>
      </c>
      <c r="Q127" s="77" t="s">
        <v>131</v>
      </c>
      <c r="R127" s="77" t="s">
        <v>132</v>
      </c>
      <c r="S127" s="77" t="s">
        <v>133</v>
      </c>
      <c r="T127" s="78" t="s">
        <v>134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pans="1:63" s="2" customFormat="1" ht="22.9" customHeight="1">
      <c r="A128" s="35"/>
      <c r="B128" s="36"/>
      <c r="C128" s="83" t="s">
        <v>135</v>
      </c>
      <c r="D128" s="37"/>
      <c r="E128" s="37"/>
      <c r="F128" s="37"/>
      <c r="G128" s="37"/>
      <c r="H128" s="37"/>
      <c r="I128" s="129"/>
      <c r="J128" s="205">
        <f>BK128</f>
        <v>0</v>
      </c>
      <c r="K128" s="37"/>
      <c r="L128" s="38"/>
      <c r="M128" s="79"/>
      <c r="N128" s="206"/>
      <c r="O128" s="80"/>
      <c r="P128" s="207">
        <f>P129</f>
        <v>0</v>
      </c>
      <c r="Q128" s="80"/>
      <c r="R128" s="207">
        <f>R129</f>
        <v>5.8499999999999996E-2</v>
      </c>
      <c r="S128" s="80"/>
      <c r="T128" s="208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76</v>
      </c>
      <c r="AU128" s="17" t="s">
        <v>111</v>
      </c>
      <c r="BK128" s="209">
        <f>BK129</f>
        <v>0</v>
      </c>
    </row>
    <row r="129" spans="1:65" s="12" customFormat="1" ht="25.9" customHeight="1">
      <c r="B129" s="210"/>
      <c r="C129" s="211"/>
      <c r="D129" s="212" t="s">
        <v>76</v>
      </c>
      <c r="E129" s="213" t="s">
        <v>136</v>
      </c>
      <c r="F129" s="213" t="s">
        <v>137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</f>
        <v>0</v>
      </c>
      <c r="Q129" s="218"/>
      <c r="R129" s="219">
        <f>R130</f>
        <v>5.8499999999999996E-2</v>
      </c>
      <c r="S129" s="218"/>
      <c r="T129" s="220">
        <f>T130</f>
        <v>0</v>
      </c>
      <c r="AR129" s="221" t="s">
        <v>138</v>
      </c>
      <c r="AT129" s="222" t="s">
        <v>76</v>
      </c>
      <c r="AU129" s="222" t="s">
        <v>77</v>
      </c>
      <c r="AY129" s="221" t="s">
        <v>139</v>
      </c>
      <c r="BK129" s="223">
        <f>BK130</f>
        <v>0</v>
      </c>
    </row>
    <row r="130" spans="1:65" s="12" customFormat="1" ht="22.9" customHeight="1">
      <c r="B130" s="210"/>
      <c r="C130" s="211"/>
      <c r="D130" s="212" t="s">
        <v>76</v>
      </c>
      <c r="E130" s="224" t="s">
        <v>85</v>
      </c>
      <c r="F130" s="224" t="s">
        <v>116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SUM(P131:P161)</f>
        <v>0</v>
      </c>
      <c r="Q130" s="218"/>
      <c r="R130" s="219">
        <f>SUM(R131:R161)</f>
        <v>5.8499999999999996E-2</v>
      </c>
      <c r="S130" s="218"/>
      <c r="T130" s="220">
        <f>SUM(T131:T161)</f>
        <v>0</v>
      </c>
      <c r="AR130" s="221" t="s">
        <v>138</v>
      </c>
      <c r="AT130" s="222" t="s">
        <v>76</v>
      </c>
      <c r="AU130" s="222" t="s">
        <v>85</v>
      </c>
      <c r="AY130" s="221" t="s">
        <v>139</v>
      </c>
      <c r="BK130" s="223">
        <f>SUM(BK131:BK161)</f>
        <v>0</v>
      </c>
    </row>
    <row r="131" spans="1:65" s="2" customFormat="1" ht="16.5" customHeight="1">
      <c r="A131" s="35"/>
      <c r="B131" s="36"/>
      <c r="C131" s="226" t="s">
        <v>85</v>
      </c>
      <c r="D131" s="226" t="s">
        <v>140</v>
      </c>
      <c r="E131" s="227" t="s">
        <v>88</v>
      </c>
      <c r="F131" s="228" t="s">
        <v>141</v>
      </c>
      <c r="G131" s="229" t="s">
        <v>142</v>
      </c>
      <c r="H131" s="230">
        <v>1</v>
      </c>
      <c r="I131" s="231"/>
      <c r="J131" s="232">
        <f t="shared" ref="J131:J140" si="5">ROUND(I131*H131,2)</f>
        <v>0</v>
      </c>
      <c r="K131" s="233"/>
      <c r="L131" s="234"/>
      <c r="M131" s="235" t="s">
        <v>1</v>
      </c>
      <c r="N131" s="236" t="s">
        <v>42</v>
      </c>
      <c r="O131" s="72"/>
      <c r="P131" s="237">
        <f t="shared" ref="P131:P140" si="6">O131*H131</f>
        <v>0</v>
      </c>
      <c r="Q131" s="237">
        <v>0</v>
      </c>
      <c r="R131" s="237">
        <f t="shared" ref="R131:R140" si="7">Q131*H131</f>
        <v>0</v>
      </c>
      <c r="S131" s="237">
        <v>0</v>
      </c>
      <c r="T131" s="238">
        <f t="shared" ref="T131:T140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9" t="s">
        <v>143</v>
      </c>
      <c r="AT131" s="239" t="s">
        <v>140</v>
      </c>
      <c r="AU131" s="239" t="s">
        <v>87</v>
      </c>
      <c r="AY131" s="17" t="s">
        <v>139</v>
      </c>
      <c r="BE131" s="115">
        <f t="shared" ref="BE131:BE140" si="9">IF(N131="základní",J131,0)</f>
        <v>0</v>
      </c>
      <c r="BF131" s="115">
        <f t="shared" ref="BF131:BF140" si="10">IF(N131="snížená",J131,0)</f>
        <v>0</v>
      </c>
      <c r="BG131" s="115">
        <f t="shared" ref="BG131:BG140" si="11">IF(N131="zákl. přenesená",J131,0)</f>
        <v>0</v>
      </c>
      <c r="BH131" s="115">
        <f t="shared" ref="BH131:BH140" si="12">IF(N131="sníž. přenesená",J131,0)</f>
        <v>0</v>
      </c>
      <c r="BI131" s="115">
        <f t="shared" ref="BI131:BI140" si="13">IF(N131="nulová",J131,0)</f>
        <v>0</v>
      </c>
      <c r="BJ131" s="17" t="s">
        <v>85</v>
      </c>
      <c r="BK131" s="115">
        <f t="shared" ref="BK131:BK140" si="14">ROUND(I131*H131,2)</f>
        <v>0</v>
      </c>
      <c r="BL131" s="17" t="s">
        <v>144</v>
      </c>
      <c r="BM131" s="239" t="s">
        <v>145</v>
      </c>
    </row>
    <row r="132" spans="1:65" s="2" customFormat="1" ht="21.75" customHeight="1">
      <c r="A132" s="35"/>
      <c r="B132" s="36"/>
      <c r="C132" s="226" t="s">
        <v>87</v>
      </c>
      <c r="D132" s="226" t="s">
        <v>140</v>
      </c>
      <c r="E132" s="227" t="s">
        <v>91</v>
      </c>
      <c r="F132" s="228" t="s">
        <v>146</v>
      </c>
      <c r="G132" s="229" t="s">
        <v>142</v>
      </c>
      <c r="H132" s="230">
        <v>1</v>
      </c>
      <c r="I132" s="231"/>
      <c r="J132" s="232">
        <f t="shared" si="5"/>
        <v>0</v>
      </c>
      <c r="K132" s="233"/>
      <c r="L132" s="234"/>
      <c r="M132" s="235" t="s">
        <v>1</v>
      </c>
      <c r="N132" s="236" t="s">
        <v>42</v>
      </c>
      <c r="O132" s="72"/>
      <c r="P132" s="237">
        <f t="shared" si="6"/>
        <v>0</v>
      </c>
      <c r="Q132" s="237">
        <v>0</v>
      </c>
      <c r="R132" s="237">
        <f t="shared" si="7"/>
        <v>0</v>
      </c>
      <c r="S132" s="237">
        <v>0</v>
      </c>
      <c r="T132" s="238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9" t="s">
        <v>143</v>
      </c>
      <c r="AT132" s="239" t="s">
        <v>140</v>
      </c>
      <c r="AU132" s="239" t="s">
        <v>87</v>
      </c>
      <c r="AY132" s="17" t="s">
        <v>139</v>
      </c>
      <c r="BE132" s="115">
        <f t="shared" si="9"/>
        <v>0</v>
      </c>
      <c r="BF132" s="115">
        <f t="shared" si="10"/>
        <v>0</v>
      </c>
      <c r="BG132" s="115">
        <f t="shared" si="11"/>
        <v>0</v>
      </c>
      <c r="BH132" s="115">
        <f t="shared" si="12"/>
        <v>0</v>
      </c>
      <c r="BI132" s="115">
        <f t="shared" si="13"/>
        <v>0</v>
      </c>
      <c r="BJ132" s="17" t="s">
        <v>85</v>
      </c>
      <c r="BK132" s="115">
        <f t="shared" si="14"/>
        <v>0</v>
      </c>
      <c r="BL132" s="17" t="s">
        <v>144</v>
      </c>
      <c r="BM132" s="239" t="s">
        <v>147</v>
      </c>
    </row>
    <row r="133" spans="1:65" s="2" customFormat="1" ht="21.75" customHeight="1">
      <c r="A133" s="35"/>
      <c r="B133" s="36"/>
      <c r="C133" s="226" t="s">
        <v>148</v>
      </c>
      <c r="D133" s="226" t="s">
        <v>140</v>
      </c>
      <c r="E133" s="227" t="s">
        <v>149</v>
      </c>
      <c r="F133" s="228" t="s">
        <v>150</v>
      </c>
      <c r="G133" s="229" t="s">
        <v>142</v>
      </c>
      <c r="H133" s="230">
        <v>1</v>
      </c>
      <c r="I133" s="231"/>
      <c r="J133" s="232">
        <f t="shared" si="5"/>
        <v>0</v>
      </c>
      <c r="K133" s="233"/>
      <c r="L133" s="234"/>
      <c r="M133" s="235" t="s">
        <v>1</v>
      </c>
      <c r="N133" s="236" t="s">
        <v>42</v>
      </c>
      <c r="O133" s="72"/>
      <c r="P133" s="237">
        <f t="shared" si="6"/>
        <v>0</v>
      </c>
      <c r="Q133" s="237">
        <v>0</v>
      </c>
      <c r="R133" s="237">
        <f t="shared" si="7"/>
        <v>0</v>
      </c>
      <c r="S133" s="237">
        <v>0</v>
      </c>
      <c r="T133" s="238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9" t="s">
        <v>143</v>
      </c>
      <c r="AT133" s="239" t="s">
        <v>140</v>
      </c>
      <c r="AU133" s="239" t="s">
        <v>87</v>
      </c>
      <c r="AY133" s="17" t="s">
        <v>139</v>
      </c>
      <c r="BE133" s="115">
        <f t="shared" si="9"/>
        <v>0</v>
      </c>
      <c r="BF133" s="115">
        <f t="shared" si="10"/>
        <v>0</v>
      </c>
      <c r="BG133" s="115">
        <f t="shared" si="11"/>
        <v>0</v>
      </c>
      <c r="BH133" s="115">
        <f t="shared" si="12"/>
        <v>0</v>
      </c>
      <c r="BI133" s="115">
        <f t="shared" si="13"/>
        <v>0</v>
      </c>
      <c r="BJ133" s="17" t="s">
        <v>85</v>
      </c>
      <c r="BK133" s="115">
        <f t="shared" si="14"/>
        <v>0</v>
      </c>
      <c r="BL133" s="17" t="s">
        <v>144</v>
      </c>
      <c r="BM133" s="239" t="s">
        <v>151</v>
      </c>
    </row>
    <row r="134" spans="1:65" s="2" customFormat="1" ht="16.5" customHeight="1">
      <c r="A134" s="35"/>
      <c r="B134" s="36"/>
      <c r="C134" s="226" t="s">
        <v>144</v>
      </c>
      <c r="D134" s="226" t="s">
        <v>140</v>
      </c>
      <c r="E134" s="227" t="s">
        <v>152</v>
      </c>
      <c r="F134" s="228" t="s">
        <v>153</v>
      </c>
      <c r="G134" s="229" t="s">
        <v>142</v>
      </c>
      <c r="H134" s="230">
        <v>1</v>
      </c>
      <c r="I134" s="231"/>
      <c r="J134" s="232">
        <f t="shared" si="5"/>
        <v>0</v>
      </c>
      <c r="K134" s="233"/>
      <c r="L134" s="234"/>
      <c r="M134" s="235" t="s">
        <v>1</v>
      </c>
      <c r="N134" s="236" t="s">
        <v>42</v>
      </c>
      <c r="O134" s="72"/>
      <c r="P134" s="237">
        <f t="shared" si="6"/>
        <v>0</v>
      </c>
      <c r="Q134" s="237">
        <v>0</v>
      </c>
      <c r="R134" s="237">
        <f t="shared" si="7"/>
        <v>0</v>
      </c>
      <c r="S134" s="237">
        <v>0</v>
      </c>
      <c r="T134" s="238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9" t="s">
        <v>143</v>
      </c>
      <c r="AT134" s="239" t="s">
        <v>140</v>
      </c>
      <c r="AU134" s="239" t="s">
        <v>87</v>
      </c>
      <c r="AY134" s="17" t="s">
        <v>139</v>
      </c>
      <c r="BE134" s="115">
        <f t="shared" si="9"/>
        <v>0</v>
      </c>
      <c r="BF134" s="115">
        <f t="shared" si="10"/>
        <v>0</v>
      </c>
      <c r="BG134" s="115">
        <f t="shared" si="11"/>
        <v>0</v>
      </c>
      <c r="BH134" s="115">
        <f t="shared" si="12"/>
        <v>0</v>
      </c>
      <c r="BI134" s="115">
        <f t="shared" si="13"/>
        <v>0</v>
      </c>
      <c r="BJ134" s="17" t="s">
        <v>85</v>
      </c>
      <c r="BK134" s="115">
        <f t="shared" si="14"/>
        <v>0</v>
      </c>
      <c r="BL134" s="17" t="s">
        <v>144</v>
      </c>
      <c r="BM134" s="239" t="s">
        <v>154</v>
      </c>
    </row>
    <row r="135" spans="1:65" s="2" customFormat="1" ht="16.5" customHeight="1">
      <c r="A135" s="35"/>
      <c r="B135" s="36"/>
      <c r="C135" s="226" t="s">
        <v>138</v>
      </c>
      <c r="D135" s="226" t="s">
        <v>140</v>
      </c>
      <c r="E135" s="227" t="s">
        <v>155</v>
      </c>
      <c r="F135" s="228" t="s">
        <v>156</v>
      </c>
      <c r="G135" s="229" t="s">
        <v>142</v>
      </c>
      <c r="H135" s="230">
        <v>1</v>
      </c>
      <c r="I135" s="231"/>
      <c r="J135" s="232">
        <f t="shared" si="5"/>
        <v>0</v>
      </c>
      <c r="K135" s="233"/>
      <c r="L135" s="234"/>
      <c r="M135" s="235" t="s">
        <v>1</v>
      </c>
      <c r="N135" s="236" t="s">
        <v>42</v>
      </c>
      <c r="O135" s="72"/>
      <c r="P135" s="237">
        <f t="shared" si="6"/>
        <v>0</v>
      </c>
      <c r="Q135" s="237">
        <v>0</v>
      </c>
      <c r="R135" s="237">
        <f t="shared" si="7"/>
        <v>0</v>
      </c>
      <c r="S135" s="237">
        <v>0</v>
      </c>
      <c r="T135" s="238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9" t="s">
        <v>143</v>
      </c>
      <c r="AT135" s="239" t="s">
        <v>140</v>
      </c>
      <c r="AU135" s="239" t="s">
        <v>87</v>
      </c>
      <c r="AY135" s="17" t="s">
        <v>139</v>
      </c>
      <c r="BE135" s="115">
        <f t="shared" si="9"/>
        <v>0</v>
      </c>
      <c r="BF135" s="115">
        <f t="shared" si="10"/>
        <v>0</v>
      </c>
      <c r="BG135" s="115">
        <f t="shared" si="11"/>
        <v>0</v>
      </c>
      <c r="BH135" s="115">
        <f t="shared" si="12"/>
        <v>0</v>
      </c>
      <c r="BI135" s="115">
        <f t="shared" si="13"/>
        <v>0</v>
      </c>
      <c r="BJ135" s="17" t="s">
        <v>85</v>
      </c>
      <c r="BK135" s="115">
        <f t="shared" si="14"/>
        <v>0</v>
      </c>
      <c r="BL135" s="17" t="s">
        <v>144</v>
      </c>
      <c r="BM135" s="239" t="s">
        <v>157</v>
      </c>
    </row>
    <row r="136" spans="1:65" s="2" customFormat="1" ht="16.5" customHeight="1">
      <c r="A136" s="35"/>
      <c r="B136" s="36"/>
      <c r="C136" s="226" t="s">
        <v>158</v>
      </c>
      <c r="D136" s="226" t="s">
        <v>140</v>
      </c>
      <c r="E136" s="227" t="s">
        <v>159</v>
      </c>
      <c r="F136" s="228" t="s">
        <v>160</v>
      </c>
      <c r="G136" s="229" t="s">
        <v>142</v>
      </c>
      <c r="H136" s="230">
        <v>1</v>
      </c>
      <c r="I136" s="231"/>
      <c r="J136" s="232">
        <f t="shared" si="5"/>
        <v>0</v>
      </c>
      <c r="K136" s="233"/>
      <c r="L136" s="234"/>
      <c r="M136" s="235" t="s">
        <v>1</v>
      </c>
      <c r="N136" s="236" t="s">
        <v>42</v>
      </c>
      <c r="O136" s="72"/>
      <c r="P136" s="237">
        <f t="shared" si="6"/>
        <v>0</v>
      </c>
      <c r="Q136" s="237">
        <v>0</v>
      </c>
      <c r="R136" s="237">
        <f t="shared" si="7"/>
        <v>0</v>
      </c>
      <c r="S136" s="237">
        <v>0</v>
      </c>
      <c r="T136" s="238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9" t="s">
        <v>143</v>
      </c>
      <c r="AT136" s="239" t="s">
        <v>140</v>
      </c>
      <c r="AU136" s="239" t="s">
        <v>87</v>
      </c>
      <c r="AY136" s="17" t="s">
        <v>139</v>
      </c>
      <c r="BE136" s="115">
        <f t="shared" si="9"/>
        <v>0</v>
      </c>
      <c r="BF136" s="115">
        <f t="shared" si="10"/>
        <v>0</v>
      </c>
      <c r="BG136" s="115">
        <f t="shared" si="11"/>
        <v>0</v>
      </c>
      <c r="BH136" s="115">
        <f t="shared" si="12"/>
        <v>0</v>
      </c>
      <c r="BI136" s="115">
        <f t="shared" si="13"/>
        <v>0</v>
      </c>
      <c r="BJ136" s="17" t="s">
        <v>85</v>
      </c>
      <c r="BK136" s="115">
        <f t="shared" si="14"/>
        <v>0</v>
      </c>
      <c r="BL136" s="17" t="s">
        <v>144</v>
      </c>
      <c r="BM136" s="239" t="s">
        <v>161</v>
      </c>
    </row>
    <row r="137" spans="1:65" s="2" customFormat="1" ht="16.5" customHeight="1">
      <c r="A137" s="35"/>
      <c r="B137" s="36"/>
      <c r="C137" s="226" t="s">
        <v>162</v>
      </c>
      <c r="D137" s="226" t="s">
        <v>140</v>
      </c>
      <c r="E137" s="227" t="s">
        <v>163</v>
      </c>
      <c r="F137" s="228" t="s">
        <v>164</v>
      </c>
      <c r="G137" s="229" t="s">
        <v>142</v>
      </c>
      <c r="H137" s="230">
        <v>1</v>
      </c>
      <c r="I137" s="231"/>
      <c r="J137" s="232">
        <f t="shared" si="5"/>
        <v>0</v>
      </c>
      <c r="K137" s="233"/>
      <c r="L137" s="234"/>
      <c r="M137" s="235" t="s">
        <v>1</v>
      </c>
      <c r="N137" s="236" t="s">
        <v>42</v>
      </c>
      <c r="O137" s="72"/>
      <c r="P137" s="237">
        <f t="shared" si="6"/>
        <v>0</v>
      </c>
      <c r="Q137" s="237">
        <v>0</v>
      </c>
      <c r="R137" s="237">
        <f t="shared" si="7"/>
        <v>0</v>
      </c>
      <c r="S137" s="237">
        <v>0</v>
      </c>
      <c r="T137" s="238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9" t="s">
        <v>143</v>
      </c>
      <c r="AT137" s="239" t="s">
        <v>140</v>
      </c>
      <c r="AU137" s="239" t="s">
        <v>87</v>
      </c>
      <c r="AY137" s="17" t="s">
        <v>139</v>
      </c>
      <c r="BE137" s="115">
        <f t="shared" si="9"/>
        <v>0</v>
      </c>
      <c r="BF137" s="115">
        <f t="shared" si="10"/>
        <v>0</v>
      </c>
      <c r="BG137" s="115">
        <f t="shared" si="11"/>
        <v>0</v>
      </c>
      <c r="BH137" s="115">
        <f t="shared" si="12"/>
        <v>0</v>
      </c>
      <c r="BI137" s="115">
        <f t="shared" si="13"/>
        <v>0</v>
      </c>
      <c r="BJ137" s="17" t="s">
        <v>85</v>
      </c>
      <c r="BK137" s="115">
        <f t="shared" si="14"/>
        <v>0</v>
      </c>
      <c r="BL137" s="17" t="s">
        <v>144</v>
      </c>
      <c r="BM137" s="239" t="s">
        <v>165</v>
      </c>
    </row>
    <row r="138" spans="1:65" s="2" customFormat="1" ht="33" customHeight="1">
      <c r="A138" s="35"/>
      <c r="B138" s="36"/>
      <c r="C138" s="226" t="s">
        <v>143</v>
      </c>
      <c r="D138" s="226" t="s">
        <v>140</v>
      </c>
      <c r="E138" s="227" t="s">
        <v>166</v>
      </c>
      <c r="F138" s="228" t="s">
        <v>167</v>
      </c>
      <c r="G138" s="229" t="s">
        <v>142</v>
      </c>
      <c r="H138" s="230">
        <v>1</v>
      </c>
      <c r="I138" s="231"/>
      <c r="J138" s="232">
        <f t="shared" si="5"/>
        <v>0</v>
      </c>
      <c r="K138" s="233"/>
      <c r="L138" s="234"/>
      <c r="M138" s="235" t="s">
        <v>1</v>
      </c>
      <c r="N138" s="236" t="s">
        <v>42</v>
      </c>
      <c r="O138" s="72"/>
      <c r="P138" s="237">
        <f t="shared" si="6"/>
        <v>0</v>
      </c>
      <c r="Q138" s="237">
        <v>0</v>
      </c>
      <c r="R138" s="237">
        <f t="shared" si="7"/>
        <v>0</v>
      </c>
      <c r="S138" s="237">
        <v>0</v>
      </c>
      <c r="T138" s="238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9" t="s">
        <v>143</v>
      </c>
      <c r="AT138" s="239" t="s">
        <v>140</v>
      </c>
      <c r="AU138" s="239" t="s">
        <v>87</v>
      </c>
      <c r="AY138" s="17" t="s">
        <v>139</v>
      </c>
      <c r="BE138" s="115">
        <f t="shared" si="9"/>
        <v>0</v>
      </c>
      <c r="BF138" s="115">
        <f t="shared" si="10"/>
        <v>0</v>
      </c>
      <c r="BG138" s="115">
        <f t="shared" si="11"/>
        <v>0</v>
      </c>
      <c r="BH138" s="115">
        <f t="shared" si="12"/>
        <v>0</v>
      </c>
      <c r="BI138" s="115">
        <f t="shared" si="13"/>
        <v>0</v>
      </c>
      <c r="BJ138" s="17" t="s">
        <v>85</v>
      </c>
      <c r="BK138" s="115">
        <f t="shared" si="14"/>
        <v>0</v>
      </c>
      <c r="BL138" s="17" t="s">
        <v>144</v>
      </c>
      <c r="BM138" s="239" t="s">
        <v>168</v>
      </c>
    </row>
    <row r="139" spans="1:65" s="2" customFormat="1" ht="16.5" customHeight="1">
      <c r="A139" s="35"/>
      <c r="B139" s="36"/>
      <c r="C139" s="226" t="s">
        <v>169</v>
      </c>
      <c r="D139" s="226" t="s">
        <v>140</v>
      </c>
      <c r="E139" s="227" t="s">
        <v>170</v>
      </c>
      <c r="F139" s="228" t="s">
        <v>171</v>
      </c>
      <c r="G139" s="229" t="s">
        <v>142</v>
      </c>
      <c r="H139" s="230">
        <v>2</v>
      </c>
      <c r="I139" s="231"/>
      <c r="J139" s="232">
        <f t="shared" si="5"/>
        <v>0</v>
      </c>
      <c r="K139" s="233"/>
      <c r="L139" s="234"/>
      <c r="M139" s="235" t="s">
        <v>1</v>
      </c>
      <c r="N139" s="236" t="s">
        <v>42</v>
      </c>
      <c r="O139" s="72"/>
      <c r="P139" s="237">
        <f t="shared" si="6"/>
        <v>0</v>
      </c>
      <c r="Q139" s="237">
        <v>0</v>
      </c>
      <c r="R139" s="237">
        <f t="shared" si="7"/>
        <v>0</v>
      </c>
      <c r="S139" s="237">
        <v>0</v>
      </c>
      <c r="T139" s="238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9" t="s">
        <v>143</v>
      </c>
      <c r="AT139" s="239" t="s">
        <v>140</v>
      </c>
      <c r="AU139" s="239" t="s">
        <v>87</v>
      </c>
      <c r="AY139" s="17" t="s">
        <v>139</v>
      </c>
      <c r="BE139" s="115">
        <f t="shared" si="9"/>
        <v>0</v>
      </c>
      <c r="BF139" s="115">
        <f t="shared" si="10"/>
        <v>0</v>
      </c>
      <c r="BG139" s="115">
        <f t="shared" si="11"/>
        <v>0</v>
      </c>
      <c r="BH139" s="115">
        <f t="shared" si="12"/>
        <v>0</v>
      </c>
      <c r="BI139" s="115">
        <f t="shared" si="13"/>
        <v>0</v>
      </c>
      <c r="BJ139" s="17" t="s">
        <v>85</v>
      </c>
      <c r="BK139" s="115">
        <f t="shared" si="14"/>
        <v>0</v>
      </c>
      <c r="BL139" s="17" t="s">
        <v>144</v>
      </c>
      <c r="BM139" s="239" t="s">
        <v>172</v>
      </c>
    </row>
    <row r="140" spans="1:65" s="2" customFormat="1" ht="16.5" customHeight="1">
      <c r="A140" s="35"/>
      <c r="B140" s="36"/>
      <c r="C140" s="226" t="s">
        <v>173</v>
      </c>
      <c r="D140" s="226" t="s">
        <v>140</v>
      </c>
      <c r="E140" s="227" t="s">
        <v>174</v>
      </c>
      <c r="F140" s="228" t="s">
        <v>175</v>
      </c>
      <c r="G140" s="229" t="s">
        <v>176</v>
      </c>
      <c r="H140" s="230">
        <v>18</v>
      </c>
      <c r="I140" s="231"/>
      <c r="J140" s="232">
        <f t="shared" si="5"/>
        <v>0</v>
      </c>
      <c r="K140" s="233"/>
      <c r="L140" s="234"/>
      <c r="M140" s="235" t="s">
        <v>1</v>
      </c>
      <c r="N140" s="236" t="s">
        <v>42</v>
      </c>
      <c r="O140" s="72"/>
      <c r="P140" s="237">
        <f t="shared" si="6"/>
        <v>0</v>
      </c>
      <c r="Q140" s="237">
        <v>0</v>
      </c>
      <c r="R140" s="237">
        <f t="shared" si="7"/>
        <v>0</v>
      </c>
      <c r="S140" s="237">
        <v>0</v>
      </c>
      <c r="T140" s="238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9" t="s">
        <v>143</v>
      </c>
      <c r="AT140" s="239" t="s">
        <v>140</v>
      </c>
      <c r="AU140" s="239" t="s">
        <v>87</v>
      </c>
      <c r="AY140" s="17" t="s">
        <v>139</v>
      </c>
      <c r="BE140" s="115">
        <f t="shared" si="9"/>
        <v>0</v>
      </c>
      <c r="BF140" s="115">
        <f t="shared" si="10"/>
        <v>0</v>
      </c>
      <c r="BG140" s="115">
        <f t="shared" si="11"/>
        <v>0</v>
      </c>
      <c r="BH140" s="115">
        <f t="shared" si="12"/>
        <v>0</v>
      </c>
      <c r="BI140" s="115">
        <f t="shared" si="13"/>
        <v>0</v>
      </c>
      <c r="BJ140" s="17" t="s">
        <v>85</v>
      </c>
      <c r="BK140" s="115">
        <f t="shared" si="14"/>
        <v>0</v>
      </c>
      <c r="BL140" s="17" t="s">
        <v>144</v>
      </c>
      <c r="BM140" s="239" t="s">
        <v>177</v>
      </c>
    </row>
    <row r="141" spans="1:65" s="13" customFormat="1" ht="11.25">
      <c r="B141" s="240"/>
      <c r="C141" s="241"/>
      <c r="D141" s="242" t="s">
        <v>178</v>
      </c>
      <c r="E141" s="243" t="s">
        <v>1</v>
      </c>
      <c r="F141" s="244" t="s">
        <v>179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178</v>
      </c>
      <c r="AU141" s="250" t="s">
        <v>87</v>
      </c>
      <c r="AV141" s="13" t="s">
        <v>85</v>
      </c>
      <c r="AW141" s="13" t="s">
        <v>32</v>
      </c>
      <c r="AX141" s="13" t="s">
        <v>77</v>
      </c>
      <c r="AY141" s="250" t="s">
        <v>139</v>
      </c>
    </row>
    <row r="142" spans="1:65" s="14" customFormat="1" ht="11.25">
      <c r="B142" s="251"/>
      <c r="C142" s="252"/>
      <c r="D142" s="242" t="s">
        <v>178</v>
      </c>
      <c r="E142" s="253" t="s">
        <v>1</v>
      </c>
      <c r="F142" s="254" t="s">
        <v>158</v>
      </c>
      <c r="G142" s="252"/>
      <c r="H142" s="255">
        <v>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178</v>
      </c>
      <c r="AU142" s="261" t="s">
        <v>87</v>
      </c>
      <c r="AV142" s="14" t="s">
        <v>87</v>
      </c>
      <c r="AW142" s="14" t="s">
        <v>32</v>
      </c>
      <c r="AX142" s="14" t="s">
        <v>77</v>
      </c>
      <c r="AY142" s="261" t="s">
        <v>139</v>
      </c>
    </row>
    <row r="143" spans="1:65" s="13" customFormat="1" ht="11.25">
      <c r="B143" s="240"/>
      <c r="C143" s="241"/>
      <c r="D143" s="242" t="s">
        <v>178</v>
      </c>
      <c r="E143" s="243" t="s">
        <v>1</v>
      </c>
      <c r="F143" s="244" t="s">
        <v>180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178</v>
      </c>
      <c r="AU143" s="250" t="s">
        <v>87</v>
      </c>
      <c r="AV143" s="13" t="s">
        <v>85</v>
      </c>
      <c r="AW143" s="13" t="s">
        <v>32</v>
      </c>
      <c r="AX143" s="13" t="s">
        <v>77</v>
      </c>
      <c r="AY143" s="250" t="s">
        <v>139</v>
      </c>
    </row>
    <row r="144" spans="1:65" s="14" customFormat="1" ht="11.25">
      <c r="B144" s="251"/>
      <c r="C144" s="252"/>
      <c r="D144" s="242" t="s">
        <v>178</v>
      </c>
      <c r="E144" s="253" t="s">
        <v>1</v>
      </c>
      <c r="F144" s="254" t="s">
        <v>181</v>
      </c>
      <c r="G144" s="252"/>
      <c r="H144" s="255">
        <v>12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178</v>
      </c>
      <c r="AU144" s="261" t="s">
        <v>87</v>
      </c>
      <c r="AV144" s="14" t="s">
        <v>87</v>
      </c>
      <c r="AW144" s="14" t="s">
        <v>32</v>
      </c>
      <c r="AX144" s="14" t="s">
        <v>77</v>
      </c>
      <c r="AY144" s="261" t="s">
        <v>139</v>
      </c>
    </row>
    <row r="145" spans="1:65" s="15" customFormat="1" ht="11.25">
      <c r="B145" s="262"/>
      <c r="C145" s="263"/>
      <c r="D145" s="242" t="s">
        <v>178</v>
      </c>
      <c r="E145" s="264" t="s">
        <v>1</v>
      </c>
      <c r="F145" s="265" t="s">
        <v>182</v>
      </c>
      <c r="G145" s="263"/>
      <c r="H145" s="266">
        <v>18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AT145" s="272" t="s">
        <v>178</v>
      </c>
      <c r="AU145" s="272" t="s">
        <v>87</v>
      </c>
      <c r="AV145" s="15" t="s">
        <v>144</v>
      </c>
      <c r="AW145" s="15" t="s">
        <v>32</v>
      </c>
      <c r="AX145" s="15" t="s">
        <v>85</v>
      </c>
      <c r="AY145" s="272" t="s">
        <v>139</v>
      </c>
    </row>
    <row r="146" spans="1:65" s="2" customFormat="1" ht="21.75" customHeight="1">
      <c r="A146" s="35"/>
      <c r="B146" s="36"/>
      <c r="C146" s="226" t="s">
        <v>183</v>
      </c>
      <c r="D146" s="226" t="s">
        <v>140</v>
      </c>
      <c r="E146" s="227" t="s">
        <v>184</v>
      </c>
      <c r="F146" s="228" t="s">
        <v>185</v>
      </c>
      <c r="G146" s="229" t="s">
        <v>142</v>
      </c>
      <c r="H146" s="230">
        <v>1</v>
      </c>
      <c r="I146" s="231"/>
      <c r="J146" s="232">
        <f t="shared" ref="J146:J156" si="15">ROUND(I146*H146,2)</f>
        <v>0</v>
      </c>
      <c r="K146" s="233"/>
      <c r="L146" s="234"/>
      <c r="M146" s="235" t="s">
        <v>1</v>
      </c>
      <c r="N146" s="236" t="s">
        <v>42</v>
      </c>
      <c r="O146" s="72"/>
      <c r="P146" s="237">
        <f t="shared" ref="P146:P156" si="16">O146*H146</f>
        <v>0</v>
      </c>
      <c r="Q146" s="237">
        <v>0</v>
      </c>
      <c r="R146" s="237">
        <f t="shared" ref="R146:R156" si="17">Q146*H146</f>
        <v>0</v>
      </c>
      <c r="S146" s="237">
        <v>0</v>
      </c>
      <c r="T146" s="238">
        <f t="shared" ref="T146:T156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9" t="s">
        <v>143</v>
      </c>
      <c r="AT146" s="239" t="s">
        <v>140</v>
      </c>
      <c r="AU146" s="239" t="s">
        <v>87</v>
      </c>
      <c r="AY146" s="17" t="s">
        <v>139</v>
      </c>
      <c r="BE146" s="115">
        <f t="shared" ref="BE146:BE156" si="19">IF(N146="základní",J146,0)</f>
        <v>0</v>
      </c>
      <c r="BF146" s="115">
        <f t="shared" ref="BF146:BF156" si="20">IF(N146="snížená",J146,0)</f>
        <v>0</v>
      </c>
      <c r="BG146" s="115">
        <f t="shared" ref="BG146:BG156" si="21">IF(N146="zákl. přenesená",J146,0)</f>
        <v>0</v>
      </c>
      <c r="BH146" s="115">
        <f t="shared" ref="BH146:BH156" si="22">IF(N146="sníž. přenesená",J146,0)</f>
        <v>0</v>
      </c>
      <c r="BI146" s="115">
        <f t="shared" ref="BI146:BI156" si="23">IF(N146="nulová",J146,0)</f>
        <v>0</v>
      </c>
      <c r="BJ146" s="17" t="s">
        <v>85</v>
      </c>
      <c r="BK146" s="115">
        <f t="shared" ref="BK146:BK156" si="24">ROUND(I146*H146,2)</f>
        <v>0</v>
      </c>
      <c r="BL146" s="17" t="s">
        <v>144</v>
      </c>
      <c r="BM146" s="239" t="s">
        <v>186</v>
      </c>
    </row>
    <row r="147" spans="1:65" s="2" customFormat="1" ht="44.25" customHeight="1">
      <c r="A147" s="35"/>
      <c r="B147" s="36"/>
      <c r="C147" s="226" t="s">
        <v>181</v>
      </c>
      <c r="D147" s="226" t="s">
        <v>140</v>
      </c>
      <c r="E147" s="227" t="s">
        <v>187</v>
      </c>
      <c r="F147" s="228" t="s">
        <v>188</v>
      </c>
      <c r="G147" s="229" t="s">
        <v>142</v>
      </c>
      <c r="H147" s="230">
        <v>1</v>
      </c>
      <c r="I147" s="231"/>
      <c r="J147" s="232">
        <f t="shared" si="15"/>
        <v>0</v>
      </c>
      <c r="K147" s="233"/>
      <c r="L147" s="234"/>
      <c r="M147" s="235" t="s">
        <v>1</v>
      </c>
      <c r="N147" s="236" t="s">
        <v>42</v>
      </c>
      <c r="O147" s="72"/>
      <c r="P147" s="237">
        <f t="shared" si="16"/>
        <v>0</v>
      </c>
      <c r="Q147" s="237">
        <v>0</v>
      </c>
      <c r="R147" s="237">
        <f t="shared" si="17"/>
        <v>0</v>
      </c>
      <c r="S147" s="237">
        <v>0</v>
      </c>
      <c r="T147" s="238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9" t="s">
        <v>143</v>
      </c>
      <c r="AT147" s="239" t="s">
        <v>140</v>
      </c>
      <c r="AU147" s="239" t="s">
        <v>87</v>
      </c>
      <c r="AY147" s="17" t="s">
        <v>139</v>
      </c>
      <c r="BE147" s="115">
        <f t="shared" si="19"/>
        <v>0</v>
      </c>
      <c r="BF147" s="115">
        <f t="shared" si="20"/>
        <v>0</v>
      </c>
      <c r="BG147" s="115">
        <f t="shared" si="21"/>
        <v>0</v>
      </c>
      <c r="BH147" s="115">
        <f t="shared" si="22"/>
        <v>0</v>
      </c>
      <c r="BI147" s="115">
        <f t="shared" si="23"/>
        <v>0</v>
      </c>
      <c r="BJ147" s="17" t="s">
        <v>85</v>
      </c>
      <c r="BK147" s="115">
        <f t="shared" si="24"/>
        <v>0</v>
      </c>
      <c r="BL147" s="17" t="s">
        <v>144</v>
      </c>
      <c r="BM147" s="239" t="s">
        <v>189</v>
      </c>
    </row>
    <row r="148" spans="1:65" s="2" customFormat="1" ht="21.75" customHeight="1">
      <c r="A148" s="35"/>
      <c r="B148" s="36"/>
      <c r="C148" s="226" t="s">
        <v>190</v>
      </c>
      <c r="D148" s="226" t="s">
        <v>140</v>
      </c>
      <c r="E148" s="227" t="s">
        <v>191</v>
      </c>
      <c r="F148" s="228" t="s">
        <v>192</v>
      </c>
      <c r="G148" s="229" t="s">
        <v>176</v>
      </c>
      <c r="H148" s="230">
        <v>2</v>
      </c>
      <c r="I148" s="231"/>
      <c r="J148" s="232">
        <f t="shared" si="15"/>
        <v>0</v>
      </c>
      <c r="K148" s="233"/>
      <c r="L148" s="234"/>
      <c r="M148" s="235" t="s">
        <v>1</v>
      </c>
      <c r="N148" s="236" t="s">
        <v>42</v>
      </c>
      <c r="O148" s="72"/>
      <c r="P148" s="237">
        <f t="shared" si="16"/>
        <v>0</v>
      </c>
      <c r="Q148" s="237">
        <v>0</v>
      </c>
      <c r="R148" s="237">
        <f t="shared" si="17"/>
        <v>0</v>
      </c>
      <c r="S148" s="237">
        <v>0</v>
      </c>
      <c r="T148" s="238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9" t="s">
        <v>143</v>
      </c>
      <c r="AT148" s="239" t="s">
        <v>140</v>
      </c>
      <c r="AU148" s="239" t="s">
        <v>87</v>
      </c>
      <c r="AY148" s="17" t="s">
        <v>139</v>
      </c>
      <c r="BE148" s="115">
        <f t="shared" si="19"/>
        <v>0</v>
      </c>
      <c r="BF148" s="115">
        <f t="shared" si="20"/>
        <v>0</v>
      </c>
      <c r="BG148" s="115">
        <f t="shared" si="21"/>
        <v>0</v>
      </c>
      <c r="BH148" s="115">
        <f t="shared" si="22"/>
        <v>0</v>
      </c>
      <c r="BI148" s="115">
        <f t="shared" si="23"/>
        <v>0</v>
      </c>
      <c r="BJ148" s="17" t="s">
        <v>85</v>
      </c>
      <c r="BK148" s="115">
        <f t="shared" si="24"/>
        <v>0</v>
      </c>
      <c r="BL148" s="17" t="s">
        <v>144</v>
      </c>
      <c r="BM148" s="239" t="s">
        <v>193</v>
      </c>
    </row>
    <row r="149" spans="1:65" s="2" customFormat="1" ht="21.75" customHeight="1">
      <c r="A149" s="35"/>
      <c r="B149" s="36"/>
      <c r="C149" s="226" t="s">
        <v>194</v>
      </c>
      <c r="D149" s="226" t="s">
        <v>140</v>
      </c>
      <c r="E149" s="227" t="s">
        <v>195</v>
      </c>
      <c r="F149" s="228" t="s">
        <v>196</v>
      </c>
      <c r="G149" s="229" t="s">
        <v>142</v>
      </c>
      <c r="H149" s="230">
        <v>1</v>
      </c>
      <c r="I149" s="231"/>
      <c r="J149" s="232">
        <f t="shared" si="15"/>
        <v>0</v>
      </c>
      <c r="K149" s="233"/>
      <c r="L149" s="234"/>
      <c r="M149" s="235" t="s">
        <v>1</v>
      </c>
      <c r="N149" s="236" t="s">
        <v>42</v>
      </c>
      <c r="O149" s="72"/>
      <c r="P149" s="237">
        <f t="shared" si="16"/>
        <v>0</v>
      </c>
      <c r="Q149" s="237">
        <v>0</v>
      </c>
      <c r="R149" s="237">
        <f t="shared" si="17"/>
        <v>0</v>
      </c>
      <c r="S149" s="237">
        <v>0</v>
      </c>
      <c r="T149" s="238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9" t="s">
        <v>143</v>
      </c>
      <c r="AT149" s="239" t="s">
        <v>140</v>
      </c>
      <c r="AU149" s="239" t="s">
        <v>87</v>
      </c>
      <c r="AY149" s="17" t="s">
        <v>139</v>
      </c>
      <c r="BE149" s="115">
        <f t="shared" si="19"/>
        <v>0</v>
      </c>
      <c r="BF149" s="115">
        <f t="shared" si="20"/>
        <v>0</v>
      </c>
      <c r="BG149" s="115">
        <f t="shared" si="21"/>
        <v>0</v>
      </c>
      <c r="BH149" s="115">
        <f t="shared" si="22"/>
        <v>0</v>
      </c>
      <c r="BI149" s="115">
        <f t="shared" si="23"/>
        <v>0</v>
      </c>
      <c r="BJ149" s="17" t="s">
        <v>85</v>
      </c>
      <c r="BK149" s="115">
        <f t="shared" si="24"/>
        <v>0</v>
      </c>
      <c r="BL149" s="17" t="s">
        <v>144</v>
      </c>
      <c r="BM149" s="239" t="s">
        <v>197</v>
      </c>
    </row>
    <row r="150" spans="1:65" s="2" customFormat="1" ht="21.75" customHeight="1">
      <c r="A150" s="35"/>
      <c r="B150" s="36"/>
      <c r="C150" s="226" t="s">
        <v>8</v>
      </c>
      <c r="D150" s="226" t="s">
        <v>140</v>
      </c>
      <c r="E150" s="227" t="s">
        <v>198</v>
      </c>
      <c r="F150" s="228" t="s">
        <v>199</v>
      </c>
      <c r="G150" s="229" t="s">
        <v>142</v>
      </c>
      <c r="H150" s="230">
        <v>1</v>
      </c>
      <c r="I150" s="231"/>
      <c r="J150" s="232">
        <f t="shared" si="15"/>
        <v>0</v>
      </c>
      <c r="K150" s="233"/>
      <c r="L150" s="234"/>
      <c r="M150" s="235" t="s">
        <v>1</v>
      </c>
      <c r="N150" s="236" t="s">
        <v>42</v>
      </c>
      <c r="O150" s="72"/>
      <c r="P150" s="237">
        <f t="shared" si="16"/>
        <v>0</v>
      </c>
      <c r="Q150" s="237">
        <v>0</v>
      </c>
      <c r="R150" s="237">
        <f t="shared" si="17"/>
        <v>0</v>
      </c>
      <c r="S150" s="237">
        <v>0</v>
      </c>
      <c r="T150" s="238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9" t="s">
        <v>143</v>
      </c>
      <c r="AT150" s="239" t="s">
        <v>140</v>
      </c>
      <c r="AU150" s="239" t="s">
        <v>87</v>
      </c>
      <c r="AY150" s="17" t="s">
        <v>139</v>
      </c>
      <c r="BE150" s="115">
        <f t="shared" si="19"/>
        <v>0</v>
      </c>
      <c r="BF150" s="115">
        <f t="shared" si="20"/>
        <v>0</v>
      </c>
      <c r="BG150" s="115">
        <f t="shared" si="21"/>
        <v>0</v>
      </c>
      <c r="BH150" s="115">
        <f t="shared" si="22"/>
        <v>0</v>
      </c>
      <c r="BI150" s="115">
        <f t="shared" si="23"/>
        <v>0</v>
      </c>
      <c r="BJ150" s="17" t="s">
        <v>85</v>
      </c>
      <c r="BK150" s="115">
        <f t="shared" si="24"/>
        <v>0</v>
      </c>
      <c r="BL150" s="17" t="s">
        <v>144</v>
      </c>
      <c r="BM150" s="239" t="s">
        <v>200</v>
      </c>
    </row>
    <row r="151" spans="1:65" s="2" customFormat="1" ht="16.5" customHeight="1">
      <c r="A151" s="35"/>
      <c r="B151" s="36"/>
      <c r="C151" s="226" t="s">
        <v>201</v>
      </c>
      <c r="D151" s="226" t="s">
        <v>140</v>
      </c>
      <c r="E151" s="227" t="s">
        <v>202</v>
      </c>
      <c r="F151" s="228" t="s">
        <v>203</v>
      </c>
      <c r="G151" s="229" t="s">
        <v>142</v>
      </c>
      <c r="H151" s="230">
        <v>1</v>
      </c>
      <c r="I151" s="231"/>
      <c r="J151" s="232">
        <f t="shared" si="15"/>
        <v>0</v>
      </c>
      <c r="K151" s="233"/>
      <c r="L151" s="234"/>
      <c r="M151" s="235" t="s">
        <v>1</v>
      </c>
      <c r="N151" s="236" t="s">
        <v>42</v>
      </c>
      <c r="O151" s="72"/>
      <c r="P151" s="237">
        <f t="shared" si="16"/>
        <v>0</v>
      </c>
      <c r="Q151" s="237">
        <v>0</v>
      </c>
      <c r="R151" s="237">
        <f t="shared" si="17"/>
        <v>0</v>
      </c>
      <c r="S151" s="237">
        <v>0</v>
      </c>
      <c r="T151" s="238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9" t="s">
        <v>143</v>
      </c>
      <c r="AT151" s="239" t="s">
        <v>140</v>
      </c>
      <c r="AU151" s="239" t="s">
        <v>87</v>
      </c>
      <c r="AY151" s="17" t="s">
        <v>139</v>
      </c>
      <c r="BE151" s="115">
        <f t="shared" si="19"/>
        <v>0</v>
      </c>
      <c r="BF151" s="115">
        <f t="shared" si="20"/>
        <v>0</v>
      </c>
      <c r="BG151" s="115">
        <f t="shared" si="21"/>
        <v>0</v>
      </c>
      <c r="BH151" s="115">
        <f t="shared" si="22"/>
        <v>0</v>
      </c>
      <c r="BI151" s="115">
        <f t="shared" si="23"/>
        <v>0</v>
      </c>
      <c r="BJ151" s="17" t="s">
        <v>85</v>
      </c>
      <c r="BK151" s="115">
        <f t="shared" si="24"/>
        <v>0</v>
      </c>
      <c r="BL151" s="17" t="s">
        <v>144</v>
      </c>
      <c r="BM151" s="239" t="s">
        <v>204</v>
      </c>
    </row>
    <row r="152" spans="1:65" s="2" customFormat="1" ht="16.5" customHeight="1">
      <c r="A152" s="35"/>
      <c r="B152" s="36"/>
      <c r="C152" s="226" t="s">
        <v>205</v>
      </c>
      <c r="D152" s="226" t="s">
        <v>140</v>
      </c>
      <c r="E152" s="227" t="s">
        <v>206</v>
      </c>
      <c r="F152" s="228" t="s">
        <v>207</v>
      </c>
      <c r="G152" s="229" t="s">
        <v>142</v>
      </c>
      <c r="H152" s="230">
        <v>1</v>
      </c>
      <c r="I152" s="231"/>
      <c r="J152" s="232">
        <f t="shared" si="15"/>
        <v>0</v>
      </c>
      <c r="K152" s="233"/>
      <c r="L152" s="234"/>
      <c r="M152" s="235" t="s">
        <v>1</v>
      </c>
      <c r="N152" s="236" t="s">
        <v>42</v>
      </c>
      <c r="O152" s="72"/>
      <c r="P152" s="237">
        <f t="shared" si="16"/>
        <v>0</v>
      </c>
      <c r="Q152" s="237">
        <v>0</v>
      </c>
      <c r="R152" s="237">
        <f t="shared" si="17"/>
        <v>0</v>
      </c>
      <c r="S152" s="237">
        <v>0</v>
      </c>
      <c r="T152" s="238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9" t="s">
        <v>143</v>
      </c>
      <c r="AT152" s="239" t="s">
        <v>140</v>
      </c>
      <c r="AU152" s="239" t="s">
        <v>87</v>
      </c>
      <c r="AY152" s="17" t="s">
        <v>139</v>
      </c>
      <c r="BE152" s="115">
        <f t="shared" si="19"/>
        <v>0</v>
      </c>
      <c r="BF152" s="115">
        <f t="shared" si="20"/>
        <v>0</v>
      </c>
      <c r="BG152" s="115">
        <f t="shared" si="21"/>
        <v>0</v>
      </c>
      <c r="BH152" s="115">
        <f t="shared" si="22"/>
        <v>0</v>
      </c>
      <c r="BI152" s="115">
        <f t="shared" si="23"/>
        <v>0</v>
      </c>
      <c r="BJ152" s="17" t="s">
        <v>85</v>
      </c>
      <c r="BK152" s="115">
        <f t="shared" si="24"/>
        <v>0</v>
      </c>
      <c r="BL152" s="17" t="s">
        <v>144</v>
      </c>
      <c r="BM152" s="239" t="s">
        <v>208</v>
      </c>
    </row>
    <row r="153" spans="1:65" s="2" customFormat="1" ht="16.5" customHeight="1">
      <c r="A153" s="35"/>
      <c r="B153" s="36"/>
      <c r="C153" s="226" t="s">
        <v>209</v>
      </c>
      <c r="D153" s="226" t="s">
        <v>140</v>
      </c>
      <c r="E153" s="227" t="s">
        <v>210</v>
      </c>
      <c r="F153" s="228" t="s">
        <v>211</v>
      </c>
      <c r="G153" s="229" t="s">
        <v>142</v>
      </c>
      <c r="H153" s="230">
        <v>1</v>
      </c>
      <c r="I153" s="231"/>
      <c r="J153" s="232">
        <f t="shared" si="15"/>
        <v>0</v>
      </c>
      <c r="K153" s="233"/>
      <c r="L153" s="234"/>
      <c r="M153" s="235" t="s">
        <v>1</v>
      </c>
      <c r="N153" s="236" t="s">
        <v>42</v>
      </c>
      <c r="O153" s="72"/>
      <c r="P153" s="237">
        <f t="shared" si="16"/>
        <v>0</v>
      </c>
      <c r="Q153" s="237">
        <v>0</v>
      </c>
      <c r="R153" s="237">
        <f t="shared" si="17"/>
        <v>0</v>
      </c>
      <c r="S153" s="237">
        <v>0</v>
      </c>
      <c r="T153" s="238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9" t="s">
        <v>143</v>
      </c>
      <c r="AT153" s="239" t="s">
        <v>140</v>
      </c>
      <c r="AU153" s="239" t="s">
        <v>87</v>
      </c>
      <c r="AY153" s="17" t="s">
        <v>139</v>
      </c>
      <c r="BE153" s="115">
        <f t="shared" si="19"/>
        <v>0</v>
      </c>
      <c r="BF153" s="115">
        <f t="shared" si="20"/>
        <v>0</v>
      </c>
      <c r="BG153" s="115">
        <f t="shared" si="21"/>
        <v>0</v>
      </c>
      <c r="BH153" s="115">
        <f t="shared" si="22"/>
        <v>0</v>
      </c>
      <c r="BI153" s="115">
        <f t="shared" si="23"/>
        <v>0</v>
      </c>
      <c r="BJ153" s="17" t="s">
        <v>85</v>
      </c>
      <c r="BK153" s="115">
        <f t="shared" si="24"/>
        <v>0</v>
      </c>
      <c r="BL153" s="17" t="s">
        <v>144</v>
      </c>
      <c r="BM153" s="239" t="s">
        <v>212</v>
      </c>
    </row>
    <row r="154" spans="1:65" s="2" customFormat="1" ht="21.75" customHeight="1">
      <c r="A154" s="35"/>
      <c r="B154" s="36"/>
      <c r="C154" s="226" t="s">
        <v>213</v>
      </c>
      <c r="D154" s="226" t="s">
        <v>140</v>
      </c>
      <c r="E154" s="227" t="s">
        <v>214</v>
      </c>
      <c r="F154" s="228" t="s">
        <v>215</v>
      </c>
      <c r="G154" s="229" t="s">
        <v>142</v>
      </c>
      <c r="H154" s="230">
        <v>1</v>
      </c>
      <c r="I154" s="231"/>
      <c r="J154" s="232">
        <f t="shared" si="15"/>
        <v>0</v>
      </c>
      <c r="K154" s="233"/>
      <c r="L154" s="234"/>
      <c r="M154" s="235" t="s">
        <v>1</v>
      </c>
      <c r="N154" s="236" t="s">
        <v>42</v>
      </c>
      <c r="O154" s="72"/>
      <c r="P154" s="237">
        <f t="shared" si="16"/>
        <v>0</v>
      </c>
      <c r="Q154" s="237">
        <v>0</v>
      </c>
      <c r="R154" s="237">
        <f t="shared" si="17"/>
        <v>0</v>
      </c>
      <c r="S154" s="237">
        <v>0</v>
      </c>
      <c r="T154" s="238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9" t="s">
        <v>143</v>
      </c>
      <c r="AT154" s="239" t="s">
        <v>140</v>
      </c>
      <c r="AU154" s="239" t="s">
        <v>87</v>
      </c>
      <c r="AY154" s="17" t="s">
        <v>139</v>
      </c>
      <c r="BE154" s="115">
        <f t="shared" si="19"/>
        <v>0</v>
      </c>
      <c r="BF154" s="115">
        <f t="shared" si="20"/>
        <v>0</v>
      </c>
      <c r="BG154" s="115">
        <f t="shared" si="21"/>
        <v>0</v>
      </c>
      <c r="BH154" s="115">
        <f t="shared" si="22"/>
        <v>0</v>
      </c>
      <c r="BI154" s="115">
        <f t="shared" si="23"/>
        <v>0</v>
      </c>
      <c r="BJ154" s="17" t="s">
        <v>85</v>
      </c>
      <c r="BK154" s="115">
        <f t="shared" si="24"/>
        <v>0</v>
      </c>
      <c r="BL154" s="17" t="s">
        <v>144</v>
      </c>
      <c r="BM154" s="239" t="s">
        <v>216</v>
      </c>
    </row>
    <row r="155" spans="1:65" s="2" customFormat="1" ht="21.75" customHeight="1">
      <c r="A155" s="35"/>
      <c r="B155" s="36"/>
      <c r="C155" s="226" t="s">
        <v>217</v>
      </c>
      <c r="D155" s="226" t="s">
        <v>140</v>
      </c>
      <c r="E155" s="227" t="s">
        <v>218</v>
      </c>
      <c r="F155" s="228" t="s">
        <v>219</v>
      </c>
      <c r="G155" s="229" t="s">
        <v>142</v>
      </c>
      <c r="H155" s="230">
        <v>1</v>
      </c>
      <c r="I155" s="231"/>
      <c r="J155" s="232">
        <f t="shared" si="15"/>
        <v>0</v>
      </c>
      <c r="K155" s="233"/>
      <c r="L155" s="234"/>
      <c r="M155" s="235" t="s">
        <v>1</v>
      </c>
      <c r="N155" s="236" t="s">
        <v>42</v>
      </c>
      <c r="O155" s="72"/>
      <c r="P155" s="237">
        <f t="shared" si="16"/>
        <v>0</v>
      </c>
      <c r="Q155" s="237">
        <v>0</v>
      </c>
      <c r="R155" s="237">
        <f t="shared" si="17"/>
        <v>0</v>
      </c>
      <c r="S155" s="237">
        <v>0</v>
      </c>
      <c r="T155" s="238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9" t="s">
        <v>143</v>
      </c>
      <c r="AT155" s="239" t="s">
        <v>140</v>
      </c>
      <c r="AU155" s="239" t="s">
        <v>87</v>
      </c>
      <c r="AY155" s="17" t="s">
        <v>139</v>
      </c>
      <c r="BE155" s="115">
        <f t="shared" si="19"/>
        <v>0</v>
      </c>
      <c r="BF155" s="115">
        <f t="shared" si="20"/>
        <v>0</v>
      </c>
      <c r="BG155" s="115">
        <f t="shared" si="21"/>
        <v>0</v>
      </c>
      <c r="BH155" s="115">
        <f t="shared" si="22"/>
        <v>0</v>
      </c>
      <c r="BI155" s="115">
        <f t="shared" si="23"/>
        <v>0</v>
      </c>
      <c r="BJ155" s="17" t="s">
        <v>85</v>
      </c>
      <c r="BK155" s="115">
        <f t="shared" si="24"/>
        <v>0</v>
      </c>
      <c r="BL155" s="17" t="s">
        <v>144</v>
      </c>
      <c r="BM155" s="239" t="s">
        <v>220</v>
      </c>
    </row>
    <row r="156" spans="1:65" s="2" customFormat="1" ht="33" customHeight="1">
      <c r="A156" s="35"/>
      <c r="B156" s="36"/>
      <c r="C156" s="273" t="s">
        <v>7</v>
      </c>
      <c r="D156" s="273" t="s">
        <v>221</v>
      </c>
      <c r="E156" s="274" t="s">
        <v>222</v>
      </c>
      <c r="F156" s="275" t="s">
        <v>223</v>
      </c>
      <c r="G156" s="276" t="s">
        <v>224</v>
      </c>
      <c r="H156" s="277">
        <v>195</v>
      </c>
      <c r="I156" s="278"/>
      <c r="J156" s="279">
        <f t="shared" si="15"/>
        <v>0</v>
      </c>
      <c r="K156" s="280"/>
      <c r="L156" s="38"/>
      <c r="M156" s="281" t="s">
        <v>1</v>
      </c>
      <c r="N156" s="282" t="s">
        <v>42</v>
      </c>
      <c r="O156" s="72"/>
      <c r="P156" s="237">
        <f t="shared" si="16"/>
        <v>0</v>
      </c>
      <c r="Q156" s="237">
        <v>2.9999999999999997E-4</v>
      </c>
      <c r="R156" s="237">
        <f t="shared" si="17"/>
        <v>5.8499999999999996E-2</v>
      </c>
      <c r="S156" s="237">
        <v>0</v>
      </c>
      <c r="T156" s="238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9" t="s">
        <v>144</v>
      </c>
      <c r="AT156" s="239" t="s">
        <v>221</v>
      </c>
      <c r="AU156" s="239" t="s">
        <v>87</v>
      </c>
      <c r="AY156" s="17" t="s">
        <v>139</v>
      </c>
      <c r="BE156" s="115">
        <f t="shared" si="19"/>
        <v>0</v>
      </c>
      <c r="BF156" s="115">
        <f t="shared" si="20"/>
        <v>0</v>
      </c>
      <c r="BG156" s="115">
        <f t="shared" si="21"/>
        <v>0</v>
      </c>
      <c r="BH156" s="115">
        <f t="shared" si="22"/>
        <v>0</v>
      </c>
      <c r="BI156" s="115">
        <f t="shared" si="23"/>
        <v>0</v>
      </c>
      <c r="BJ156" s="17" t="s">
        <v>85</v>
      </c>
      <c r="BK156" s="115">
        <f t="shared" si="24"/>
        <v>0</v>
      </c>
      <c r="BL156" s="17" t="s">
        <v>144</v>
      </c>
      <c r="BM156" s="239" t="s">
        <v>225</v>
      </c>
    </row>
    <row r="157" spans="1:65" s="13" customFormat="1" ht="11.25">
      <c r="B157" s="240"/>
      <c r="C157" s="241"/>
      <c r="D157" s="242" t="s">
        <v>178</v>
      </c>
      <c r="E157" s="243" t="s">
        <v>1</v>
      </c>
      <c r="F157" s="244" t="s">
        <v>226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178</v>
      </c>
      <c r="AU157" s="250" t="s">
        <v>87</v>
      </c>
      <c r="AV157" s="13" t="s">
        <v>85</v>
      </c>
      <c r="AW157" s="13" t="s">
        <v>32</v>
      </c>
      <c r="AX157" s="13" t="s">
        <v>77</v>
      </c>
      <c r="AY157" s="250" t="s">
        <v>139</v>
      </c>
    </row>
    <row r="158" spans="1:65" s="14" customFormat="1" ht="11.25">
      <c r="B158" s="251"/>
      <c r="C158" s="252"/>
      <c r="D158" s="242" t="s">
        <v>178</v>
      </c>
      <c r="E158" s="253" t="s">
        <v>1</v>
      </c>
      <c r="F158" s="254" t="s">
        <v>227</v>
      </c>
      <c r="G158" s="252"/>
      <c r="H158" s="255">
        <v>195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AT158" s="261" t="s">
        <v>178</v>
      </c>
      <c r="AU158" s="261" t="s">
        <v>87</v>
      </c>
      <c r="AV158" s="14" t="s">
        <v>87</v>
      </c>
      <c r="AW158" s="14" t="s">
        <v>32</v>
      </c>
      <c r="AX158" s="14" t="s">
        <v>85</v>
      </c>
      <c r="AY158" s="261" t="s">
        <v>139</v>
      </c>
    </row>
    <row r="159" spans="1:65" s="2" customFormat="1" ht="33" customHeight="1">
      <c r="A159" s="35"/>
      <c r="B159" s="36"/>
      <c r="C159" s="273" t="s">
        <v>228</v>
      </c>
      <c r="D159" s="273" t="s">
        <v>221</v>
      </c>
      <c r="E159" s="274" t="s">
        <v>229</v>
      </c>
      <c r="F159" s="275" t="s">
        <v>230</v>
      </c>
      <c r="G159" s="276" t="s">
        <v>224</v>
      </c>
      <c r="H159" s="277">
        <v>195</v>
      </c>
      <c r="I159" s="278"/>
      <c r="J159" s="279">
        <f>ROUND(I159*H159,2)</f>
        <v>0</v>
      </c>
      <c r="K159" s="280"/>
      <c r="L159" s="38"/>
      <c r="M159" s="281" t="s">
        <v>1</v>
      </c>
      <c r="N159" s="282" t="s">
        <v>42</v>
      </c>
      <c r="O159" s="7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9" t="s">
        <v>144</v>
      </c>
      <c r="AT159" s="239" t="s">
        <v>221</v>
      </c>
      <c r="AU159" s="239" t="s">
        <v>87</v>
      </c>
      <c r="AY159" s="17" t="s">
        <v>139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7" t="s">
        <v>85</v>
      </c>
      <c r="BK159" s="115">
        <f>ROUND(I159*H159,2)</f>
        <v>0</v>
      </c>
      <c r="BL159" s="17" t="s">
        <v>144</v>
      </c>
      <c r="BM159" s="239" t="s">
        <v>231</v>
      </c>
    </row>
    <row r="160" spans="1:65" s="14" customFormat="1" ht="11.25">
      <c r="B160" s="251"/>
      <c r="C160" s="252"/>
      <c r="D160" s="242" t="s">
        <v>178</v>
      </c>
      <c r="E160" s="253" t="s">
        <v>1</v>
      </c>
      <c r="F160" s="254" t="s">
        <v>227</v>
      </c>
      <c r="G160" s="252"/>
      <c r="H160" s="255">
        <v>195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178</v>
      </c>
      <c r="AU160" s="261" t="s">
        <v>87</v>
      </c>
      <c r="AV160" s="14" t="s">
        <v>87</v>
      </c>
      <c r="AW160" s="14" t="s">
        <v>32</v>
      </c>
      <c r="AX160" s="14" t="s">
        <v>85</v>
      </c>
      <c r="AY160" s="261" t="s">
        <v>139</v>
      </c>
    </row>
    <row r="161" spans="1:65" s="2" customFormat="1" ht="21.75" customHeight="1">
      <c r="A161" s="35"/>
      <c r="B161" s="36"/>
      <c r="C161" s="273" t="s">
        <v>232</v>
      </c>
      <c r="D161" s="273" t="s">
        <v>221</v>
      </c>
      <c r="E161" s="274" t="s">
        <v>233</v>
      </c>
      <c r="F161" s="275" t="s">
        <v>234</v>
      </c>
      <c r="G161" s="276" t="s">
        <v>142</v>
      </c>
      <c r="H161" s="277">
        <v>1</v>
      </c>
      <c r="I161" s="278"/>
      <c r="J161" s="279">
        <f>ROUND(I161*H161,2)</f>
        <v>0</v>
      </c>
      <c r="K161" s="280"/>
      <c r="L161" s="38"/>
      <c r="M161" s="283" t="s">
        <v>1</v>
      </c>
      <c r="N161" s="284" t="s">
        <v>42</v>
      </c>
      <c r="O161" s="285"/>
      <c r="P161" s="286">
        <f>O161*H161</f>
        <v>0</v>
      </c>
      <c r="Q161" s="286">
        <v>0</v>
      </c>
      <c r="R161" s="286">
        <f>Q161*H161</f>
        <v>0</v>
      </c>
      <c r="S161" s="286">
        <v>0</v>
      </c>
      <c r="T161" s="28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9" t="s">
        <v>144</v>
      </c>
      <c r="AT161" s="239" t="s">
        <v>221</v>
      </c>
      <c r="AU161" s="239" t="s">
        <v>87</v>
      </c>
      <c r="AY161" s="17" t="s">
        <v>139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85</v>
      </c>
      <c r="BK161" s="115">
        <f>ROUND(I161*H161,2)</f>
        <v>0</v>
      </c>
      <c r="BL161" s="17" t="s">
        <v>144</v>
      </c>
      <c r="BM161" s="239" t="s">
        <v>235</v>
      </c>
    </row>
    <row r="162" spans="1:65" s="2" customFormat="1" ht="6.95" customHeight="1">
      <c r="A162" s="35"/>
      <c r="B162" s="55"/>
      <c r="C162" s="56"/>
      <c r="D162" s="56"/>
      <c r="E162" s="56"/>
      <c r="F162" s="56"/>
      <c r="G162" s="56"/>
      <c r="H162" s="56"/>
      <c r="I162" s="168"/>
      <c r="J162" s="56"/>
      <c r="K162" s="56"/>
      <c r="L162" s="38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osn4qLmoXDxp6IEKiLNKZrZQSThzg+WRKNhTOnM7s4AIvM5SbQu0k7gDe1WIs4aHkUe6A/rjxOGg3L2HG+uwtA==" saltValue="OIuFpOOZHA+UoVfsi9wYrn/SS0TAQwVrHNZoB4TaVnWS+64sdfC06Da3lxPtltUXHonW6SPSFQ0dBT47ljDzlA==" spinCount="100000" sheet="1" objects="1" scenarios="1" formatColumns="0" formatRows="0" autoFilter="0"/>
  <autoFilter ref="C127:K16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2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2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7" t="s">
        <v>90</v>
      </c>
      <c r="AZ2" s="288" t="s">
        <v>236</v>
      </c>
      <c r="BA2" s="288" t="s">
        <v>236</v>
      </c>
      <c r="BB2" s="288" t="s">
        <v>237</v>
      </c>
      <c r="BC2" s="288" t="s">
        <v>238</v>
      </c>
      <c r="BD2" s="288" t="s">
        <v>87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20"/>
      <c r="AT3" s="17" t="s">
        <v>87</v>
      </c>
      <c r="AZ3" s="288" t="s">
        <v>239</v>
      </c>
      <c r="BA3" s="288" t="s">
        <v>239</v>
      </c>
      <c r="BB3" s="288" t="s">
        <v>237</v>
      </c>
      <c r="BC3" s="288" t="s">
        <v>240</v>
      </c>
      <c r="BD3" s="288" t="s">
        <v>87</v>
      </c>
    </row>
    <row r="4" spans="1:56" s="1" customFormat="1" ht="24.95" customHeight="1">
      <c r="B4" s="20"/>
      <c r="D4" s="126" t="s">
        <v>103</v>
      </c>
      <c r="I4" s="122"/>
      <c r="L4" s="20"/>
      <c r="M4" s="127" t="s">
        <v>10</v>
      </c>
      <c r="AT4" s="17" t="s">
        <v>4</v>
      </c>
      <c r="AZ4" s="288" t="s">
        <v>241</v>
      </c>
      <c r="BA4" s="288" t="s">
        <v>241</v>
      </c>
      <c r="BB4" s="288" t="s">
        <v>224</v>
      </c>
      <c r="BC4" s="288" t="s">
        <v>242</v>
      </c>
      <c r="BD4" s="288" t="s">
        <v>87</v>
      </c>
    </row>
    <row r="5" spans="1:56" s="1" customFormat="1" ht="6.95" customHeight="1">
      <c r="B5" s="20"/>
      <c r="I5" s="122"/>
      <c r="L5" s="20"/>
      <c r="AZ5" s="288" t="s">
        <v>243</v>
      </c>
      <c r="BA5" s="288" t="s">
        <v>243</v>
      </c>
      <c r="BB5" s="288" t="s">
        <v>224</v>
      </c>
      <c r="BC5" s="288" t="s">
        <v>244</v>
      </c>
      <c r="BD5" s="288" t="s">
        <v>87</v>
      </c>
    </row>
    <row r="6" spans="1:56" s="1" customFormat="1" ht="12" customHeight="1">
      <c r="B6" s="20"/>
      <c r="D6" s="128" t="s">
        <v>16</v>
      </c>
      <c r="I6" s="122"/>
      <c r="L6" s="20"/>
      <c r="AZ6" s="288" t="s">
        <v>245</v>
      </c>
      <c r="BA6" s="288" t="s">
        <v>245</v>
      </c>
      <c r="BB6" s="288" t="s">
        <v>224</v>
      </c>
      <c r="BC6" s="288" t="s">
        <v>173</v>
      </c>
      <c r="BD6" s="288" t="s">
        <v>87</v>
      </c>
    </row>
    <row r="7" spans="1:56" s="1" customFormat="1" ht="16.5" customHeight="1">
      <c r="B7" s="20"/>
      <c r="E7" s="354" t="str">
        <f>'Rekapitulace stavby'!K6</f>
        <v>Rekonstrukce ul. Dr. Lukášové, Ostrava-Hrabůvka</v>
      </c>
      <c r="F7" s="355"/>
      <c r="G7" s="355"/>
      <c r="H7" s="355"/>
      <c r="I7" s="122"/>
      <c r="L7" s="20"/>
      <c r="AZ7" s="288" t="s">
        <v>246</v>
      </c>
      <c r="BA7" s="288" t="s">
        <v>246</v>
      </c>
      <c r="BB7" s="288" t="s">
        <v>224</v>
      </c>
      <c r="BC7" s="288" t="s">
        <v>247</v>
      </c>
      <c r="BD7" s="288" t="s">
        <v>87</v>
      </c>
    </row>
    <row r="8" spans="1:56" s="2" customFormat="1" ht="12" customHeight="1">
      <c r="A8" s="35"/>
      <c r="B8" s="38"/>
      <c r="C8" s="35"/>
      <c r="D8" s="128" t="s">
        <v>104</v>
      </c>
      <c r="E8" s="35"/>
      <c r="F8" s="35"/>
      <c r="G8" s="35"/>
      <c r="H8" s="35"/>
      <c r="I8" s="129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88" t="s">
        <v>248</v>
      </c>
      <c r="BA8" s="288" t="s">
        <v>248</v>
      </c>
      <c r="BB8" s="288" t="s">
        <v>237</v>
      </c>
      <c r="BC8" s="288" t="s">
        <v>249</v>
      </c>
      <c r="BD8" s="288" t="s">
        <v>87</v>
      </c>
    </row>
    <row r="9" spans="1:56" s="2" customFormat="1" ht="16.5" customHeight="1">
      <c r="A9" s="35"/>
      <c r="B9" s="38"/>
      <c r="C9" s="35"/>
      <c r="D9" s="35"/>
      <c r="E9" s="356" t="s">
        <v>250</v>
      </c>
      <c r="F9" s="357"/>
      <c r="G9" s="357"/>
      <c r="H9" s="357"/>
      <c r="I9" s="12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88" t="s">
        <v>251</v>
      </c>
      <c r="BA9" s="288" t="s">
        <v>251</v>
      </c>
      <c r="BB9" s="288" t="s">
        <v>224</v>
      </c>
      <c r="BC9" s="288" t="s">
        <v>252</v>
      </c>
      <c r="BD9" s="288" t="s">
        <v>87</v>
      </c>
    </row>
    <row r="10" spans="1:56" s="2" customFormat="1" ht="11.25">
      <c r="A10" s="35"/>
      <c r="B10" s="38"/>
      <c r="C10" s="35"/>
      <c r="D10" s="35"/>
      <c r="E10" s="35"/>
      <c r="F10" s="35"/>
      <c r="G10" s="35"/>
      <c r="H10" s="35"/>
      <c r="I10" s="12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288" t="s">
        <v>253</v>
      </c>
      <c r="BA10" s="288" t="s">
        <v>253</v>
      </c>
      <c r="BB10" s="288" t="s">
        <v>237</v>
      </c>
      <c r="BC10" s="288" t="s">
        <v>254</v>
      </c>
      <c r="BD10" s="288" t="s">
        <v>87</v>
      </c>
    </row>
    <row r="11" spans="1:56" s="2" customFormat="1" ht="12" customHeight="1">
      <c r="A11" s="35"/>
      <c r="B11" s="38"/>
      <c r="C11" s="35"/>
      <c r="D11" s="128" t="s">
        <v>18</v>
      </c>
      <c r="E11" s="35"/>
      <c r="F11" s="130" t="s">
        <v>1</v>
      </c>
      <c r="G11" s="35"/>
      <c r="H11" s="35"/>
      <c r="I11" s="131" t="s">
        <v>19</v>
      </c>
      <c r="J11" s="13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288" t="s">
        <v>255</v>
      </c>
      <c r="BA11" s="288" t="s">
        <v>255</v>
      </c>
      <c r="BB11" s="288" t="s">
        <v>176</v>
      </c>
      <c r="BC11" s="288" t="s">
        <v>144</v>
      </c>
      <c r="BD11" s="288" t="s">
        <v>87</v>
      </c>
    </row>
    <row r="12" spans="1:56" s="2" customFormat="1" ht="12" customHeight="1">
      <c r="A12" s="35"/>
      <c r="B12" s="38"/>
      <c r="C12" s="35"/>
      <c r="D12" s="128" t="s">
        <v>20</v>
      </c>
      <c r="E12" s="35"/>
      <c r="F12" s="130" t="s">
        <v>21</v>
      </c>
      <c r="G12" s="35"/>
      <c r="H12" s="35"/>
      <c r="I12" s="131" t="s">
        <v>22</v>
      </c>
      <c r="J12" s="132" t="str">
        <f>'Rekapitulace stavby'!AN8</f>
        <v>16. 11. 2018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288" t="s">
        <v>256</v>
      </c>
      <c r="BA12" s="288" t="s">
        <v>256</v>
      </c>
      <c r="BB12" s="288" t="s">
        <v>237</v>
      </c>
      <c r="BC12" s="288" t="s">
        <v>257</v>
      </c>
      <c r="BD12" s="288" t="s">
        <v>87</v>
      </c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129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288" t="s">
        <v>258</v>
      </c>
      <c r="BA13" s="288" t="s">
        <v>258</v>
      </c>
      <c r="BB13" s="288" t="s">
        <v>259</v>
      </c>
      <c r="BC13" s="288" t="s">
        <v>260</v>
      </c>
      <c r="BD13" s="288" t="s">
        <v>87</v>
      </c>
    </row>
    <row r="14" spans="1:56" s="2" customFormat="1" ht="12" customHeight="1">
      <c r="A14" s="35"/>
      <c r="B14" s="38"/>
      <c r="C14" s="35"/>
      <c r="D14" s="128" t="s">
        <v>24</v>
      </c>
      <c r="E14" s="35"/>
      <c r="F14" s="35"/>
      <c r="G14" s="35"/>
      <c r="H14" s="35"/>
      <c r="I14" s="131" t="s">
        <v>25</v>
      </c>
      <c r="J14" s="13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288" t="s">
        <v>261</v>
      </c>
      <c r="BA14" s="288" t="s">
        <v>261</v>
      </c>
      <c r="BB14" s="288" t="s">
        <v>259</v>
      </c>
      <c r="BC14" s="288" t="s">
        <v>262</v>
      </c>
      <c r="BD14" s="288" t="s">
        <v>87</v>
      </c>
    </row>
    <row r="15" spans="1:56" s="2" customFormat="1" ht="18" customHeight="1">
      <c r="A15" s="35"/>
      <c r="B15" s="38"/>
      <c r="C15" s="35"/>
      <c r="D15" s="35"/>
      <c r="E15" s="130" t="s">
        <v>26</v>
      </c>
      <c r="F15" s="35"/>
      <c r="G15" s="35"/>
      <c r="H15" s="35"/>
      <c r="I15" s="131" t="s">
        <v>27</v>
      </c>
      <c r="J15" s="13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288" t="s">
        <v>263</v>
      </c>
      <c r="BA15" s="288" t="s">
        <v>263</v>
      </c>
      <c r="BB15" s="288" t="s">
        <v>224</v>
      </c>
      <c r="BC15" s="288" t="s">
        <v>264</v>
      </c>
      <c r="BD15" s="288" t="s">
        <v>87</v>
      </c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129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288" t="s">
        <v>265</v>
      </c>
      <c r="BA16" s="288" t="s">
        <v>265</v>
      </c>
      <c r="BB16" s="288" t="s">
        <v>259</v>
      </c>
      <c r="BC16" s="288" t="s">
        <v>266</v>
      </c>
      <c r="BD16" s="288" t="s">
        <v>87</v>
      </c>
    </row>
    <row r="17" spans="1:56" s="2" customFormat="1" ht="12" customHeight="1">
      <c r="A17" s="35"/>
      <c r="B17" s="38"/>
      <c r="C17" s="35"/>
      <c r="D17" s="128" t="s">
        <v>28</v>
      </c>
      <c r="E17" s="35"/>
      <c r="F17" s="35"/>
      <c r="G17" s="35"/>
      <c r="H17" s="35"/>
      <c r="I17" s="131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288" t="s">
        <v>267</v>
      </c>
      <c r="BA17" s="288" t="s">
        <v>267</v>
      </c>
      <c r="BB17" s="288" t="s">
        <v>259</v>
      </c>
      <c r="BC17" s="288" t="s">
        <v>268</v>
      </c>
      <c r="BD17" s="288" t="s">
        <v>87</v>
      </c>
    </row>
    <row r="18" spans="1:56" s="2" customFormat="1" ht="18" customHeight="1">
      <c r="A18" s="35"/>
      <c r="B18" s="38"/>
      <c r="C18" s="35"/>
      <c r="D18" s="35"/>
      <c r="E18" s="358" t="str">
        <f>'Rekapitulace stavby'!E14</f>
        <v>Vyplň údaj</v>
      </c>
      <c r="F18" s="359"/>
      <c r="G18" s="359"/>
      <c r="H18" s="359"/>
      <c r="I18" s="131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288" t="s">
        <v>269</v>
      </c>
      <c r="BA18" s="288" t="s">
        <v>269</v>
      </c>
      <c r="BB18" s="288" t="s">
        <v>259</v>
      </c>
      <c r="BC18" s="288" t="s">
        <v>270</v>
      </c>
      <c r="BD18" s="288" t="s">
        <v>87</v>
      </c>
    </row>
    <row r="19" spans="1:56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129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288" t="s">
        <v>271</v>
      </c>
      <c r="BA19" s="288" t="s">
        <v>271</v>
      </c>
      <c r="BB19" s="288" t="s">
        <v>259</v>
      </c>
      <c r="BC19" s="288" t="s">
        <v>272</v>
      </c>
      <c r="BD19" s="288" t="s">
        <v>87</v>
      </c>
    </row>
    <row r="20" spans="1:56" s="2" customFormat="1" ht="12" customHeight="1">
      <c r="A20" s="35"/>
      <c r="B20" s="38"/>
      <c r="C20" s="35"/>
      <c r="D20" s="128" t="s">
        <v>30</v>
      </c>
      <c r="E20" s="35"/>
      <c r="F20" s="35"/>
      <c r="G20" s="35"/>
      <c r="H20" s="35"/>
      <c r="I20" s="131" t="s">
        <v>25</v>
      </c>
      <c r="J20" s="13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288" t="s">
        <v>273</v>
      </c>
      <c r="BA20" s="288" t="s">
        <v>273</v>
      </c>
      <c r="BB20" s="288" t="s">
        <v>237</v>
      </c>
      <c r="BC20" s="288" t="s">
        <v>274</v>
      </c>
      <c r="BD20" s="288" t="s">
        <v>87</v>
      </c>
    </row>
    <row r="21" spans="1:56" s="2" customFormat="1" ht="18" customHeight="1">
      <c r="A21" s="35"/>
      <c r="B21" s="38"/>
      <c r="C21" s="35"/>
      <c r="D21" s="35"/>
      <c r="E21" s="130" t="s">
        <v>31</v>
      </c>
      <c r="F21" s="35"/>
      <c r="G21" s="35"/>
      <c r="H21" s="35"/>
      <c r="I21" s="131" t="s">
        <v>27</v>
      </c>
      <c r="J21" s="13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288" t="s">
        <v>275</v>
      </c>
      <c r="BA21" s="288" t="s">
        <v>275</v>
      </c>
      <c r="BB21" s="288" t="s">
        <v>237</v>
      </c>
      <c r="BC21" s="288" t="s">
        <v>276</v>
      </c>
      <c r="BD21" s="288" t="s">
        <v>87</v>
      </c>
    </row>
    <row r="22" spans="1:56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129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288" t="s">
        <v>277</v>
      </c>
      <c r="BA22" s="288" t="s">
        <v>277</v>
      </c>
      <c r="BB22" s="288" t="s">
        <v>237</v>
      </c>
      <c r="BC22" s="288" t="s">
        <v>278</v>
      </c>
      <c r="BD22" s="288" t="s">
        <v>87</v>
      </c>
    </row>
    <row r="23" spans="1:56" s="2" customFormat="1" ht="12" customHeight="1">
      <c r="A23" s="35"/>
      <c r="B23" s="38"/>
      <c r="C23" s="35"/>
      <c r="D23" s="128" t="s">
        <v>33</v>
      </c>
      <c r="E23" s="35"/>
      <c r="F23" s="35"/>
      <c r="G23" s="35"/>
      <c r="H23" s="35"/>
      <c r="I23" s="131" t="s">
        <v>25</v>
      </c>
      <c r="J23" s="13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288" t="s">
        <v>279</v>
      </c>
      <c r="BA23" s="288" t="s">
        <v>279</v>
      </c>
      <c r="BB23" s="288" t="s">
        <v>259</v>
      </c>
      <c r="BC23" s="288" t="s">
        <v>280</v>
      </c>
      <c r="BD23" s="288" t="s">
        <v>87</v>
      </c>
    </row>
    <row r="24" spans="1:56" s="2" customFormat="1" ht="18" customHeight="1">
      <c r="A24" s="35"/>
      <c r="B24" s="38"/>
      <c r="C24" s="35"/>
      <c r="D24" s="35"/>
      <c r="E24" s="130" t="s">
        <v>31</v>
      </c>
      <c r="F24" s="35"/>
      <c r="G24" s="35"/>
      <c r="H24" s="35"/>
      <c r="I24" s="131" t="s">
        <v>27</v>
      </c>
      <c r="J24" s="13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288" t="s">
        <v>281</v>
      </c>
      <c r="BA24" s="288" t="s">
        <v>281</v>
      </c>
      <c r="BB24" s="288" t="s">
        <v>259</v>
      </c>
      <c r="BC24" s="288" t="s">
        <v>282</v>
      </c>
      <c r="BD24" s="288" t="s">
        <v>87</v>
      </c>
    </row>
    <row r="25" spans="1:56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129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288" t="s">
        <v>283</v>
      </c>
      <c r="BA25" s="288" t="s">
        <v>283</v>
      </c>
      <c r="BB25" s="288" t="s">
        <v>237</v>
      </c>
      <c r="BC25" s="288" t="s">
        <v>284</v>
      </c>
      <c r="BD25" s="288" t="s">
        <v>87</v>
      </c>
    </row>
    <row r="26" spans="1:56" s="2" customFormat="1" ht="12" customHeight="1">
      <c r="A26" s="35"/>
      <c r="B26" s="38"/>
      <c r="C26" s="35"/>
      <c r="D26" s="128" t="s">
        <v>34</v>
      </c>
      <c r="E26" s="35"/>
      <c r="F26" s="35"/>
      <c r="G26" s="35"/>
      <c r="H26" s="35"/>
      <c r="I26" s="129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288" t="s">
        <v>285</v>
      </c>
      <c r="BA26" s="288" t="s">
        <v>285</v>
      </c>
      <c r="BB26" s="288" t="s">
        <v>237</v>
      </c>
      <c r="BC26" s="288" t="s">
        <v>286</v>
      </c>
      <c r="BD26" s="288" t="s">
        <v>87</v>
      </c>
    </row>
    <row r="27" spans="1:56" s="8" customFormat="1" ht="16.5" customHeight="1">
      <c r="A27" s="133"/>
      <c r="B27" s="134"/>
      <c r="C27" s="133"/>
      <c r="D27" s="133"/>
      <c r="E27" s="360" t="s">
        <v>1</v>
      </c>
      <c r="F27" s="360"/>
      <c r="G27" s="360"/>
      <c r="H27" s="360"/>
      <c r="I27" s="135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Z27" s="289" t="s">
        <v>287</v>
      </c>
      <c r="BA27" s="289" t="s">
        <v>287</v>
      </c>
      <c r="BB27" s="289" t="s">
        <v>237</v>
      </c>
      <c r="BC27" s="289" t="s">
        <v>288</v>
      </c>
      <c r="BD27" s="289" t="s">
        <v>87</v>
      </c>
    </row>
    <row r="28" spans="1:56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12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288" t="s">
        <v>289</v>
      </c>
      <c r="BA28" s="288" t="s">
        <v>289</v>
      </c>
      <c r="BB28" s="288" t="s">
        <v>224</v>
      </c>
      <c r="BC28" s="288" t="s">
        <v>290</v>
      </c>
      <c r="BD28" s="288" t="s">
        <v>87</v>
      </c>
    </row>
    <row r="29" spans="1:56" s="2" customFormat="1" ht="6.95" customHeight="1">
      <c r="A29" s="35"/>
      <c r="B29" s="38"/>
      <c r="C29" s="35"/>
      <c r="D29" s="137"/>
      <c r="E29" s="137"/>
      <c r="F29" s="137"/>
      <c r="G29" s="137"/>
      <c r="H29" s="137"/>
      <c r="I29" s="138"/>
      <c r="J29" s="137"/>
      <c r="K29" s="13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Z29" s="288" t="s">
        <v>291</v>
      </c>
      <c r="BA29" s="288" t="s">
        <v>291</v>
      </c>
      <c r="BB29" s="288" t="s">
        <v>1</v>
      </c>
      <c r="BC29" s="288" t="s">
        <v>292</v>
      </c>
      <c r="BD29" s="288" t="s">
        <v>87</v>
      </c>
    </row>
    <row r="30" spans="1:56" s="2" customFormat="1" ht="14.45" customHeight="1">
      <c r="A30" s="35"/>
      <c r="B30" s="38"/>
      <c r="C30" s="35"/>
      <c r="D30" s="130" t="s">
        <v>106</v>
      </c>
      <c r="E30" s="35"/>
      <c r="F30" s="35"/>
      <c r="G30" s="35"/>
      <c r="H30" s="35"/>
      <c r="I30" s="129"/>
      <c r="J30" s="139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288" t="s">
        <v>293</v>
      </c>
      <c r="BA30" s="288" t="s">
        <v>293</v>
      </c>
      <c r="BB30" s="288" t="s">
        <v>224</v>
      </c>
      <c r="BC30" s="288" t="s">
        <v>294</v>
      </c>
      <c r="BD30" s="288" t="s">
        <v>87</v>
      </c>
    </row>
    <row r="31" spans="1:56" s="2" customFormat="1" ht="14.45" customHeight="1">
      <c r="A31" s="35"/>
      <c r="B31" s="38"/>
      <c r="C31" s="35"/>
      <c r="D31" s="140" t="s">
        <v>97</v>
      </c>
      <c r="E31" s="35"/>
      <c r="F31" s="35"/>
      <c r="G31" s="35"/>
      <c r="H31" s="35"/>
      <c r="I31" s="129"/>
      <c r="J31" s="139">
        <f>J110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288" t="s">
        <v>295</v>
      </c>
      <c r="BA31" s="288" t="s">
        <v>295</v>
      </c>
      <c r="BB31" s="288" t="s">
        <v>259</v>
      </c>
      <c r="BC31" s="288" t="s">
        <v>296</v>
      </c>
      <c r="BD31" s="288" t="s">
        <v>87</v>
      </c>
    </row>
    <row r="32" spans="1:56" s="2" customFormat="1" ht="25.35" customHeight="1">
      <c r="A32" s="35"/>
      <c r="B32" s="38"/>
      <c r="C32" s="35"/>
      <c r="D32" s="141" t="s">
        <v>37</v>
      </c>
      <c r="E32" s="35"/>
      <c r="F32" s="35"/>
      <c r="G32" s="35"/>
      <c r="H32" s="35"/>
      <c r="I32" s="129"/>
      <c r="J32" s="142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7"/>
      <c r="E33" s="137"/>
      <c r="F33" s="137"/>
      <c r="G33" s="137"/>
      <c r="H33" s="137"/>
      <c r="I33" s="138"/>
      <c r="J33" s="137"/>
      <c r="K33" s="13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3" t="s">
        <v>39</v>
      </c>
      <c r="G34" s="35"/>
      <c r="H34" s="35"/>
      <c r="I34" s="144" t="s">
        <v>38</v>
      </c>
      <c r="J34" s="143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5" t="s">
        <v>41</v>
      </c>
      <c r="E35" s="128" t="s">
        <v>42</v>
      </c>
      <c r="F35" s="146">
        <f>ROUND((SUM(BE110:BE117) + SUM(BE137:BE511)),  2)</f>
        <v>0</v>
      </c>
      <c r="G35" s="35"/>
      <c r="H35" s="35"/>
      <c r="I35" s="147">
        <v>0.21</v>
      </c>
      <c r="J35" s="146">
        <f>ROUND(((SUM(BE110:BE117) + SUM(BE137:BE511))*I35),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8" t="s">
        <v>43</v>
      </c>
      <c r="F36" s="146">
        <f>ROUND((SUM(BF110:BF117) + SUM(BF137:BF511)),  2)</f>
        <v>0</v>
      </c>
      <c r="G36" s="35"/>
      <c r="H36" s="35"/>
      <c r="I36" s="147">
        <v>0.15</v>
      </c>
      <c r="J36" s="146">
        <f>ROUND(((SUM(BF110:BF117) + SUM(BF137:BF511))*I36),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8" t="s">
        <v>44</v>
      </c>
      <c r="F37" s="146">
        <f>ROUND((SUM(BG110:BG117) + SUM(BG137:BG511)),  2)</f>
        <v>0</v>
      </c>
      <c r="G37" s="35"/>
      <c r="H37" s="35"/>
      <c r="I37" s="147">
        <v>0.21</v>
      </c>
      <c r="J37" s="14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8" t="s">
        <v>45</v>
      </c>
      <c r="F38" s="146">
        <f>ROUND((SUM(BH110:BH117) + SUM(BH137:BH511)),  2)</f>
        <v>0</v>
      </c>
      <c r="G38" s="35"/>
      <c r="H38" s="35"/>
      <c r="I38" s="147">
        <v>0.15</v>
      </c>
      <c r="J38" s="14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8" t="s">
        <v>46</v>
      </c>
      <c r="F39" s="146">
        <f>ROUND((SUM(BI110:BI117) + SUM(BI137:BI511)),  2)</f>
        <v>0</v>
      </c>
      <c r="G39" s="35"/>
      <c r="H39" s="35"/>
      <c r="I39" s="147">
        <v>0</v>
      </c>
      <c r="J39" s="14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12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8"/>
      <c r="D41" s="149" t="s">
        <v>47</v>
      </c>
      <c r="E41" s="150"/>
      <c r="F41" s="150"/>
      <c r="G41" s="151" t="s">
        <v>48</v>
      </c>
      <c r="H41" s="152" t="s">
        <v>49</v>
      </c>
      <c r="I41" s="153"/>
      <c r="J41" s="154">
        <f>SUM(J32:J39)</f>
        <v>0</v>
      </c>
      <c r="K41" s="15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12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I43" s="122"/>
      <c r="L43" s="20"/>
    </row>
    <row r="44" spans="1:31" s="1" customFormat="1" ht="14.45" customHeight="1">
      <c r="B44" s="20"/>
      <c r="I44" s="122"/>
      <c r="L44" s="20"/>
    </row>
    <row r="45" spans="1:31" s="1" customFormat="1" ht="14.45" customHeight="1">
      <c r="B45" s="20"/>
      <c r="I45" s="122"/>
      <c r="L45" s="20"/>
    </row>
    <row r="46" spans="1:31" s="1" customFormat="1" ht="14.45" customHeight="1">
      <c r="B46" s="20"/>
      <c r="I46" s="122"/>
      <c r="L46" s="20"/>
    </row>
    <row r="47" spans="1:31" s="1" customFormat="1" ht="14.45" customHeight="1">
      <c r="B47" s="20"/>
      <c r="I47" s="122"/>
      <c r="L47" s="20"/>
    </row>
    <row r="48" spans="1:31" s="1" customFormat="1" ht="14.45" customHeight="1">
      <c r="B48" s="20"/>
      <c r="I48" s="122"/>
      <c r="L48" s="20"/>
    </row>
    <row r="49" spans="1:31" s="1" customFormat="1" ht="14.45" customHeight="1">
      <c r="B49" s="20"/>
      <c r="I49" s="122"/>
      <c r="L49" s="20"/>
    </row>
    <row r="50" spans="1:31" s="2" customFormat="1" ht="14.45" customHeight="1">
      <c r="B50" s="52"/>
      <c r="D50" s="156" t="s">
        <v>50</v>
      </c>
      <c r="E50" s="157"/>
      <c r="F50" s="157"/>
      <c r="G50" s="156" t="s">
        <v>51</v>
      </c>
      <c r="H50" s="157"/>
      <c r="I50" s="158"/>
      <c r="J50" s="157"/>
      <c r="K50" s="157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9" t="s">
        <v>52</v>
      </c>
      <c r="E61" s="160"/>
      <c r="F61" s="161" t="s">
        <v>53</v>
      </c>
      <c r="G61" s="159" t="s">
        <v>52</v>
      </c>
      <c r="H61" s="160"/>
      <c r="I61" s="162"/>
      <c r="J61" s="163" t="s">
        <v>53</v>
      </c>
      <c r="K61" s="160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4"/>
      <c r="F65" s="164"/>
      <c r="G65" s="156" t="s">
        <v>55</v>
      </c>
      <c r="H65" s="164"/>
      <c r="I65" s="165"/>
      <c r="J65" s="164"/>
      <c r="K65" s="16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9" t="s">
        <v>52</v>
      </c>
      <c r="E76" s="160"/>
      <c r="F76" s="161" t="s">
        <v>53</v>
      </c>
      <c r="G76" s="159" t="s">
        <v>52</v>
      </c>
      <c r="H76" s="160"/>
      <c r="I76" s="162"/>
      <c r="J76" s="163" t="s">
        <v>53</v>
      </c>
      <c r="K76" s="160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6"/>
      <c r="C77" s="167"/>
      <c r="D77" s="167"/>
      <c r="E77" s="167"/>
      <c r="F77" s="167"/>
      <c r="G77" s="167"/>
      <c r="H77" s="167"/>
      <c r="I77" s="168"/>
      <c r="J77" s="167"/>
      <c r="K77" s="16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9"/>
      <c r="C81" s="170"/>
      <c r="D81" s="170"/>
      <c r="E81" s="170"/>
      <c r="F81" s="170"/>
      <c r="G81" s="170"/>
      <c r="H81" s="170"/>
      <c r="I81" s="171"/>
      <c r="J81" s="170"/>
      <c r="K81" s="17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107</v>
      </c>
      <c r="D82" s="37"/>
      <c r="E82" s="37"/>
      <c r="F82" s="37"/>
      <c r="G82" s="37"/>
      <c r="H82" s="37"/>
      <c r="I82" s="12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2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Rekonstrukce ul. Dr. Lukášové, Ostrava-Hrabůvka</v>
      </c>
      <c r="F85" s="362"/>
      <c r="G85" s="362"/>
      <c r="H85" s="362"/>
      <c r="I85" s="12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29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001 - SO 101 ZPEVNĚNÉ PLOCHY</v>
      </c>
      <c r="F87" s="363"/>
      <c r="G87" s="363"/>
      <c r="H87" s="363"/>
      <c r="I87" s="12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ul. Dr. Lukášové</v>
      </c>
      <c r="G89" s="37"/>
      <c r="H89" s="37"/>
      <c r="I89" s="131" t="s">
        <v>22</v>
      </c>
      <c r="J89" s="67" t="str">
        <f>IF(J12="","",J12)</f>
        <v>16. 11. 2018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Městský obvod Ostrava – Jih</v>
      </c>
      <c r="G91" s="37"/>
      <c r="H91" s="37"/>
      <c r="I91" s="131" t="s">
        <v>30</v>
      </c>
      <c r="J91" s="32" t="str">
        <f>E21</f>
        <v>Roman Fildán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28</v>
      </c>
      <c r="D92" s="37"/>
      <c r="E92" s="37"/>
      <c r="F92" s="27" t="str">
        <f>IF(E18="","",E18)</f>
        <v>Vyplň údaj</v>
      </c>
      <c r="G92" s="37"/>
      <c r="H92" s="37"/>
      <c r="I92" s="131" t="s">
        <v>33</v>
      </c>
      <c r="J92" s="32" t="str">
        <f>E24</f>
        <v>Roman Fildán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9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72" t="s">
        <v>108</v>
      </c>
      <c r="D94" s="120"/>
      <c r="E94" s="120"/>
      <c r="F94" s="120"/>
      <c r="G94" s="120"/>
      <c r="H94" s="120"/>
      <c r="I94" s="173"/>
      <c r="J94" s="174" t="s">
        <v>109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75" t="s">
        <v>110</v>
      </c>
      <c r="D96" s="37"/>
      <c r="E96" s="37"/>
      <c r="F96" s="37"/>
      <c r="G96" s="37"/>
      <c r="H96" s="37"/>
      <c r="I96" s="129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111</v>
      </c>
    </row>
    <row r="97" spans="1:65" s="9" customFormat="1" ht="24.95" customHeight="1">
      <c r="B97" s="176"/>
      <c r="C97" s="177"/>
      <c r="D97" s="178" t="s">
        <v>112</v>
      </c>
      <c r="E97" s="179"/>
      <c r="F97" s="179"/>
      <c r="G97" s="179"/>
      <c r="H97" s="179"/>
      <c r="I97" s="180"/>
      <c r="J97" s="181">
        <f>J138</f>
        <v>0</v>
      </c>
      <c r="K97" s="177"/>
      <c r="L97" s="182"/>
    </row>
    <row r="98" spans="1:65" s="10" customFormat="1" ht="19.899999999999999" customHeight="1">
      <c r="B98" s="183"/>
      <c r="C98" s="184"/>
      <c r="D98" s="185" t="s">
        <v>297</v>
      </c>
      <c r="E98" s="186"/>
      <c r="F98" s="186"/>
      <c r="G98" s="186"/>
      <c r="H98" s="186"/>
      <c r="I98" s="187"/>
      <c r="J98" s="188">
        <f>J139</f>
        <v>0</v>
      </c>
      <c r="K98" s="184"/>
      <c r="L98" s="189"/>
    </row>
    <row r="99" spans="1:65" s="10" customFormat="1" ht="19.899999999999999" customHeight="1">
      <c r="B99" s="183"/>
      <c r="C99" s="184"/>
      <c r="D99" s="185" t="s">
        <v>298</v>
      </c>
      <c r="E99" s="186"/>
      <c r="F99" s="186"/>
      <c r="G99" s="186"/>
      <c r="H99" s="186"/>
      <c r="I99" s="187"/>
      <c r="J99" s="188">
        <f>J303</f>
        <v>0</v>
      </c>
      <c r="K99" s="184"/>
      <c r="L99" s="189"/>
    </row>
    <row r="100" spans="1:65" s="10" customFormat="1" ht="19.899999999999999" customHeight="1">
      <c r="B100" s="183"/>
      <c r="C100" s="184"/>
      <c r="D100" s="185" t="s">
        <v>299</v>
      </c>
      <c r="E100" s="186"/>
      <c r="F100" s="186"/>
      <c r="G100" s="186"/>
      <c r="H100" s="186"/>
      <c r="I100" s="187"/>
      <c r="J100" s="188">
        <f>J319</f>
        <v>0</v>
      </c>
      <c r="K100" s="184"/>
      <c r="L100" s="189"/>
    </row>
    <row r="101" spans="1:65" s="10" customFormat="1" ht="19.899999999999999" customHeight="1">
      <c r="B101" s="183"/>
      <c r="C101" s="184"/>
      <c r="D101" s="185" t="s">
        <v>300</v>
      </c>
      <c r="E101" s="186"/>
      <c r="F101" s="186"/>
      <c r="G101" s="186"/>
      <c r="H101" s="186"/>
      <c r="I101" s="187"/>
      <c r="J101" s="188">
        <f>J322</f>
        <v>0</v>
      </c>
      <c r="K101" s="184"/>
      <c r="L101" s="189"/>
    </row>
    <row r="102" spans="1:65" s="10" customFormat="1" ht="19.899999999999999" customHeight="1">
      <c r="B102" s="183"/>
      <c r="C102" s="184"/>
      <c r="D102" s="185" t="s">
        <v>301</v>
      </c>
      <c r="E102" s="186"/>
      <c r="F102" s="186"/>
      <c r="G102" s="186"/>
      <c r="H102" s="186"/>
      <c r="I102" s="187"/>
      <c r="J102" s="188">
        <f>J369</f>
        <v>0</v>
      </c>
      <c r="K102" s="184"/>
      <c r="L102" s="189"/>
    </row>
    <row r="103" spans="1:65" s="10" customFormat="1" ht="19.899999999999999" customHeight="1">
      <c r="B103" s="183"/>
      <c r="C103" s="184"/>
      <c r="D103" s="185" t="s">
        <v>302</v>
      </c>
      <c r="E103" s="186"/>
      <c r="F103" s="186"/>
      <c r="G103" s="186"/>
      <c r="H103" s="186"/>
      <c r="I103" s="187"/>
      <c r="J103" s="188">
        <f>J395</f>
        <v>0</v>
      </c>
      <c r="K103" s="184"/>
      <c r="L103" s="189"/>
    </row>
    <row r="104" spans="1:65" s="10" customFormat="1" ht="19.899999999999999" customHeight="1">
      <c r="B104" s="183"/>
      <c r="C104" s="184"/>
      <c r="D104" s="185" t="s">
        <v>303</v>
      </c>
      <c r="E104" s="186"/>
      <c r="F104" s="186"/>
      <c r="G104" s="186"/>
      <c r="H104" s="186"/>
      <c r="I104" s="187"/>
      <c r="J104" s="188">
        <f>J477</f>
        <v>0</v>
      </c>
      <c r="K104" s="184"/>
      <c r="L104" s="189"/>
    </row>
    <row r="105" spans="1:65" s="10" customFormat="1" ht="19.899999999999999" customHeight="1">
      <c r="B105" s="183"/>
      <c r="C105" s="184"/>
      <c r="D105" s="185" t="s">
        <v>304</v>
      </c>
      <c r="E105" s="186"/>
      <c r="F105" s="186"/>
      <c r="G105" s="186"/>
      <c r="H105" s="186"/>
      <c r="I105" s="187"/>
      <c r="J105" s="188">
        <f>J492</f>
        <v>0</v>
      </c>
      <c r="K105" s="184"/>
      <c r="L105" s="189"/>
    </row>
    <row r="106" spans="1:65" s="9" customFormat="1" ht="24.95" customHeight="1">
      <c r="B106" s="176"/>
      <c r="C106" s="177"/>
      <c r="D106" s="178" t="s">
        <v>305</v>
      </c>
      <c r="E106" s="179"/>
      <c r="F106" s="179"/>
      <c r="G106" s="179"/>
      <c r="H106" s="179"/>
      <c r="I106" s="180"/>
      <c r="J106" s="181">
        <f>J494</f>
        <v>0</v>
      </c>
      <c r="K106" s="177"/>
      <c r="L106" s="182"/>
    </row>
    <row r="107" spans="1:65" s="10" customFormat="1" ht="19.899999999999999" customHeight="1">
      <c r="B107" s="183"/>
      <c r="C107" s="184"/>
      <c r="D107" s="185" t="s">
        <v>306</v>
      </c>
      <c r="E107" s="186"/>
      <c r="F107" s="186"/>
      <c r="G107" s="186"/>
      <c r="H107" s="186"/>
      <c r="I107" s="187"/>
      <c r="J107" s="188">
        <f>J495</f>
        <v>0</v>
      </c>
      <c r="K107" s="184"/>
      <c r="L107" s="189"/>
    </row>
    <row r="108" spans="1:65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2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2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75" t="s">
        <v>114</v>
      </c>
      <c r="D110" s="37"/>
      <c r="E110" s="37"/>
      <c r="F110" s="37"/>
      <c r="G110" s="37"/>
      <c r="H110" s="37"/>
      <c r="I110" s="129"/>
      <c r="J110" s="190">
        <f>ROUND(J111 + J112 + J113 + J114 + J115 + J116,2)</f>
        <v>0</v>
      </c>
      <c r="K110" s="37"/>
      <c r="L110" s="52"/>
      <c r="N110" s="191" t="s">
        <v>41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36"/>
      <c r="C111" s="37"/>
      <c r="D111" s="329" t="s">
        <v>115</v>
      </c>
      <c r="E111" s="326"/>
      <c r="F111" s="326"/>
      <c r="G111" s="37"/>
      <c r="H111" s="37"/>
      <c r="I111" s="129"/>
      <c r="J111" s="111">
        <v>0</v>
      </c>
      <c r="K111" s="37"/>
      <c r="L111" s="192"/>
      <c r="M111" s="193"/>
      <c r="N111" s="194" t="s">
        <v>42</v>
      </c>
      <c r="O111" s="193"/>
      <c r="P111" s="193"/>
      <c r="Q111" s="193"/>
      <c r="R111" s="193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5" t="s">
        <v>116</v>
      </c>
      <c r="AZ111" s="193"/>
      <c r="BA111" s="193"/>
      <c r="BB111" s="193"/>
      <c r="BC111" s="193"/>
      <c r="BD111" s="193"/>
      <c r="BE111" s="196">
        <f t="shared" ref="BE111:BE116" si="0">IF(N111="základní",J111,0)</f>
        <v>0</v>
      </c>
      <c r="BF111" s="196">
        <f t="shared" ref="BF111:BF116" si="1">IF(N111="snížená",J111,0)</f>
        <v>0</v>
      </c>
      <c r="BG111" s="196">
        <f t="shared" ref="BG111:BG116" si="2">IF(N111="zákl. přenesená",J111,0)</f>
        <v>0</v>
      </c>
      <c r="BH111" s="196">
        <f t="shared" ref="BH111:BH116" si="3">IF(N111="sníž. přenesená",J111,0)</f>
        <v>0</v>
      </c>
      <c r="BI111" s="196">
        <f t="shared" ref="BI111:BI116" si="4">IF(N111="nulová",J111,0)</f>
        <v>0</v>
      </c>
      <c r="BJ111" s="195" t="s">
        <v>85</v>
      </c>
      <c r="BK111" s="193"/>
      <c r="BL111" s="193"/>
      <c r="BM111" s="193"/>
    </row>
    <row r="112" spans="1:65" s="2" customFormat="1" ht="18" customHeight="1">
      <c r="A112" s="35"/>
      <c r="B112" s="36"/>
      <c r="C112" s="37"/>
      <c r="D112" s="329" t="s">
        <v>117</v>
      </c>
      <c r="E112" s="326"/>
      <c r="F112" s="326"/>
      <c r="G112" s="37"/>
      <c r="H112" s="37"/>
      <c r="I112" s="129"/>
      <c r="J112" s="111">
        <v>0</v>
      </c>
      <c r="K112" s="37"/>
      <c r="L112" s="192"/>
      <c r="M112" s="193"/>
      <c r="N112" s="194" t="s">
        <v>42</v>
      </c>
      <c r="O112" s="193"/>
      <c r="P112" s="193"/>
      <c r="Q112" s="193"/>
      <c r="R112" s="193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5" t="s">
        <v>116</v>
      </c>
      <c r="AZ112" s="193"/>
      <c r="BA112" s="193"/>
      <c r="BB112" s="193"/>
      <c r="BC112" s="193"/>
      <c r="BD112" s="193"/>
      <c r="BE112" s="196">
        <f t="shared" si="0"/>
        <v>0</v>
      </c>
      <c r="BF112" s="196">
        <f t="shared" si="1"/>
        <v>0</v>
      </c>
      <c r="BG112" s="196">
        <f t="shared" si="2"/>
        <v>0</v>
      </c>
      <c r="BH112" s="196">
        <f t="shared" si="3"/>
        <v>0</v>
      </c>
      <c r="BI112" s="196">
        <f t="shared" si="4"/>
        <v>0</v>
      </c>
      <c r="BJ112" s="195" t="s">
        <v>85</v>
      </c>
      <c r="BK112" s="193"/>
      <c r="BL112" s="193"/>
      <c r="BM112" s="193"/>
    </row>
    <row r="113" spans="1:65" s="2" customFormat="1" ht="18" customHeight="1">
      <c r="A113" s="35"/>
      <c r="B113" s="36"/>
      <c r="C113" s="37"/>
      <c r="D113" s="329" t="s">
        <v>118</v>
      </c>
      <c r="E113" s="326"/>
      <c r="F113" s="326"/>
      <c r="G113" s="37"/>
      <c r="H113" s="37"/>
      <c r="I113" s="129"/>
      <c r="J113" s="111">
        <v>0</v>
      </c>
      <c r="K113" s="37"/>
      <c r="L113" s="192"/>
      <c r="M113" s="193"/>
      <c r="N113" s="194" t="s">
        <v>42</v>
      </c>
      <c r="O113" s="193"/>
      <c r="P113" s="193"/>
      <c r="Q113" s="193"/>
      <c r="R113" s="193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5" t="s">
        <v>116</v>
      </c>
      <c r="AZ113" s="193"/>
      <c r="BA113" s="193"/>
      <c r="BB113" s="193"/>
      <c r="BC113" s="193"/>
      <c r="BD113" s="193"/>
      <c r="BE113" s="196">
        <f t="shared" si="0"/>
        <v>0</v>
      </c>
      <c r="BF113" s="196">
        <f t="shared" si="1"/>
        <v>0</v>
      </c>
      <c r="BG113" s="196">
        <f t="shared" si="2"/>
        <v>0</v>
      </c>
      <c r="BH113" s="196">
        <f t="shared" si="3"/>
        <v>0</v>
      </c>
      <c r="BI113" s="196">
        <f t="shared" si="4"/>
        <v>0</v>
      </c>
      <c r="BJ113" s="195" t="s">
        <v>85</v>
      </c>
      <c r="BK113" s="193"/>
      <c r="BL113" s="193"/>
      <c r="BM113" s="193"/>
    </row>
    <row r="114" spans="1:65" s="2" customFormat="1" ht="18" customHeight="1">
      <c r="A114" s="35"/>
      <c r="B114" s="36"/>
      <c r="C114" s="37"/>
      <c r="D114" s="329" t="s">
        <v>119</v>
      </c>
      <c r="E114" s="326"/>
      <c r="F114" s="326"/>
      <c r="G114" s="37"/>
      <c r="H114" s="37"/>
      <c r="I114" s="129"/>
      <c r="J114" s="111">
        <v>0</v>
      </c>
      <c r="K114" s="37"/>
      <c r="L114" s="192"/>
      <c r="M114" s="193"/>
      <c r="N114" s="194" t="s">
        <v>42</v>
      </c>
      <c r="O114" s="193"/>
      <c r="P114" s="193"/>
      <c r="Q114" s="193"/>
      <c r="R114" s="193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5" t="s">
        <v>116</v>
      </c>
      <c r="AZ114" s="193"/>
      <c r="BA114" s="193"/>
      <c r="BB114" s="193"/>
      <c r="BC114" s="193"/>
      <c r="BD114" s="193"/>
      <c r="BE114" s="196">
        <f t="shared" si="0"/>
        <v>0</v>
      </c>
      <c r="BF114" s="196">
        <f t="shared" si="1"/>
        <v>0</v>
      </c>
      <c r="BG114" s="196">
        <f t="shared" si="2"/>
        <v>0</v>
      </c>
      <c r="BH114" s="196">
        <f t="shared" si="3"/>
        <v>0</v>
      </c>
      <c r="BI114" s="196">
        <f t="shared" si="4"/>
        <v>0</v>
      </c>
      <c r="BJ114" s="195" t="s">
        <v>85</v>
      </c>
      <c r="BK114" s="193"/>
      <c r="BL114" s="193"/>
      <c r="BM114" s="193"/>
    </row>
    <row r="115" spans="1:65" s="2" customFormat="1" ht="18" customHeight="1">
      <c r="A115" s="35"/>
      <c r="B115" s="36"/>
      <c r="C115" s="37"/>
      <c r="D115" s="329" t="s">
        <v>120</v>
      </c>
      <c r="E115" s="326"/>
      <c r="F115" s="326"/>
      <c r="G115" s="37"/>
      <c r="H115" s="37"/>
      <c r="I115" s="129"/>
      <c r="J115" s="111">
        <v>0</v>
      </c>
      <c r="K115" s="37"/>
      <c r="L115" s="192"/>
      <c r="M115" s="193"/>
      <c r="N115" s="194" t="s">
        <v>42</v>
      </c>
      <c r="O115" s="193"/>
      <c r="P115" s="193"/>
      <c r="Q115" s="193"/>
      <c r="R115" s="193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5" t="s">
        <v>116</v>
      </c>
      <c r="AZ115" s="193"/>
      <c r="BA115" s="193"/>
      <c r="BB115" s="193"/>
      <c r="BC115" s="193"/>
      <c r="BD115" s="193"/>
      <c r="BE115" s="196">
        <f t="shared" si="0"/>
        <v>0</v>
      </c>
      <c r="BF115" s="196">
        <f t="shared" si="1"/>
        <v>0</v>
      </c>
      <c r="BG115" s="196">
        <f t="shared" si="2"/>
        <v>0</v>
      </c>
      <c r="BH115" s="196">
        <f t="shared" si="3"/>
        <v>0</v>
      </c>
      <c r="BI115" s="196">
        <f t="shared" si="4"/>
        <v>0</v>
      </c>
      <c r="BJ115" s="195" t="s">
        <v>85</v>
      </c>
      <c r="BK115" s="193"/>
      <c r="BL115" s="193"/>
      <c r="BM115" s="193"/>
    </row>
    <row r="116" spans="1:65" s="2" customFormat="1" ht="18" customHeight="1">
      <c r="A116" s="35"/>
      <c r="B116" s="36"/>
      <c r="C116" s="37"/>
      <c r="D116" s="110" t="s">
        <v>121</v>
      </c>
      <c r="E116" s="37"/>
      <c r="F116" s="37"/>
      <c r="G116" s="37"/>
      <c r="H116" s="37"/>
      <c r="I116" s="129"/>
      <c r="J116" s="111">
        <f>ROUND(J30*T116,2)</f>
        <v>0</v>
      </c>
      <c r="K116" s="37"/>
      <c r="L116" s="192"/>
      <c r="M116" s="193"/>
      <c r="N116" s="194" t="s">
        <v>42</v>
      </c>
      <c r="O116" s="193"/>
      <c r="P116" s="193"/>
      <c r="Q116" s="193"/>
      <c r="R116" s="193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5" t="s">
        <v>122</v>
      </c>
      <c r="AZ116" s="193"/>
      <c r="BA116" s="193"/>
      <c r="BB116" s="193"/>
      <c r="BC116" s="193"/>
      <c r="BD116" s="193"/>
      <c r="BE116" s="196">
        <f t="shared" si="0"/>
        <v>0</v>
      </c>
      <c r="BF116" s="196">
        <f t="shared" si="1"/>
        <v>0</v>
      </c>
      <c r="BG116" s="196">
        <f t="shared" si="2"/>
        <v>0</v>
      </c>
      <c r="BH116" s="196">
        <f t="shared" si="3"/>
        <v>0</v>
      </c>
      <c r="BI116" s="196">
        <f t="shared" si="4"/>
        <v>0</v>
      </c>
      <c r="BJ116" s="195" t="s">
        <v>85</v>
      </c>
      <c r="BK116" s="193"/>
      <c r="BL116" s="193"/>
      <c r="BM116" s="193"/>
    </row>
    <row r="117" spans="1:65" s="2" customFormat="1" ht="11.25">
      <c r="A117" s="35"/>
      <c r="B117" s="36"/>
      <c r="C117" s="37"/>
      <c r="D117" s="37"/>
      <c r="E117" s="37"/>
      <c r="F117" s="37"/>
      <c r="G117" s="37"/>
      <c r="H117" s="37"/>
      <c r="I117" s="12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19" t="s">
        <v>102</v>
      </c>
      <c r="D118" s="120"/>
      <c r="E118" s="120"/>
      <c r="F118" s="120"/>
      <c r="G118" s="120"/>
      <c r="H118" s="120"/>
      <c r="I118" s="173"/>
      <c r="J118" s="121">
        <f>ROUND(J96+J110,2)</f>
        <v>0</v>
      </c>
      <c r="K118" s="120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68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71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3" t="s">
        <v>123</v>
      </c>
      <c r="D124" s="37"/>
      <c r="E124" s="37"/>
      <c r="F124" s="37"/>
      <c r="G124" s="37"/>
      <c r="H124" s="37"/>
      <c r="I124" s="129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29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12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7"/>
      <c r="D127" s="37"/>
      <c r="E127" s="361" t="str">
        <f>E7</f>
        <v>Rekonstrukce ul. Dr. Lukášové, Ostrava-Hrabůvka</v>
      </c>
      <c r="F127" s="362"/>
      <c r="G127" s="362"/>
      <c r="H127" s="362"/>
      <c r="I127" s="129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9" t="s">
        <v>104</v>
      </c>
      <c r="D128" s="37"/>
      <c r="E128" s="37"/>
      <c r="F128" s="37"/>
      <c r="G128" s="37"/>
      <c r="H128" s="37"/>
      <c r="I128" s="129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7" t="str">
        <f>E9</f>
        <v>001 - SO 101 ZPEVNĚNÉ PLOCHY</v>
      </c>
      <c r="F129" s="363"/>
      <c r="G129" s="363"/>
      <c r="H129" s="363"/>
      <c r="I129" s="129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29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9" t="s">
        <v>20</v>
      </c>
      <c r="D131" s="37"/>
      <c r="E131" s="37"/>
      <c r="F131" s="27" t="str">
        <f>F12</f>
        <v>ul. Dr. Lukášové</v>
      </c>
      <c r="G131" s="37"/>
      <c r="H131" s="37"/>
      <c r="I131" s="131" t="s">
        <v>22</v>
      </c>
      <c r="J131" s="67" t="str">
        <f>IF(J12="","",J12)</f>
        <v>16. 11. 2018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29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9" t="s">
        <v>24</v>
      </c>
      <c r="D133" s="37"/>
      <c r="E133" s="37"/>
      <c r="F133" s="27" t="str">
        <f>E15</f>
        <v>Městský obvod Ostrava – Jih</v>
      </c>
      <c r="G133" s="37"/>
      <c r="H133" s="37"/>
      <c r="I133" s="131" t="s">
        <v>30</v>
      </c>
      <c r="J133" s="32" t="str">
        <f>E21</f>
        <v>Roman Fildán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9" t="s">
        <v>28</v>
      </c>
      <c r="D134" s="37"/>
      <c r="E134" s="37"/>
      <c r="F134" s="27" t="str">
        <f>IF(E18="","",E18)</f>
        <v>Vyplň údaj</v>
      </c>
      <c r="G134" s="37"/>
      <c r="H134" s="37"/>
      <c r="I134" s="131" t="s">
        <v>33</v>
      </c>
      <c r="J134" s="32" t="str">
        <f>E24</f>
        <v>Roman Fildán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29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97"/>
      <c r="B136" s="198"/>
      <c r="C136" s="199" t="s">
        <v>124</v>
      </c>
      <c r="D136" s="200" t="s">
        <v>62</v>
      </c>
      <c r="E136" s="200" t="s">
        <v>58</v>
      </c>
      <c r="F136" s="200" t="s">
        <v>59</v>
      </c>
      <c r="G136" s="200" t="s">
        <v>125</v>
      </c>
      <c r="H136" s="200" t="s">
        <v>126</v>
      </c>
      <c r="I136" s="201" t="s">
        <v>127</v>
      </c>
      <c r="J136" s="202" t="s">
        <v>109</v>
      </c>
      <c r="K136" s="203" t="s">
        <v>128</v>
      </c>
      <c r="L136" s="204"/>
      <c r="M136" s="76" t="s">
        <v>1</v>
      </c>
      <c r="N136" s="77" t="s">
        <v>41</v>
      </c>
      <c r="O136" s="77" t="s">
        <v>129</v>
      </c>
      <c r="P136" s="77" t="s">
        <v>130</v>
      </c>
      <c r="Q136" s="77" t="s">
        <v>131</v>
      </c>
      <c r="R136" s="77" t="s">
        <v>132</v>
      </c>
      <c r="S136" s="77" t="s">
        <v>133</v>
      </c>
      <c r="T136" s="78" t="s">
        <v>134</v>
      </c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</row>
    <row r="137" spans="1:65" s="2" customFormat="1" ht="22.9" customHeight="1">
      <c r="A137" s="35"/>
      <c r="B137" s="36"/>
      <c r="C137" s="83" t="s">
        <v>135</v>
      </c>
      <c r="D137" s="37"/>
      <c r="E137" s="37"/>
      <c r="F137" s="37"/>
      <c r="G137" s="37"/>
      <c r="H137" s="37"/>
      <c r="I137" s="129"/>
      <c r="J137" s="205">
        <f>BK137</f>
        <v>0</v>
      </c>
      <c r="K137" s="37"/>
      <c r="L137" s="38"/>
      <c r="M137" s="79"/>
      <c r="N137" s="206"/>
      <c r="O137" s="80"/>
      <c r="P137" s="207">
        <f>P138+P494</f>
        <v>0</v>
      </c>
      <c r="Q137" s="80"/>
      <c r="R137" s="207">
        <f>R138+R494</f>
        <v>1302.5334112600001</v>
      </c>
      <c r="S137" s="80"/>
      <c r="T137" s="208">
        <f>T138+T494</f>
        <v>4393.1530000000012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76</v>
      </c>
      <c r="AU137" s="17" t="s">
        <v>111</v>
      </c>
      <c r="BK137" s="209">
        <f>BK138+BK494</f>
        <v>0</v>
      </c>
    </row>
    <row r="138" spans="1:65" s="12" customFormat="1" ht="25.9" customHeight="1">
      <c r="B138" s="210"/>
      <c r="C138" s="211"/>
      <c r="D138" s="212" t="s">
        <v>76</v>
      </c>
      <c r="E138" s="213" t="s">
        <v>136</v>
      </c>
      <c r="F138" s="213" t="s">
        <v>137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P139+P303+P319+P322+P369+P395+P477+P492</f>
        <v>0</v>
      </c>
      <c r="Q138" s="218"/>
      <c r="R138" s="219">
        <f>R139+R303+R319+R322+R369+R395+R477+R492</f>
        <v>1302.37569106</v>
      </c>
      <c r="S138" s="218"/>
      <c r="T138" s="220">
        <f>T139+T303+T319+T322+T369+T395+T477+T492</f>
        <v>4393.1530000000012</v>
      </c>
      <c r="AR138" s="221" t="s">
        <v>85</v>
      </c>
      <c r="AT138" s="222" t="s">
        <v>76</v>
      </c>
      <c r="AU138" s="222" t="s">
        <v>77</v>
      </c>
      <c r="AY138" s="221" t="s">
        <v>139</v>
      </c>
      <c r="BK138" s="223">
        <f>BK139+BK303+BK319+BK322+BK369+BK395+BK477+BK492</f>
        <v>0</v>
      </c>
    </row>
    <row r="139" spans="1:65" s="12" customFormat="1" ht="22.9" customHeight="1">
      <c r="B139" s="210"/>
      <c r="C139" s="211"/>
      <c r="D139" s="212" t="s">
        <v>76</v>
      </c>
      <c r="E139" s="224" t="s">
        <v>85</v>
      </c>
      <c r="F139" s="224" t="s">
        <v>307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SUM(P140:P302)</f>
        <v>0</v>
      </c>
      <c r="Q139" s="218"/>
      <c r="R139" s="219">
        <f>SUM(R140:R302)</f>
        <v>312.19966000000005</v>
      </c>
      <c r="S139" s="218"/>
      <c r="T139" s="220">
        <f>SUM(T140:T302)</f>
        <v>4312.9060000000009</v>
      </c>
      <c r="AR139" s="221" t="s">
        <v>85</v>
      </c>
      <c r="AT139" s="222" t="s">
        <v>76</v>
      </c>
      <c r="AU139" s="222" t="s">
        <v>85</v>
      </c>
      <c r="AY139" s="221" t="s">
        <v>139</v>
      </c>
      <c r="BK139" s="223">
        <f>SUM(BK140:BK302)</f>
        <v>0</v>
      </c>
    </row>
    <row r="140" spans="1:65" s="2" customFormat="1" ht="21.75" customHeight="1">
      <c r="A140" s="35"/>
      <c r="B140" s="36"/>
      <c r="C140" s="273" t="s">
        <v>85</v>
      </c>
      <c r="D140" s="273" t="s">
        <v>221</v>
      </c>
      <c r="E140" s="274" t="s">
        <v>308</v>
      </c>
      <c r="F140" s="275" t="s">
        <v>309</v>
      </c>
      <c r="G140" s="276" t="s">
        <v>310</v>
      </c>
      <c r="H140" s="277">
        <v>6.8000000000000005E-2</v>
      </c>
      <c r="I140" s="278"/>
      <c r="J140" s="279">
        <f>ROUND(I140*H140,2)</f>
        <v>0</v>
      </c>
      <c r="K140" s="280"/>
      <c r="L140" s="38"/>
      <c r="M140" s="281" t="s">
        <v>1</v>
      </c>
      <c r="N140" s="282" t="s">
        <v>42</v>
      </c>
      <c r="O140" s="7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9" t="s">
        <v>144</v>
      </c>
      <c r="AT140" s="239" t="s">
        <v>221</v>
      </c>
      <c r="AU140" s="239" t="s">
        <v>87</v>
      </c>
      <c r="AY140" s="17" t="s">
        <v>139</v>
      </c>
      <c r="BE140" s="115">
        <f>IF(N140="základní",J140,0)</f>
        <v>0</v>
      </c>
      <c r="BF140" s="115">
        <f>IF(N140="snížená",J140,0)</f>
        <v>0</v>
      </c>
      <c r="BG140" s="115">
        <f>IF(N140="zákl. přenesená",J140,0)</f>
        <v>0</v>
      </c>
      <c r="BH140" s="115">
        <f>IF(N140="sníž. přenesená",J140,0)</f>
        <v>0</v>
      </c>
      <c r="BI140" s="115">
        <f>IF(N140="nulová",J140,0)</f>
        <v>0</v>
      </c>
      <c r="BJ140" s="17" t="s">
        <v>85</v>
      </c>
      <c r="BK140" s="115">
        <f>ROUND(I140*H140,2)</f>
        <v>0</v>
      </c>
      <c r="BL140" s="17" t="s">
        <v>144</v>
      </c>
      <c r="BM140" s="239" t="s">
        <v>311</v>
      </c>
    </row>
    <row r="141" spans="1:65" s="13" customFormat="1" ht="11.25">
      <c r="B141" s="240"/>
      <c r="C141" s="241"/>
      <c r="D141" s="242" t="s">
        <v>178</v>
      </c>
      <c r="E141" s="243" t="s">
        <v>1</v>
      </c>
      <c r="F141" s="244" t="s">
        <v>312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178</v>
      </c>
      <c r="AU141" s="250" t="s">
        <v>87</v>
      </c>
      <c r="AV141" s="13" t="s">
        <v>85</v>
      </c>
      <c r="AW141" s="13" t="s">
        <v>32</v>
      </c>
      <c r="AX141" s="13" t="s">
        <v>77</v>
      </c>
      <c r="AY141" s="250" t="s">
        <v>139</v>
      </c>
    </row>
    <row r="142" spans="1:65" s="14" customFormat="1" ht="11.25">
      <c r="B142" s="251"/>
      <c r="C142" s="252"/>
      <c r="D142" s="242" t="s">
        <v>178</v>
      </c>
      <c r="E142" s="253" t="s">
        <v>1</v>
      </c>
      <c r="F142" s="254" t="s">
        <v>313</v>
      </c>
      <c r="G142" s="252"/>
      <c r="H142" s="255">
        <v>6.8000000000000005E-2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178</v>
      </c>
      <c r="AU142" s="261" t="s">
        <v>87</v>
      </c>
      <c r="AV142" s="14" t="s">
        <v>87</v>
      </c>
      <c r="AW142" s="14" t="s">
        <v>32</v>
      </c>
      <c r="AX142" s="14" t="s">
        <v>85</v>
      </c>
      <c r="AY142" s="261" t="s">
        <v>139</v>
      </c>
    </row>
    <row r="143" spans="1:65" s="2" customFormat="1" ht="21.75" customHeight="1">
      <c r="A143" s="35"/>
      <c r="B143" s="36"/>
      <c r="C143" s="273" t="s">
        <v>87</v>
      </c>
      <c r="D143" s="273" t="s">
        <v>221</v>
      </c>
      <c r="E143" s="274" t="s">
        <v>314</v>
      </c>
      <c r="F143" s="275" t="s">
        <v>315</v>
      </c>
      <c r="G143" s="276" t="s">
        <v>237</v>
      </c>
      <c r="H143" s="277">
        <v>2310</v>
      </c>
      <c r="I143" s="278"/>
      <c r="J143" s="279">
        <f>ROUND(I143*H143,2)</f>
        <v>0</v>
      </c>
      <c r="K143" s="280"/>
      <c r="L143" s="38"/>
      <c r="M143" s="281" t="s">
        <v>1</v>
      </c>
      <c r="N143" s="282" t="s">
        <v>42</v>
      </c>
      <c r="O143" s="7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9" t="s">
        <v>144</v>
      </c>
      <c r="AT143" s="239" t="s">
        <v>221</v>
      </c>
      <c r="AU143" s="239" t="s">
        <v>87</v>
      </c>
      <c r="AY143" s="17" t="s">
        <v>139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85</v>
      </c>
      <c r="BK143" s="115">
        <f>ROUND(I143*H143,2)</f>
        <v>0</v>
      </c>
      <c r="BL143" s="17" t="s">
        <v>144</v>
      </c>
      <c r="BM143" s="239" t="s">
        <v>316</v>
      </c>
    </row>
    <row r="144" spans="1:65" s="14" customFormat="1" ht="11.25">
      <c r="B144" s="251"/>
      <c r="C144" s="252"/>
      <c r="D144" s="242" t="s">
        <v>178</v>
      </c>
      <c r="E144" s="253" t="s">
        <v>1</v>
      </c>
      <c r="F144" s="254" t="s">
        <v>317</v>
      </c>
      <c r="G144" s="252"/>
      <c r="H144" s="255">
        <v>2310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178</v>
      </c>
      <c r="AU144" s="261" t="s">
        <v>87</v>
      </c>
      <c r="AV144" s="14" t="s">
        <v>87</v>
      </c>
      <c r="AW144" s="14" t="s">
        <v>32</v>
      </c>
      <c r="AX144" s="14" t="s">
        <v>85</v>
      </c>
      <c r="AY144" s="261" t="s">
        <v>139</v>
      </c>
    </row>
    <row r="145" spans="1:65" s="2" customFormat="1" ht="66.75" customHeight="1">
      <c r="A145" s="35"/>
      <c r="B145" s="36"/>
      <c r="C145" s="273" t="s">
        <v>148</v>
      </c>
      <c r="D145" s="273" t="s">
        <v>221</v>
      </c>
      <c r="E145" s="274" t="s">
        <v>318</v>
      </c>
      <c r="F145" s="275" t="s">
        <v>319</v>
      </c>
      <c r="G145" s="276" t="s">
        <v>237</v>
      </c>
      <c r="H145" s="277">
        <v>372</v>
      </c>
      <c r="I145" s="278"/>
      <c r="J145" s="279">
        <f>ROUND(I145*H145,2)</f>
        <v>0</v>
      </c>
      <c r="K145" s="280"/>
      <c r="L145" s="38"/>
      <c r="M145" s="281" t="s">
        <v>1</v>
      </c>
      <c r="N145" s="282" t="s">
        <v>42</v>
      </c>
      <c r="O145" s="72"/>
      <c r="P145" s="237">
        <f>O145*H145</f>
        <v>0</v>
      </c>
      <c r="Q145" s="237">
        <v>0</v>
      </c>
      <c r="R145" s="237">
        <f>Q145*H145</f>
        <v>0</v>
      </c>
      <c r="S145" s="237">
        <v>0.255</v>
      </c>
      <c r="T145" s="238">
        <f>S145*H145</f>
        <v>94.86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9" t="s">
        <v>144</v>
      </c>
      <c r="AT145" s="239" t="s">
        <v>221</v>
      </c>
      <c r="AU145" s="239" t="s">
        <v>87</v>
      </c>
      <c r="AY145" s="17" t="s">
        <v>139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17" t="s">
        <v>85</v>
      </c>
      <c r="BK145" s="115">
        <f>ROUND(I145*H145,2)</f>
        <v>0</v>
      </c>
      <c r="BL145" s="17" t="s">
        <v>144</v>
      </c>
      <c r="BM145" s="239" t="s">
        <v>320</v>
      </c>
    </row>
    <row r="146" spans="1:65" s="13" customFormat="1" ht="11.25">
      <c r="B146" s="240"/>
      <c r="C146" s="241"/>
      <c r="D146" s="242" t="s">
        <v>178</v>
      </c>
      <c r="E146" s="243" t="s">
        <v>1</v>
      </c>
      <c r="F146" s="244" t="s">
        <v>226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178</v>
      </c>
      <c r="AU146" s="250" t="s">
        <v>87</v>
      </c>
      <c r="AV146" s="13" t="s">
        <v>85</v>
      </c>
      <c r="AW146" s="13" t="s">
        <v>32</v>
      </c>
      <c r="AX146" s="13" t="s">
        <v>77</v>
      </c>
      <c r="AY146" s="250" t="s">
        <v>139</v>
      </c>
    </row>
    <row r="147" spans="1:65" s="14" customFormat="1" ht="11.25">
      <c r="B147" s="251"/>
      <c r="C147" s="252"/>
      <c r="D147" s="242" t="s">
        <v>178</v>
      </c>
      <c r="E147" s="253" t="s">
        <v>239</v>
      </c>
      <c r="F147" s="254" t="s">
        <v>240</v>
      </c>
      <c r="G147" s="252"/>
      <c r="H147" s="255">
        <v>372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178</v>
      </c>
      <c r="AU147" s="261" t="s">
        <v>87</v>
      </c>
      <c r="AV147" s="14" t="s">
        <v>87</v>
      </c>
      <c r="AW147" s="14" t="s">
        <v>32</v>
      </c>
      <c r="AX147" s="14" t="s">
        <v>85</v>
      </c>
      <c r="AY147" s="261" t="s">
        <v>139</v>
      </c>
    </row>
    <row r="148" spans="1:65" s="2" customFormat="1" ht="55.5" customHeight="1">
      <c r="A148" s="35"/>
      <c r="B148" s="36"/>
      <c r="C148" s="273" t="s">
        <v>144</v>
      </c>
      <c r="D148" s="273" t="s">
        <v>221</v>
      </c>
      <c r="E148" s="274" t="s">
        <v>321</v>
      </c>
      <c r="F148" s="275" t="s">
        <v>322</v>
      </c>
      <c r="G148" s="276" t="s">
        <v>237</v>
      </c>
      <c r="H148" s="277">
        <v>2622</v>
      </c>
      <c r="I148" s="278"/>
      <c r="J148" s="279">
        <f>ROUND(I148*H148,2)</f>
        <v>0</v>
      </c>
      <c r="K148" s="280"/>
      <c r="L148" s="38"/>
      <c r="M148" s="281" t="s">
        <v>1</v>
      </c>
      <c r="N148" s="282" t="s">
        <v>42</v>
      </c>
      <c r="O148" s="72"/>
      <c r="P148" s="237">
        <f>O148*H148</f>
        <v>0</v>
      </c>
      <c r="Q148" s="237">
        <v>0</v>
      </c>
      <c r="R148" s="237">
        <f>Q148*H148</f>
        <v>0</v>
      </c>
      <c r="S148" s="237">
        <v>0.625</v>
      </c>
      <c r="T148" s="238">
        <f>S148*H148</f>
        <v>1638.75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9" t="s">
        <v>144</v>
      </c>
      <c r="AT148" s="239" t="s">
        <v>221</v>
      </c>
      <c r="AU148" s="239" t="s">
        <v>87</v>
      </c>
      <c r="AY148" s="17" t="s">
        <v>139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85</v>
      </c>
      <c r="BK148" s="115">
        <f>ROUND(I148*H148,2)</f>
        <v>0</v>
      </c>
      <c r="BL148" s="17" t="s">
        <v>144</v>
      </c>
      <c r="BM148" s="239" t="s">
        <v>323</v>
      </c>
    </row>
    <row r="149" spans="1:65" s="13" customFormat="1" ht="11.25">
      <c r="B149" s="240"/>
      <c r="C149" s="241"/>
      <c r="D149" s="242" t="s">
        <v>178</v>
      </c>
      <c r="E149" s="243" t="s">
        <v>1</v>
      </c>
      <c r="F149" s="244" t="s">
        <v>226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178</v>
      </c>
      <c r="AU149" s="250" t="s">
        <v>87</v>
      </c>
      <c r="AV149" s="13" t="s">
        <v>85</v>
      </c>
      <c r="AW149" s="13" t="s">
        <v>32</v>
      </c>
      <c r="AX149" s="13" t="s">
        <v>77</v>
      </c>
      <c r="AY149" s="250" t="s">
        <v>139</v>
      </c>
    </row>
    <row r="150" spans="1:65" s="14" customFormat="1" ht="11.25">
      <c r="B150" s="251"/>
      <c r="C150" s="252"/>
      <c r="D150" s="242" t="s">
        <v>178</v>
      </c>
      <c r="E150" s="253" t="s">
        <v>1</v>
      </c>
      <c r="F150" s="254" t="s">
        <v>324</v>
      </c>
      <c r="G150" s="252"/>
      <c r="H150" s="255">
        <v>2622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178</v>
      </c>
      <c r="AU150" s="261" t="s">
        <v>87</v>
      </c>
      <c r="AV150" s="14" t="s">
        <v>87</v>
      </c>
      <c r="AW150" s="14" t="s">
        <v>32</v>
      </c>
      <c r="AX150" s="14" t="s">
        <v>85</v>
      </c>
      <c r="AY150" s="261" t="s">
        <v>139</v>
      </c>
    </row>
    <row r="151" spans="1:65" s="2" customFormat="1" ht="55.5" customHeight="1">
      <c r="A151" s="35"/>
      <c r="B151" s="36"/>
      <c r="C151" s="273" t="s">
        <v>138</v>
      </c>
      <c r="D151" s="273" t="s">
        <v>221</v>
      </c>
      <c r="E151" s="274" t="s">
        <v>325</v>
      </c>
      <c r="F151" s="275" t="s">
        <v>326</v>
      </c>
      <c r="G151" s="276" t="s">
        <v>237</v>
      </c>
      <c r="H151" s="277">
        <v>1445</v>
      </c>
      <c r="I151" s="278"/>
      <c r="J151" s="279">
        <f>ROUND(I151*H151,2)</f>
        <v>0</v>
      </c>
      <c r="K151" s="280"/>
      <c r="L151" s="38"/>
      <c r="M151" s="281" t="s">
        <v>1</v>
      </c>
      <c r="N151" s="282" t="s">
        <v>42</v>
      </c>
      <c r="O151" s="72"/>
      <c r="P151" s="237">
        <f>O151*H151</f>
        <v>0</v>
      </c>
      <c r="Q151" s="237">
        <v>0</v>
      </c>
      <c r="R151" s="237">
        <f>Q151*H151</f>
        <v>0</v>
      </c>
      <c r="S151" s="237">
        <v>0.93</v>
      </c>
      <c r="T151" s="238">
        <f>S151*H151</f>
        <v>1343.8500000000001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9" t="s">
        <v>144</v>
      </c>
      <c r="AT151" s="239" t="s">
        <v>221</v>
      </c>
      <c r="AU151" s="239" t="s">
        <v>87</v>
      </c>
      <c r="AY151" s="17" t="s">
        <v>139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85</v>
      </c>
      <c r="BK151" s="115">
        <f>ROUND(I151*H151,2)</f>
        <v>0</v>
      </c>
      <c r="BL151" s="17" t="s">
        <v>144</v>
      </c>
      <c r="BM151" s="239" t="s">
        <v>327</v>
      </c>
    </row>
    <row r="152" spans="1:65" s="14" customFormat="1" ht="11.25">
      <c r="B152" s="251"/>
      <c r="C152" s="252"/>
      <c r="D152" s="242" t="s">
        <v>178</v>
      </c>
      <c r="E152" s="253" t="s">
        <v>1</v>
      </c>
      <c r="F152" s="254" t="s">
        <v>256</v>
      </c>
      <c r="G152" s="252"/>
      <c r="H152" s="255">
        <v>1445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178</v>
      </c>
      <c r="AU152" s="261" t="s">
        <v>87</v>
      </c>
      <c r="AV152" s="14" t="s">
        <v>87</v>
      </c>
      <c r="AW152" s="14" t="s">
        <v>32</v>
      </c>
      <c r="AX152" s="14" t="s">
        <v>85</v>
      </c>
      <c r="AY152" s="261" t="s">
        <v>139</v>
      </c>
    </row>
    <row r="153" spans="1:65" s="2" customFormat="1" ht="44.25" customHeight="1">
      <c r="A153" s="35"/>
      <c r="B153" s="36"/>
      <c r="C153" s="273" t="s">
        <v>158</v>
      </c>
      <c r="D153" s="273" t="s">
        <v>221</v>
      </c>
      <c r="E153" s="274" t="s">
        <v>328</v>
      </c>
      <c r="F153" s="275" t="s">
        <v>329</v>
      </c>
      <c r="G153" s="276" t="s">
        <v>237</v>
      </c>
      <c r="H153" s="277">
        <v>1445</v>
      </c>
      <c r="I153" s="278"/>
      <c r="J153" s="279">
        <f>ROUND(I153*H153,2)</f>
        <v>0</v>
      </c>
      <c r="K153" s="280"/>
      <c r="L153" s="38"/>
      <c r="M153" s="281" t="s">
        <v>1</v>
      </c>
      <c r="N153" s="282" t="s">
        <v>42</v>
      </c>
      <c r="O153" s="72"/>
      <c r="P153" s="237">
        <f>O153*H153</f>
        <v>0</v>
      </c>
      <c r="Q153" s="237">
        <v>0</v>
      </c>
      <c r="R153" s="237">
        <f>Q153*H153</f>
        <v>0</v>
      </c>
      <c r="S153" s="237">
        <v>0.22</v>
      </c>
      <c r="T153" s="238">
        <f>S153*H153</f>
        <v>317.89999999999998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9" t="s">
        <v>144</v>
      </c>
      <c r="AT153" s="239" t="s">
        <v>221</v>
      </c>
      <c r="AU153" s="239" t="s">
        <v>87</v>
      </c>
      <c r="AY153" s="17" t="s">
        <v>139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17" t="s">
        <v>85</v>
      </c>
      <c r="BK153" s="115">
        <f>ROUND(I153*H153,2)</f>
        <v>0</v>
      </c>
      <c r="BL153" s="17" t="s">
        <v>144</v>
      </c>
      <c r="BM153" s="239" t="s">
        <v>330</v>
      </c>
    </row>
    <row r="154" spans="1:65" s="13" customFormat="1" ht="11.25">
      <c r="B154" s="240"/>
      <c r="C154" s="241"/>
      <c r="D154" s="242" t="s">
        <v>178</v>
      </c>
      <c r="E154" s="243" t="s">
        <v>1</v>
      </c>
      <c r="F154" s="244" t="s">
        <v>331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178</v>
      </c>
      <c r="AU154" s="250" t="s">
        <v>87</v>
      </c>
      <c r="AV154" s="13" t="s">
        <v>85</v>
      </c>
      <c r="AW154" s="13" t="s">
        <v>32</v>
      </c>
      <c r="AX154" s="13" t="s">
        <v>77</v>
      </c>
      <c r="AY154" s="250" t="s">
        <v>139</v>
      </c>
    </row>
    <row r="155" spans="1:65" s="13" customFormat="1" ht="11.25">
      <c r="B155" s="240"/>
      <c r="C155" s="241"/>
      <c r="D155" s="242" t="s">
        <v>178</v>
      </c>
      <c r="E155" s="243" t="s">
        <v>1</v>
      </c>
      <c r="F155" s="244" t="s">
        <v>332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178</v>
      </c>
      <c r="AU155" s="250" t="s">
        <v>87</v>
      </c>
      <c r="AV155" s="13" t="s">
        <v>85</v>
      </c>
      <c r="AW155" s="13" t="s">
        <v>32</v>
      </c>
      <c r="AX155" s="13" t="s">
        <v>77</v>
      </c>
      <c r="AY155" s="250" t="s">
        <v>139</v>
      </c>
    </row>
    <row r="156" spans="1:65" s="14" customFormat="1" ht="11.25">
      <c r="B156" s="251"/>
      <c r="C156" s="252"/>
      <c r="D156" s="242" t="s">
        <v>178</v>
      </c>
      <c r="E156" s="253" t="s">
        <v>256</v>
      </c>
      <c r="F156" s="254" t="s">
        <v>333</v>
      </c>
      <c r="G156" s="252"/>
      <c r="H156" s="255">
        <v>1445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178</v>
      </c>
      <c r="AU156" s="261" t="s">
        <v>87</v>
      </c>
      <c r="AV156" s="14" t="s">
        <v>87</v>
      </c>
      <c r="AW156" s="14" t="s">
        <v>32</v>
      </c>
      <c r="AX156" s="14" t="s">
        <v>85</v>
      </c>
      <c r="AY156" s="261" t="s">
        <v>139</v>
      </c>
    </row>
    <row r="157" spans="1:65" s="2" customFormat="1" ht="44.25" customHeight="1">
      <c r="A157" s="35"/>
      <c r="B157" s="36"/>
      <c r="C157" s="273" t="s">
        <v>162</v>
      </c>
      <c r="D157" s="273" t="s">
        <v>221</v>
      </c>
      <c r="E157" s="274" t="s">
        <v>334</v>
      </c>
      <c r="F157" s="275" t="s">
        <v>335</v>
      </c>
      <c r="G157" s="276" t="s">
        <v>237</v>
      </c>
      <c r="H157" s="277">
        <v>2250</v>
      </c>
      <c r="I157" s="278"/>
      <c r="J157" s="279">
        <f>ROUND(I157*H157,2)</f>
        <v>0</v>
      </c>
      <c r="K157" s="280"/>
      <c r="L157" s="38"/>
      <c r="M157" s="281" t="s">
        <v>1</v>
      </c>
      <c r="N157" s="282" t="s">
        <v>42</v>
      </c>
      <c r="O157" s="72"/>
      <c r="P157" s="237">
        <f>O157*H157</f>
        <v>0</v>
      </c>
      <c r="Q157" s="237">
        <v>6.9999999999999994E-5</v>
      </c>
      <c r="R157" s="237">
        <f>Q157*H157</f>
        <v>0.15749999999999997</v>
      </c>
      <c r="S157" s="237">
        <v>0.128</v>
      </c>
      <c r="T157" s="238">
        <f>S157*H157</f>
        <v>288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9" t="s">
        <v>144</v>
      </c>
      <c r="AT157" s="239" t="s">
        <v>221</v>
      </c>
      <c r="AU157" s="239" t="s">
        <v>87</v>
      </c>
      <c r="AY157" s="17" t="s">
        <v>139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85</v>
      </c>
      <c r="BK157" s="115">
        <f>ROUND(I157*H157,2)</f>
        <v>0</v>
      </c>
      <c r="BL157" s="17" t="s">
        <v>144</v>
      </c>
      <c r="BM157" s="239" t="s">
        <v>336</v>
      </c>
    </row>
    <row r="158" spans="1:65" s="13" customFormat="1" ht="11.25">
      <c r="B158" s="240"/>
      <c r="C158" s="241"/>
      <c r="D158" s="242" t="s">
        <v>178</v>
      </c>
      <c r="E158" s="243" t="s">
        <v>1</v>
      </c>
      <c r="F158" s="244" t="s">
        <v>226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178</v>
      </c>
      <c r="AU158" s="250" t="s">
        <v>87</v>
      </c>
      <c r="AV158" s="13" t="s">
        <v>85</v>
      </c>
      <c r="AW158" s="13" t="s">
        <v>32</v>
      </c>
      <c r="AX158" s="13" t="s">
        <v>77</v>
      </c>
      <c r="AY158" s="250" t="s">
        <v>139</v>
      </c>
    </row>
    <row r="159" spans="1:65" s="13" customFormat="1" ht="11.25">
      <c r="B159" s="240"/>
      <c r="C159" s="241"/>
      <c r="D159" s="242" t="s">
        <v>178</v>
      </c>
      <c r="E159" s="243" t="s">
        <v>1</v>
      </c>
      <c r="F159" s="244" t="s">
        <v>337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178</v>
      </c>
      <c r="AU159" s="250" t="s">
        <v>87</v>
      </c>
      <c r="AV159" s="13" t="s">
        <v>85</v>
      </c>
      <c r="AW159" s="13" t="s">
        <v>32</v>
      </c>
      <c r="AX159" s="13" t="s">
        <v>77</v>
      </c>
      <c r="AY159" s="250" t="s">
        <v>139</v>
      </c>
    </row>
    <row r="160" spans="1:65" s="14" customFormat="1" ht="11.25">
      <c r="B160" s="251"/>
      <c r="C160" s="252"/>
      <c r="D160" s="242" t="s">
        <v>178</v>
      </c>
      <c r="E160" s="253" t="s">
        <v>1</v>
      </c>
      <c r="F160" s="254" t="s">
        <v>338</v>
      </c>
      <c r="G160" s="252"/>
      <c r="H160" s="255">
        <v>1432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178</v>
      </c>
      <c r="AU160" s="261" t="s">
        <v>87</v>
      </c>
      <c r="AV160" s="14" t="s">
        <v>87</v>
      </c>
      <c r="AW160" s="14" t="s">
        <v>32</v>
      </c>
      <c r="AX160" s="14" t="s">
        <v>77</v>
      </c>
      <c r="AY160" s="261" t="s">
        <v>139</v>
      </c>
    </row>
    <row r="161" spans="1:65" s="13" customFormat="1" ht="11.25">
      <c r="B161" s="240"/>
      <c r="C161" s="241"/>
      <c r="D161" s="242" t="s">
        <v>178</v>
      </c>
      <c r="E161" s="243" t="s">
        <v>1</v>
      </c>
      <c r="F161" s="244" t="s">
        <v>339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178</v>
      </c>
      <c r="AU161" s="250" t="s">
        <v>87</v>
      </c>
      <c r="AV161" s="13" t="s">
        <v>85</v>
      </c>
      <c r="AW161" s="13" t="s">
        <v>32</v>
      </c>
      <c r="AX161" s="13" t="s">
        <v>77</v>
      </c>
      <c r="AY161" s="250" t="s">
        <v>139</v>
      </c>
    </row>
    <row r="162" spans="1:65" s="14" customFormat="1" ht="11.25">
      <c r="B162" s="251"/>
      <c r="C162" s="252"/>
      <c r="D162" s="242" t="s">
        <v>178</v>
      </c>
      <c r="E162" s="253" t="s">
        <v>1</v>
      </c>
      <c r="F162" s="254" t="s">
        <v>340</v>
      </c>
      <c r="G162" s="252"/>
      <c r="H162" s="255">
        <v>2263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178</v>
      </c>
      <c r="AU162" s="261" t="s">
        <v>87</v>
      </c>
      <c r="AV162" s="14" t="s">
        <v>87</v>
      </c>
      <c r="AW162" s="14" t="s">
        <v>32</v>
      </c>
      <c r="AX162" s="14" t="s">
        <v>77</v>
      </c>
      <c r="AY162" s="261" t="s">
        <v>139</v>
      </c>
    </row>
    <row r="163" spans="1:65" s="14" customFormat="1" ht="11.25">
      <c r="B163" s="251"/>
      <c r="C163" s="252"/>
      <c r="D163" s="242" t="s">
        <v>178</v>
      </c>
      <c r="E163" s="253" t="s">
        <v>1</v>
      </c>
      <c r="F163" s="254" t="s">
        <v>341</v>
      </c>
      <c r="G163" s="252"/>
      <c r="H163" s="255">
        <v>-1445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178</v>
      </c>
      <c r="AU163" s="261" t="s">
        <v>87</v>
      </c>
      <c r="AV163" s="14" t="s">
        <v>87</v>
      </c>
      <c r="AW163" s="14" t="s">
        <v>32</v>
      </c>
      <c r="AX163" s="14" t="s">
        <v>77</v>
      </c>
      <c r="AY163" s="261" t="s">
        <v>139</v>
      </c>
    </row>
    <row r="164" spans="1:65" s="15" customFormat="1" ht="11.25">
      <c r="B164" s="262"/>
      <c r="C164" s="263"/>
      <c r="D164" s="242" t="s">
        <v>178</v>
      </c>
      <c r="E164" s="264" t="s">
        <v>248</v>
      </c>
      <c r="F164" s="265" t="s">
        <v>182</v>
      </c>
      <c r="G164" s="263"/>
      <c r="H164" s="266">
        <v>2250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AT164" s="272" t="s">
        <v>178</v>
      </c>
      <c r="AU164" s="272" t="s">
        <v>87</v>
      </c>
      <c r="AV164" s="15" t="s">
        <v>144</v>
      </c>
      <c r="AW164" s="15" t="s">
        <v>32</v>
      </c>
      <c r="AX164" s="15" t="s">
        <v>85</v>
      </c>
      <c r="AY164" s="272" t="s">
        <v>139</v>
      </c>
    </row>
    <row r="165" spans="1:65" s="2" customFormat="1" ht="44.25" customHeight="1">
      <c r="A165" s="35"/>
      <c r="B165" s="36"/>
      <c r="C165" s="273" t="s">
        <v>143</v>
      </c>
      <c r="D165" s="273" t="s">
        <v>221</v>
      </c>
      <c r="E165" s="274" t="s">
        <v>342</v>
      </c>
      <c r="F165" s="275" t="s">
        <v>343</v>
      </c>
      <c r="G165" s="276" t="s">
        <v>237</v>
      </c>
      <c r="H165" s="277">
        <v>2250</v>
      </c>
      <c r="I165" s="278"/>
      <c r="J165" s="279">
        <f>ROUND(I165*H165,2)</f>
        <v>0</v>
      </c>
      <c r="K165" s="280"/>
      <c r="L165" s="38"/>
      <c r="M165" s="281" t="s">
        <v>1</v>
      </c>
      <c r="N165" s="282" t="s">
        <v>42</v>
      </c>
      <c r="O165" s="72"/>
      <c r="P165" s="237">
        <f>O165*H165</f>
        <v>0</v>
      </c>
      <c r="Q165" s="237">
        <v>1.2999999999999999E-4</v>
      </c>
      <c r="R165" s="237">
        <f>Q165*H165</f>
        <v>0.29249999999999998</v>
      </c>
      <c r="S165" s="237">
        <v>0.25600000000000001</v>
      </c>
      <c r="T165" s="238">
        <f>S165*H165</f>
        <v>576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9" t="s">
        <v>144</v>
      </c>
      <c r="AT165" s="239" t="s">
        <v>221</v>
      </c>
      <c r="AU165" s="239" t="s">
        <v>87</v>
      </c>
      <c r="AY165" s="17" t="s">
        <v>139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85</v>
      </c>
      <c r="BK165" s="115">
        <f>ROUND(I165*H165,2)</f>
        <v>0</v>
      </c>
      <c r="BL165" s="17" t="s">
        <v>144</v>
      </c>
      <c r="BM165" s="239" t="s">
        <v>344</v>
      </c>
    </row>
    <row r="166" spans="1:65" s="13" customFormat="1" ht="11.25">
      <c r="B166" s="240"/>
      <c r="C166" s="241"/>
      <c r="D166" s="242" t="s">
        <v>178</v>
      </c>
      <c r="E166" s="243" t="s">
        <v>1</v>
      </c>
      <c r="F166" s="244" t="s">
        <v>226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178</v>
      </c>
      <c r="AU166" s="250" t="s">
        <v>87</v>
      </c>
      <c r="AV166" s="13" t="s">
        <v>85</v>
      </c>
      <c r="AW166" s="13" t="s">
        <v>32</v>
      </c>
      <c r="AX166" s="13" t="s">
        <v>77</v>
      </c>
      <c r="AY166" s="250" t="s">
        <v>139</v>
      </c>
    </row>
    <row r="167" spans="1:65" s="14" customFormat="1" ht="11.25">
      <c r="B167" s="251"/>
      <c r="C167" s="252"/>
      <c r="D167" s="242" t="s">
        <v>178</v>
      </c>
      <c r="E167" s="253" t="s">
        <v>1</v>
      </c>
      <c r="F167" s="254" t="s">
        <v>248</v>
      </c>
      <c r="G167" s="252"/>
      <c r="H167" s="255">
        <v>2250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178</v>
      </c>
      <c r="AU167" s="261" t="s">
        <v>87</v>
      </c>
      <c r="AV167" s="14" t="s">
        <v>87</v>
      </c>
      <c r="AW167" s="14" t="s">
        <v>32</v>
      </c>
      <c r="AX167" s="14" t="s">
        <v>85</v>
      </c>
      <c r="AY167" s="261" t="s">
        <v>139</v>
      </c>
    </row>
    <row r="168" spans="1:65" s="2" customFormat="1" ht="44.25" customHeight="1">
      <c r="A168" s="35"/>
      <c r="B168" s="36"/>
      <c r="C168" s="273" t="s">
        <v>169</v>
      </c>
      <c r="D168" s="273" t="s">
        <v>221</v>
      </c>
      <c r="E168" s="274" t="s">
        <v>345</v>
      </c>
      <c r="F168" s="275" t="s">
        <v>346</v>
      </c>
      <c r="G168" s="276" t="s">
        <v>224</v>
      </c>
      <c r="H168" s="277">
        <v>261.2</v>
      </c>
      <c r="I168" s="278"/>
      <c r="J168" s="279">
        <f>ROUND(I168*H168,2)</f>
        <v>0</v>
      </c>
      <c r="K168" s="280"/>
      <c r="L168" s="38"/>
      <c r="M168" s="281" t="s">
        <v>1</v>
      </c>
      <c r="N168" s="282" t="s">
        <v>42</v>
      </c>
      <c r="O168" s="72"/>
      <c r="P168" s="237">
        <f>O168*H168</f>
        <v>0</v>
      </c>
      <c r="Q168" s="237">
        <v>0</v>
      </c>
      <c r="R168" s="237">
        <f>Q168*H168</f>
        <v>0</v>
      </c>
      <c r="S168" s="237">
        <v>0.20499999999999999</v>
      </c>
      <c r="T168" s="238">
        <f>S168*H168</f>
        <v>53.545999999999992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9" t="s">
        <v>144</v>
      </c>
      <c r="AT168" s="239" t="s">
        <v>221</v>
      </c>
      <c r="AU168" s="239" t="s">
        <v>87</v>
      </c>
      <c r="AY168" s="17" t="s">
        <v>139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85</v>
      </c>
      <c r="BK168" s="115">
        <f>ROUND(I168*H168,2)</f>
        <v>0</v>
      </c>
      <c r="BL168" s="17" t="s">
        <v>144</v>
      </c>
      <c r="BM168" s="239" t="s">
        <v>347</v>
      </c>
    </row>
    <row r="169" spans="1:65" s="13" customFormat="1" ht="11.25">
      <c r="B169" s="240"/>
      <c r="C169" s="241"/>
      <c r="D169" s="242" t="s">
        <v>178</v>
      </c>
      <c r="E169" s="243" t="s">
        <v>1</v>
      </c>
      <c r="F169" s="244" t="s">
        <v>226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178</v>
      </c>
      <c r="AU169" s="250" t="s">
        <v>87</v>
      </c>
      <c r="AV169" s="13" t="s">
        <v>85</v>
      </c>
      <c r="AW169" s="13" t="s">
        <v>32</v>
      </c>
      <c r="AX169" s="13" t="s">
        <v>77</v>
      </c>
      <c r="AY169" s="250" t="s">
        <v>139</v>
      </c>
    </row>
    <row r="170" spans="1:65" s="14" customFormat="1" ht="11.25">
      <c r="B170" s="251"/>
      <c r="C170" s="252"/>
      <c r="D170" s="242" t="s">
        <v>178</v>
      </c>
      <c r="E170" s="253" t="s">
        <v>1</v>
      </c>
      <c r="F170" s="254" t="s">
        <v>348</v>
      </c>
      <c r="G170" s="252"/>
      <c r="H170" s="255">
        <v>261.2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178</v>
      </c>
      <c r="AU170" s="261" t="s">
        <v>87</v>
      </c>
      <c r="AV170" s="14" t="s">
        <v>87</v>
      </c>
      <c r="AW170" s="14" t="s">
        <v>32</v>
      </c>
      <c r="AX170" s="14" t="s">
        <v>85</v>
      </c>
      <c r="AY170" s="261" t="s">
        <v>139</v>
      </c>
    </row>
    <row r="171" spans="1:65" s="2" customFormat="1" ht="78" customHeight="1">
      <c r="A171" s="35"/>
      <c r="B171" s="36"/>
      <c r="C171" s="273" t="s">
        <v>173</v>
      </c>
      <c r="D171" s="273" t="s">
        <v>221</v>
      </c>
      <c r="E171" s="274" t="s">
        <v>349</v>
      </c>
      <c r="F171" s="275" t="s">
        <v>350</v>
      </c>
      <c r="G171" s="276" t="s">
        <v>224</v>
      </c>
      <c r="H171" s="277">
        <v>8</v>
      </c>
      <c r="I171" s="278"/>
      <c r="J171" s="279">
        <f>ROUND(I171*H171,2)</f>
        <v>0</v>
      </c>
      <c r="K171" s="280"/>
      <c r="L171" s="38"/>
      <c r="M171" s="281" t="s">
        <v>1</v>
      </c>
      <c r="N171" s="282" t="s">
        <v>42</v>
      </c>
      <c r="O171" s="72"/>
      <c r="P171" s="237">
        <f>O171*H171</f>
        <v>0</v>
      </c>
      <c r="Q171" s="237">
        <v>8.6800000000000002E-3</v>
      </c>
      <c r="R171" s="237">
        <f>Q171*H171</f>
        <v>6.9440000000000002E-2</v>
      </c>
      <c r="S171" s="237">
        <v>0</v>
      </c>
      <c r="T171" s="23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9" t="s">
        <v>144</v>
      </c>
      <c r="AT171" s="239" t="s">
        <v>221</v>
      </c>
      <c r="AU171" s="239" t="s">
        <v>87</v>
      </c>
      <c r="AY171" s="17" t="s">
        <v>139</v>
      </c>
      <c r="BE171" s="115">
        <f>IF(N171="základní",J171,0)</f>
        <v>0</v>
      </c>
      <c r="BF171" s="115">
        <f>IF(N171="snížená",J171,0)</f>
        <v>0</v>
      </c>
      <c r="BG171" s="115">
        <f>IF(N171="zákl. přenesená",J171,0)</f>
        <v>0</v>
      </c>
      <c r="BH171" s="115">
        <f>IF(N171="sníž. přenesená",J171,0)</f>
        <v>0</v>
      </c>
      <c r="BI171" s="115">
        <f>IF(N171="nulová",J171,0)</f>
        <v>0</v>
      </c>
      <c r="BJ171" s="17" t="s">
        <v>85</v>
      </c>
      <c r="BK171" s="115">
        <f>ROUND(I171*H171,2)</f>
        <v>0</v>
      </c>
      <c r="BL171" s="17" t="s">
        <v>144</v>
      </c>
      <c r="BM171" s="239" t="s">
        <v>351</v>
      </c>
    </row>
    <row r="172" spans="1:65" s="13" customFormat="1" ht="11.25">
      <c r="B172" s="240"/>
      <c r="C172" s="241"/>
      <c r="D172" s="242" t="s">
        <v>178</v>
      </c>
      <c r="E172" s="243" t="s">
        <v>1</v>
      </c>
      <c r="F172" s="244" t="s">
        <v>352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178</v>
      </c>
      <c r="AU172" s="250" t="s">
        <v>87</v>
      </c>
      <c r="AV172" s="13" t="s">
        <v>85</v>
      </c>
      <c r="AW172" s="13" t="s">
        <v>32</v>
      </c>
      <c r="AX172" s="13" t="s">
        <v>77</v>
      </c>
      <c r="AY172" s="250" t="s">
        <v>139</v>
      </c>
    </row>
    <row r="173" spans="1:65" s="13" customFormat="1" ht="11.25">
      <c r="B173" s="240"/>
      <c r="C173" s="241"/>
      <c r="D173" s="242" t="s">
        <v>178</v>
      </c>
      <c r="E173" s="243" t="s">
        <v>1</v>
      </c>
      <c r="F173" s="244" t="s">
        <v>353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178</v>
      </c>
      <c r="AU173" s="250" t="s">
        <v>87</v>
      </c>
      <c r="AV173" s="13" t="s">
        <v>85</v>
      </c>
      <c r="AW173" s="13" t="s">
        <v>32</v>
      </c>
      <c r="AX173" s="13" t="s">
        <v>77</v>
      </c>
      <c r="AY173" s="250" t="s">
        <v>139</v>
      </c>
    </row>
    <row r="174" spans="1:65" s="14" customFormat="1" ht="11.25">
      <c r="B174" s="251"/>
      <c r="C174" s="252"/>
      <c r="D174" s="242" t="s">
        <v>178</v>
      </c>
      <c r="E174" s="253" t="s">
        <v>1</v>
      </c>
      <c r="F174" s="254" t="s">
        <v>143</v>
      </c>
      <c r="G174" s="252"/>
      <c r="H174" s="255">
        <v>8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178</v>
      </c>
      <c r="AU174" s="261" t="s">
        <v>87</v>
      </c>
      <c r="AV174" s="14" t="s">
        <v>87</v>
      </c>
      <c r="AW174" s="14" t="s">
        <v>32</v>
      </c>
      <c r="AX174" s="14" t="s">
        <v>85</v>
      </c>
      <c r="AY174" s="261" t="s">
        <v>139</v>
      </c>
    </row>
    <row r="175" spans="1:65" s="2" customFormat="1" ht="78" customHeight="1">
      <c r="A175" s="35"/>
      <c r="B175" s="36"/>
      <c r="C175" s="273" t="s">
        <v>183</v>
      </c>
      <c r="D175" s="273" t="s">
        <v>221</v>
      </c>
      <c r="E175" s="274" t="s">
        <v>354</v>
      </c>
      <c r="F175" s="275" t="s">
        <v>355</v>
      </c>
      <c r="G175" s="276" t="s">
        <v>224</v>
      </c>
      <c r="H175" s="277">
        <v>19</v>
      </c>
      <c r="I175" s="278"/>
      <c r="J175" s="279">
        <f>ROUND(I175*H175,2)</f>
        <v>0</v>
      </c>
      <c r="K175" s="280"/>
      <c r="L175" s="38"/>
      <c r="M175" s="281" t="s">
        <v>1</v>
      </c>
      <c r="N175" s="282" t="s">
        <v>42</v>
      </c>
      <c r="O175" s="72"/>
      <c r="P175" s="237">
        <f>O175*H175</f>
        <v>0</v>
      </c>
      <c r="Q175" s="237">
        <v>1.269E-2</v>
      </c>
      <c r="R175" s="237">
        <f>Q175*H175</f>
        <v>0.24110999999999999</v>
      </c>
      <c r="S175" s="237">
        <v>0</v>
      </c>
      <c r="T175" s="23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9" t="s">
        <v>144</v>
      </c>
      <c r="AT175" s="239" t="s">
        <v>221</v>
      </c>
      <c r="AU175" s="239" t="s">
        <v>87</v>
      </c>
      <c r="AY175" s="17" t="s">
        <v>139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7" t="s">
        <v>85</v>
      </c>
      <c r="BK175" s="115">
        <f>ROUND(I175*H175,2)</f>
        <v>0</v>
      </c>
      <c r="BL175" s="17" t="s">
        <v>144</v>
      </c>
      <c r="BM175" s="239" t="s">
        <v>356</v>
      </c>
    </row>
    <row r="176" spans="1:65" s="13" customFormat="1" ht="11.25">
      <c r="B176" s="240"/>
      <c r="C176" s="241"/>
      <c r="D176" s="242" t="s">
        <v>178</v>
      </c>
      <c r="E176" s="243" t="s">
        <v>1</v>
      </c>
      <c r="F176" s="244" t="s">
        <v>352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178</v>
      </c>
      <c r="AU176" s="250" t="s">
        <v>87</v>
      </c>
      <c r="AV176" s="13" t="s">
        <v>85</v>
      </c>
      <c r="AW176" s="13" t="s">
        <v>32</v>
      </c>
      <c r="AX176" s="13" t="s">
        <v>77</v>
      </c>
      <c r="AY176" s="250" t="s">
        <v>139</v>
      </c>
    </row>
    <row r="177" spans="1:65" s="13" customFormat="1" ht="11.25">
      <c r="B177" s="240"/>
      <c r="C177" s="241"/>
      <c r="D177" s="242" t="s">
        <v>178</v>
      </c>
      <c r="E177" s="243" t="s">
        <v>1</v>
      </c>
      <c r="F177" s="244" t="s">
        <v>357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178</v>
      </c>
      <c r="AU177" s="250" t="s">
        <v>87</v>
      </c>
      <c r="AV177" s="13" t="s">
        <v>85</v>
      </c>
      <c r="AW177" s="13" t="s">
        <v>32</v>
      </c>
      <c r="AX177" s="13" t="s">
        <v>77</v>
      </c>
      <c r="AY177" s="250" t="s">
        <v>139</v>
      </c>
    </row>
    <row r="178" spans="1:65" s="14" customFormat="1" ht="11.25">
      <c r="B178" s="251"/>
      <c r="C178" s="252"/>
      <c r="D178" s="242" t="s">
        <v>178</v>
      </c>
      <c r="E178" s="253" t="s">
        <v>1</v>
      </c>
      <c r="F178" s="254" t="s">
        <v>358</v>
      </c>
      <c r="G178" s="252"/>
      <c r="H178" s="255">
        <v>19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178</v>
      </c>
      <c r="AU178" s="261" t="s">
        <v>87</v>
      </c>
      <c r="AV178" s="14" t="s">
        <v>87</v>
      </c>
      <c r="AW178" s="14" t="s">
        <v>32</v>
      </c>
      <c r="AX178" s="14" t="s">
        <v>85</v>
      </c>
      <c r="AY178" s="261" t="s">
        <v>139</v>
      </c>
    </row>
    <row r="179" spans="1:65" s="2" customFormat="1" ht="78" customHeight="1">
      <c r="A179" s="35"/>
      <c r="B179" s="36"/>
      <c r="C179" s="273" t="s">
        <v>181</v>
      </c>
      <c r="D179" s="273" t="s">
        <v>221</v>
      </c>
      <c r="E179" s="274" t="s">
        <v>359</v>
      </c>
      <c r="F179" s="275" t="s">
        <v>360</v>
      </c>
      <c r="G179" s="276" t="s">
        <v>224</v>
      </c>
      <c r="H179" s="277">
        <v>444</v>
      </c>
      <c r="I179" s="278"/>
      <c r="J179" s="279">
        <f>ROUND(I179*H179,2)</f>
        <v>0</v>
      </c>
      <c r="K179" s="280"/>
      <c r="L179" s="38"/>
      <c r="M179" s="281" t="s">
        <v>1</v>
      </c>
      <c r="N179" s="282" t="s">
        <v>42</v>
      </c>
      <c r="O179" s="72"/>
      <c r="P179" s="237">
        <f>O179*H179</f>
        <v>0</v>
      </c>
      <c r="Q179" s="237">
        <v>6.053E-2</v>
      </c>
      <c r="R179" s="237">
        <f>Q179*H179</f>
        <v>26.875319999999999</v>
      </c>
      <c r="S179" s="237">
        <v>0</v>
      </c>
      <c r="T179" s="23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9" t="s">
        <v>144</v>
      </c>
      <c r="AT179" s="239" t="s">
        <v>221</v>
      </c>
      <c r="AU179" s="239" t="s">
        <v>87</v>
      </c>
      <c r="AY179" s="17" t="s">
        <v>139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7" t="s">
        <v>85</v>
      </c>
      <c r="BK179" s="115">
        <f>ROUND(I179*H179,2)</f>
        <v>0</v>
      </c>
      <c r="BL179" s="17" t="s">
        <v>144</v>
      </c>
      <c r="BM179" s="239" t="s">
        <v>361</v>
      </c>
    </row>
    <row r="180" spans="1:65" s="13" customFormat="1" ht="11.25">
      <c r="B180" s="240"/>
      <c r="C180" s="241"/>
      <c r="D180" s="242" t="s">
        <v>178</v>
      </c>
      <c r="E180" s="243" t="s">
        <v>1</v>
      </c>
      <c r="F180" s="244" t="s">
        <v>352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178</v>
      </c>
      <c r="AU180" s="250" t="s">
        <v>87</v>
      </c>
      <c r="AV180" s="13" t="s">
        <v>85</v>
      </c>
      <c r="AW180" s="13" t="s">
        <v>32</v>
      </c>
      <c r="AX180" s="13" t="s">
        <v>77</v>
      </c>
      <c r="AY180" s="250" t="s">
        <v>139</v>
      </c>
    </row>
    <row r="181" spans="1:65" s="14" customFormat="1" ht="11.25">
      <c r="B181" s="251"/>
      <c r="C181" s="252"/>
      <c r="D181" s="242" t="s">
        <v>178</v>
      </c>
      <c r="E181" s="253" t="s">
        <v>1</v>
      </c>
      <c r="F181" s="254" t="s">
        <v>362</v>
      </c>
      <c r="G181" s="252"/>
      <c r="H181" s="255">
        <v>444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178</v>
      </c>
      <c r="AU181" s="261" t="s">
        <v>87</v>
      </c>
      <c r="AV181" s="14" t="s">
        <v>87</v>
      </c>
      <c r="AW181" s="14" t="s">
        <v>32</v>
      </c>
      <c r="AX181" s="14" t="s">
        <v>85</v>
      </c>
      <c r="AY181" s="261" t="s">
        <v>139</v>
      </c>
    </row>
    <row r="182" spans="1:65" s="2" customFormat="1" ht="33" customHeight="1">
      <c r="A182" s="35"/>
      <c r="B182" s="36"/>
      <c r="C182" s="273" t="s">
        <v>190</v>
      </c>
      <c r="D182" s="273" t="s">
        <v>221</v>
      </c>
      <c r="E182" s="274" t="s">
        <v>363</v>
      </c>
      <c r="F182" s="275" t="s">
        <v>364</v>
      </c>
      <c r="G182" s="276" t="s">
        <v>259</v>
      </c>
      <c r="H182" s="277">
        <v>444</v>
      </c>
      <c r="I182" s="278"/>
      <c r="J182" s="279">
        <f>ROUND(I182*H182,2)</f>
        <v>0</v>
      </c>
      <c r="K182" s="280"/>
      <c r="L182" s="38"/>
      <c r="M182" s="281" t="s">
        <v>1</v>
      </c>
      <c r="N182" s="282" t="s">
        <v>42</v>
      </c>
      <c r="O182" s="7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9" t="s">
        <v>144</v>
      </c>
      <c r="AT182" s="239" t="s">
        <v>221</v>
      </c>
      <c r="AU182" s="239" t="s">
        <v>87</v>
      </c>
      <c r="AY182" s="17" t="s">
        <v>139</v>
      </c>
      <c r="BE182" s="115">
        <f>IF(N182="základní",J182,0)</f>
        <v>0</v>
      </c>
      <c r="BF182" s="115">
        <f>IF(N182="snížená",J182,0)</f>
        <v>0</v>
      </c>
      <c r="BG182" s="115">
        <f>IF(N182="zákl. přenesená",J182,0)</f>
        <v>0</v>
      </c>
      <c r="BH182" s="115">
        <f>IF(N182="sníž. přenesená",J182,0)</f>
        <v>0</v>
      </c>
      <c r="BI182" s="115">
        <f>IF(N182="nulová",J182,0)</f>
        <v>0</v>
      </c>
      <c r="BJ182" s="17" t="s">
        <v>85</v>
      </c>
      <c r="BK182" s="115">
        <f>ROUND(I182*H182,2)</f>
        <v>0</v>
      </c>
      <c r="BL182" s="17" t="s">
        <v>144</v>
      </c>
      <c r="BM182" s="239" t="s">
        <v>365</v>
      </c>
    </row>
    <row r="183" spans="1:65" s="13" customFormat="1" ht="11.25">
      <c r="B183" s="240"/>
      <c r="C183" s="241"/>
      <c r="D183" s="242" t="s">
        <v>178</v>
      </c>
      <c r="E183" s="243" t="s">
        <v>1</v>
      </c>
      <c r="F183" s="244" t="s">
        <v>352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178</v>
      </c>
      <c r="AU183" s="250" t="s">
        <v>87</v>
      </c>
      <c r="AV183" s="13" t="s">
        <v>85</v>
      </c>
      <c r="AW183" s="13" t="s">
        <v>32</v>
      </c>
      <c r="AX183" s="13" t="s">
        <v>77</v>
      </c>
      <c r="AY183" s="250" t="s">
        <v>139</v>
      </c>
    </row>
    <row r="184" spans="1:65" s="13" customFormat="1" ht="11.25">
      <c r="B184" s="240"/>
      <c r="C184" s="241"/>
      <c r="D184" s="242" t="s">
        <v>178</v>
      </c>
      <c r="E184" s="243" t="s">
        <v>1</v>
      </c>
      <c r="F184" s="244" t="s">
        <v>366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178</v>
      </c>
      <c r="AU184" s="250" t="s">
        <v>87</v>
      </c>
      <c r="AV184" s="13" t="s">
        <v>85</v>
      </c>
      <c r="AW184" s="13" t="s">
        <v>32</v>
      </c>
      <c r="AX184" s="13" t="s">
        <v>77</v>
      </c>
      <c r="AY184" s="250" t="s">
        <v>139</v>
      </c>
    </row>
    <row r="185" spans="1:65" s="14" customFormat="1" ht="22.5">
      <c r="B185" s="251"/>
      <c r="C185" s="252"/>
      <c r="D185" s="242" t="s">
        <v>178</v>
      </c>
      <c r="E185" s="253" t="s">
        <v>1</v>
      </c>
      <c r="F185" s="254" t="s">
        <v>367</v>
      </c>
      <c r="G185" s="252"/>
      <c r="H185" s="255">
        <v>444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178</v>
      </c>
      <c r="AU185" s="261" t="s">
        <v>87</v>
      </c>
      <c r="AV185" s="14" t="s">
        <v>87</v>
      </c>
      <c r="AW185" s="14" t="s">
        <v>32</v>
      </c>
      <c r="AX185" s="14" t="s">
        <v>85</v>
      </c>
      <c r="AY185" s="261" t="s">
        <v>139</v>
      </c>
    </row>
    <row r="186" spans="1:65" s="2" customFormat="1" ht="44.25" customHeight="1">
      <c r="A186" s="35"/>
      <c r="B186" s="36"/>
      <c r="C186" s="273" t="s">
        <v>194</v>
      </c>
      <c r="D186" s="273" t="s">
        <v>221</v>
      </c>
      <c r="E186" s="274" t="s">
        <v>368</v>
      </c>
      <c r="F186" s="275" t="s">
        <v>369</v>
      </c>
      <c r="G186" s="276" t="s">
        <v>259</v>
      </c>
      <c r="H186" s="277">
        <v>149.6</v>
      </c>
      <c r="I186" s="278"/>
      <c r="J186" s="279">
        <f>ROUND(I186*H186,2)</f>
        <v>0</v>
      </c>
      <c r="K186" s="280"/>
      <c r="L186" s="38"/>
      <c r="M186" s="281" t="s">
        <v>1</v>
      </c>
      <c r="N186" s="282" t="s">
        <v>42</v>
      </c>
      <c r="O186" s="7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9" t="s">
        <v>144</v>
      </c>
      <c r="AT186" s="239" t="s">
        <v>221</v>
      </c>
      <c r="AU186" s="239" t="s">
        <v>87</v>
      </c>
      <c r="AY186" s="17" t="s">
        <v>139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85</v>
      </c>
      <c r="BK186" s="115">
        <f>ROUND(I186*H186,2)</f>
        <v>0</v>
      </c>
      <c r="BL186" s="17" t="s">
        <v>144</v>
      </c>
      <c r="BM186" s="239" t="s">
        <v>370</v>
      </c>
    </row>
    <row r="187" spans="1:65" s="13" customFormat="1" ht="11.25">
      <c r="B187" s="240"/>
      <c r="C187" s="241"/>
      <c r="D187" s="242" t="s">
        <v>178</v>
      </c>
      <c r="E187" s="243" t="s">
        <v>1</v>
      </c>
      <c r="F187" s="244" t="s">
        <v>312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178</v>
      </c>
      <c r="AU187" s="250" t="s">
        <v>87</v>
      </c>
      <c r="AV187" s="13" t="s">
        <v>85</v>
      </c>
      <c r="AW187" s="13" t="s">
        <v>32</v>
      </c>
      <c r="AX187" s="13" t="s">
        <v>77</v>
      </c>
      <c r="AY187" s="250" t="s">
        <v>139</v>
      </c>
    </row>
    <row r="188" spans="1:65" s="14" customFormat="1" ht="11.25">
      <c r="B188" s="251"/>
      <c r="C188" s="252"/>
      <c r="D188" s="242" t="s">
        <v>178</v>
      </c>
      <c r="E188" s="253" t="s">
        <v>271</v>
      </c>
      <c r="F188" s="254" t="s">
        <v>272</v>
      </c>
      <c r="G188" s="252"/>
      <c r="H188" s="255">
        <v>149.6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178</v>
      </c>
      <c r="AU188" s="261" t="s">
        <v>87</v>
      </c>
      <c r="AV188" s="14" t="s">
        <v>87</v>
      </c>
      <c r="AW188" s="14" t="s">
        <v>32</v>
      </c>
      <c r="AX188" s="14" t="s">
        <v>85</v>
      </c>
      <c r="AY188" s="261" t="s">
        <v>139</v>
      </c>
    </row>
    <row r="189" spans="1:65" s="2" customFormat="1" ht="44.25" customHeight="1">
      <c r="A189" s="35"/>
      <c r="B189" s="36"/>
      <c r="C189" s="273" t="s">
        <v>8</v>
      </c>
      <c r="D189" s="273" t="s">
        <v>221</v>
      </c>
      <c r="E189" s="274" t="s">
        <v>371</v>
      </c>
      <c r="F189" s="275" t="s">
        <v>372</v>
      </c>
      <c r="G189" s="276" t="s">
        <v>259</v>
      </c>
      <c r="H189" s="277">
        <v>1546.664</v>
      </c>
      <c r="I189" s="278"/>
      <c r="J189" s="279">
        <f>ROUND(I189*H189,2)</f>
        <v>0</v>
      </c>
      <c r="K189" s="280"/>
      <c r="L189" s="38"/>
      <c r="M189" s="281" t="s">
        <v>1</v>
      </c>
      <c r="N189" s="282" t="s">
        <v>42</v>
      </c>
      <c r="O189" s="7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9" t="s">
        <v>144</v>
      </c>
      <c r="AT189" s="239" t="s">
        <v>221</v>
      </c>
      <c r="AU189" s="239" t="s">
        <v>87</v>
      </c>
      <c r="AY189" s="17" t="s">
        <v>139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85</v>
      </c>
      <c r="BK189" s="115">
        <f>ROUND(I189*H189,2)</f>
        <v>0</v>
      </c>
      <c r="BL189" s="17" t="s">
        <v>144</v>
      </c>
      <c r="BM189" s="239" t="s">
        <v>373</v>
      </c>
    </row>
    <row r="190" spans="1:65" s="13" customFormat="1" ht="11.25">
      <c r="B190" s="240"/>
      <c r="C190" s="241"/>
      <c r="D190" s="242" t="s">
        <v>178</v>
      </c>
      <c r="E190" s="243" t="s">
        <v>1</v>
      </c>
      <c r="F190" s="244" t="s">
        <v>374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178</v>
      </c>
      <c r="AU190" s="250" t="s">
        <v>87</v>
      </c>
      <c r="AV190" s="13" t="s">
        <v>85</v>
      </c>
      <c r="AW190" s="13" t="s">
        <v>32</v>
      </c>
      <c r="AX190" s="13" t="s">
        <v>77</v>
      </c>
      <c r="AY190" s="250" t="s">
        <v>139</v>
      </c>
    </row>
    <row r="191" spans="1:65" s="14" customFormat="1" ht="11.25">
      <c r="B191" s="251"/>
      <c r="C191" s="252"/>
      <c r="D191" s="242" t="s">
        <v>178</v>
      </c>
      <c r="E191" s="253" t="s">
        <v>1</v>
      </c>
      <c r="F191" s="254" t="s">
        <v>375</v>
      </c>
      <c r="G191" s="252"/>
      <c r="H191" s="255">
        <v>1879.29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AT191" s="261" t="s">
        <v>178</v>
      </c>
      <c r="AU191" s="261" t="s">
        <v>87</v>
      </c>
      <c r="AV191" s="14" t="s">
        <v>87</v>
      </c>
      <c r="AW191" s="14" t="s">
        <v>32</v>
      </c>
      <c r="AX191" s="14" t="s">
        <v>77</v>
      </c>
      <c r="AY191" s="261" t="s">
        <v>139</v>
      </c>
    </row>
    <row r="192" spans="1:65" s="14" customFormat="1" ht="11.25">
      <c r="B192" s="251"/>
      <c r="C192" s="252"/>
      <c r="D192" s="242" t="s">
        <v>178</v>
      </c>
      <c r="E192" s="253" t="s">
        <v>1</v>
      </c>
      <c r="F192" s="254" t="s">
        <v>376</v>
      </c>
      <c r="G192" s="252"/>
      <c r="H192" s="255">
        <v>937.33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178</v>
      </c>
      <c r="AU192" s="261" t="s">
        <v>87</v>
      </c>
      <c r="AV192" s="14" t="s">
        <v>87</v>
      </c>
      <c r="AW192" s="14" t="s">
        <v>32</v>
      </c>
      <c r="AX192" s="14" t="s">
        <v>77</v>
      </c>
      <c r="AY192" s="261" t="s">
        <v>139</v>
      </c>
    </row>
    <row r="193" spans="1:65" s="14" customFormat="1" ht="11.25">
      <c r="B193" s="251"/>
      <c r="C193" s="252"/>
      <c r="D193" s="242" t="s">
        <v>178</v>
      </c>
      <c r="E193" s="253" t="s">
        <v>1</v>
      </c>
      <c r="F193" s="254" t="s">
        <v>377</v>
      </c>
      <c r="G193" s="252"/>
      <c r="H193" s="255">
        <v>203.68799999999999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178</v>
      </c>
      <c r="AU193" s="261" t="s">
        <v>87</v>
      </c>
      <c r="AV193" s="14" t="s">
        <v>87</v>
      </c>
      <c r="AW193" s="14" t="s">
        <v>32</v>
      </c>
      <c r="AX193" s="14" t="s">
        <v>77</v>
      </c>
      <c r="AY193" s="261" t="s">
        <v>139</v>
      </c>
    </row>
    <row r="194" spans="1:65" s="13" customFormat="1" ht="22.5">
      <c r="B194" s="240"/>
      <c r="C194" s="241"/>
      <c r="D194" s="242" t="s">
        <v>178</v>
      </c>
      <c r="E194" s="243" t="s">
        <v>1</v>
      </c>
      <c r="F194" s="244" t="s">
        <v>378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178</v>
      </c>
      <c r="AU194" s="250" t="s">
        <v>87</v>
      </c>
      <c r="AV194" s="13" t="s">
        <v>85</v>
      </c>
      <c r="AW194" s="13" t="s">
        <v>32</v>
      </c>
      <c r="AX194" s="13" t="s">
        <v>77</v>
      </c>
      <c r="AY194" s="250" t="s">
        <v>139</v>
      </c>
    </row>
    <row r="195" spans="1:65" s="14" customFormat="1" ht="11.25">
      <c r="B195" s="251"/>
      <c r="C195" s="252"/>
      <c r="D195" s="242" t="s">
        <v>178</v>
      </c>
      <c r="E195" s="253" t="s">
        <v>1</v>
      </c>
      <c r="F195" s="254" t="s">
        <v>379</v>
      </c>
      <c r="G195" s="252"/>
      <c r="H195" s="255">
        <v>-900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178</v>
      </c>
      <c r="AU195" s="261" t="s">
        <v>87</v>
      </c>
      <c r="AV195" s="14" t="s">
        <v>87</v>
      </c>
      <c r="AW195" s="14" t="s">
        <v>32</v>
      </c>
      <c r="AX195" s="14" t="s">
        <v>77</v>
      </c>
      <c r="AY195" s="261" t="s">
        <v>139</v>
      </c>
    </row>
    <row r="196" spans="1:65" s="14" customFormat="1" ht="11.25">
      <c r="B196" s="251"/>
      <c r="C196" s="252"/>
      <c r="D196" s="242" t="s">
        <v>178</v>
      </c>
      <c r="E196" s="253" t="s">
        <v>1</v>
      </c>
      <c r="F196" s="254" t="s">
        <v>380</v>
      </c>
      <c r="G196" s="252"/>
      <c r="H196" s="255">
        <v>-111.6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178</v>
      </c>
      <c r="AU196" s="261" t="s">
        <v>87</v>
      </c>
      <c r="AV196" s="14" t="s">
        <v>87</v>
      </c>
      <c r="AW196" s="14" t="s">
        <v>32</v>
      </c>
      <c r="AX196" s="14" t="s">
        <v>77</v>
      </c>
      <c r="AY196" s="261" t="s">
        <v>139</v>
      </c>
    </row>
    <row r="197" spans="1:65" s="14" customFormat="1" ht="11.25">
      <c r="B197" s="251"/>
      <c r="C197" s="252"/>
      <c r="D197" s="242" t="s">
        <v>178</v>
      </c>
      <c r="E197" s="253" t="s">
        <v>1</v>
      </c>
      <c r="F197" s="254" t="s">
        <v>381</v>
      </c>
      <c r="G197" s="252"/>
      <c r="H197" s="255">
        <v>-578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178</v>
      </c>
      <c r="AU197" s="261" t="s">
        <v>87</v>
      </c>
      <c r="AV197" s="14" t="s">
        <v>87</v>
      </c>
      <c r="AW197" s="14" t="s">
        <v>32</v>
      </c>
      <c r="AX197" s="14" t="s">
        <v>77</v>
      </c>
      <c r="AY197" s="261" t="s">
        <v>139</v>
      </c>
    </row>
    <row r="198" spans="1:65" s="13" customFormat="1" ht="11.25">
      <c r="B198" s="240"/>
      <c r="C198" s="241"/>
      <c r="D198" s="242" t="s">
        <v>178</v>
      </c>
      <c r="E198" s="243" t="s">
        <v>1</v>
      </c>
      <c r="F198" s="244" t="s">
        <v>382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178</v>
      </c>
      <c r="AU198" s="250" t="s">
        <v>87</v>
      </c>
      <c r="AV198" s="13" t="s">
        <v>85</v>
      </c>
      <c r="AW198" s="13" t="s">
        <v>32</v>
      </c>
      <c r="AX198" s="13" t="s">
        <v>77</v>
      </c>
      <c r="AY198" s="250" t="s">
        <v>139</v>
      </c>
    </row>
    <row r="199" spans="1:65" s="14" customFormat="1" ht="11.25">
      <c r="B199" s="251"/>
      <c r="C199" s="252"/>
      <c r="D199" s="242" t="s">
        <v>178</v>
      </c>
      <c r="E199" s="253" t="s">
        <v>1</v>
      </c>
      <c r="F199" s="254" t="s">
        <v>383</v>
      </c>
      <c r="G199" s="252"/>
      <c r="H199" s="255">
        <v>115.956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178</v>
      </c>
      <c r="AU199" s="261" t="s">
        <v>87</v>
      </c>
      <c r="AV199" s="14" t="s">
        <v>87</v>
      </c>
      <c r="AW199" s="14" t="s">
        <v>32</v>
      </c>
      <c r="AX199" s="14" t="s">
        <v>77</v>
      </c>
      <c r="AY199" s="261" t="s">
        <v>139</v>
      </c>
    </row>
    <row r="200" spans="1:65" s="15" customFormat="1" ht="11.25">
      <c r="B200" s="262"/>
      <c r="C200" s="263"/>
      <c r="D200" s="242" t="s">
        <v>178</v>
      </c>
      <c r="E200" s="264" t="s">
        <v>267</v>
      </c>
      <c r="F200" s="265" t="s">
        <v>182</v>
      </c>
      <c r="G200" s="263"/>
      <c r="H200" s="266">
        <v>1546.664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AT200" s="272" t="s">
        <v>178</v>
      </c>
      <c r="AU200" s="272" t="s">
        <v>87</v>
      </c>
      <c r="AV200" s="15" t="s">
        <v>144</v>
      </c>
      <c r="AW200" s="15" t="s">
        <v>32</v>
      </c>
      <c r="AX200" s="15" t="s">
        <v>85</v>
      </c>
      <c r="AY200" s="272" t="s">
        <v>139</v>
      </c>
    </row>
    <row r="201" spans="1:65" s="2" customFormat="1" ht="44.25" customHeight="1">
      <c r="A201" s="35"/>
      <c r="B201" s="36"/>
      <c r="C201" s="273" t="s">
        <v>201</v>
      </c>
      <c r="D201" s="273" t="s">
        <v>221</v>
      </c>
      <c r="E201" s="274" t="s">
        <v>384</v>
      </c>
      <c r="F201" s="275" t="s">
        <v>385</v>
      </c>
      <c r="G201" s="276" t="s">
        <v>259</v>
      </c>
      <c r="H201" s="277">
        <v>1546.664</v>
      </c>
      <c r="I201" s="278"/>
      <c r="J201" s="279">
        <f>ROUND(I201*H201,2)</f>
        <v>0</v>
      </c>
      <c r="K201" s="280"/>
      <c r="L201" s="38"/>
      <c r="M201" s="281" t="s">
        <v>1</v>
      </c>
      <c r="N201" s="282" t="s">
        <v>42</v>
      </c>
      <c r="O201" s="7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9" t="s">
        <v>144</v>
      </c>
      <c r="AT201" s="239" t="s">
        <v>221</v>
      </c>
      <c r="AU201" s="239" t="s">
        <v>87</v>
      </c>
      <c r="AY201" s="17" t="s">
        <v>139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17" t="s">
        <v>85</v>
      </c>
      <c r="BK201" s="115">
        <f>ROUND(I201*H201,2)</f>
        <v>0</v>
      </c>
      <c r="BL201" s="17" t="s">
        <v>144</v>
      </c>
      <c r="BM201" s="239" t="s">
        <v>386</v>
      </c>
    </row>
    <row r="202" spans="1:65" s="14" customFormat="1" ht="11.25">
      <c r="B202" s="251"/>
      <c r="C202" s="252"/>
      <c r="D202" s="242" t="s">
        <v>178</v>
      </c>
      <c r="E202" s="253" t="s">
        <v>1</v>
      </c>
      <c r="F202" s="254" t="s">
        <v>267</v>
      </c>
      <c r="G202" s="252"/>
      <c r="H202" s="255">
        <v>1546.664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178</v>
      </c>
      <c r="AU202" s="261" t="s">
        <v>87</v>
      </c>
      <c r="AV202" s="14" t="s">
        <v>87</v>
      </c>
      <c r="AW202" s="14" t="s">
        <v>32</v>
      </c>
      <c r="AX202" s="14" t="s">
        <v>85</v>
      </c>
      <c r="AY202" s="261" t="s">
        <v>139</v>
      </c>
    </row>
    <row r="203" spans="1:65" s="2" customFormat="1" ht="33" customHeight="1">
      <c r="A203" s="35"/>
      <c r="B203" s="36"/>
      <c r="C203" s="273" t="s">
        <v>205</v>
      </c>
      <c r="D203" s="273" t="s">
        <v>221</v>
      </c>
      <c r="E203" s="274" t="s">
        <v>387</v>
      </c>
      <c r="F203" s="275" t="s">
        <v>388</v>
      </c>
      <c r="G203" s="276" t="s">
        <v>259</v>
      </c>
      <c r="H203" s="277">
        <v>73.25</v>
      </c>
      <c r="I203" s="278"/>
      <c r="J203" s="279">
        <f>ROUND(I203*H203,2)</f>
        <v>0</v>
      </c>
      <c r="K203" s="280"/>
      <c r="L203" s="38"/>
      <c r="M203" s="281" t="s">
        <v>1</v>
      </c>
      <c r="N203" s="282" t="s">
        <v>42</v>
      </c>
      <c r="O203" s="7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9" t="s">
        <v>144</v>
      </c>
      <c r="AT203" s="239" t="s">
        <v>221</v>
      </c>
      <c r="AU203" s="239" t="s">
        <v>87</v>
      </c>
      <c r="AY203" s="17" t="s">
        <v>139</v>
      </c>
      <c r="BE203" s="115">
        <f>IF(N203="základní",J203,0)</f>
        <v>0</v>
      </c>
      <c r="BF203" s="115">
        <f>IF(N203="snížená",J203,0)</f>
        <v>0</v>
      </c>
      <c r="BG203" s="115">
        <f>IF(N203="zákl. přenesená",J203,0)</f>
        <v>0</v>
      </c>
      <c r="BH203" s="115">
        <f>IF(N203="sníž. přenesená",J203,0)</f>
        <v>0</v>
      </c>
      <c r="BI203" s="115">
        <f>IF(N203="nulová",J203,0)</f>
        <v>0</v>
      </c>
      <c r="BJ203" s="17" t="s">
        <v>85</v>
      </c>
      <c r="BK203" s="115">
        <f>ROUND(I203*H203,2)</f>
        <v>0</v>
      </c>
      <c r="BL203" s="17" t="s">
        <v>144</v>
      </c>
      <c r="BM203" s="239" t="s">
        <v>389</v>
      </c>
    </row>
    <row r="204" spans="1:65" s="13" customFormat="1" ht="11.25">
      <c r="B204" s="240"/>
      <c r="C204" s="241"/>
      <c r="D204" s="242" t="s">
        <v>178</v>
      </c>
      <c r="E204" s="243" t="s">
        <v>1</v>
      </c>
      <c r="F204" s="244" t="s">
        <v>390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178</v>
      </c>
      <c r="AU204" s="250" t="s">
        <v>87</v>
      </c>
      <c r="AV204" s="13" t="s">
        <v>85</v>
      </c>
      <c r="AW204" s="13" t="s">
        <v>32</v>
      </c>
      <c r="AX204" s="13" t="s">
        <v>77</v>
      </c>
      <c r="AY204" s="250" t="s">
        <v>139</v>
      </c>
    </row>
    <row r="205" spans="1:65" s="14" customFormat="1" ht="11.25">
      <c r="B205" s="251"/>
      <c r="C205" s="252"/>
      <c r="D205" s="242" t="s">
        <v>178</v>
      </c>
      <c r="E205" s="253" t="s">
        <v>279</v>
      </c>
      <c r="F205" s="254" t="s">
        <v>391</v>
      </c>
      <c r="G205" s="252"/>
      <c r="H205" s="255">
        <v>73.25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178</v>
      </c>
      <c r="AU205" s="261" t="s">
        <v>87</v>
      </c>
      <c r="AV205" s="14" t="s">
        <v>87</v>
      </c>
      <c r="AW205" s="14" t="s">
        <v>32</v>
      </c>
      <c r="AX205" s="14" t="s">
        <v>85</v>
      </c>
      <c r="AY205" s="261" t="s">
        <v>139</v>
      </c>
    </row>
    <row r="206" spans="1:65" s="2" customFormat="1" ht="44.25" customHeight="1">
      <c r="A206" s="35"/>
      <c r="B206" s="36"/>
      <c r="C206" s="273" t="s">
        <v>209</v>
      </c>
      <c r="D206" s="273" t="s">
        <v>221</v>
      </c>
      <c r="E206" s="274" t="s">
        <v>392</v>
      </c>
      <c r="F206" s="275" t="s">
        <v>393</v>
      </c>
      <c r="G206" s="276" t="s">
        <v>259</v>
      </c>
      <c r="H206" s="277">
        <v>73.25</v>
      </c>
      <c r="I206" s="278"/>
      <c r="J206" s="279">
        <f>ROUND(I206*H206,2)</f>
        <v>0</v>
      </c>
      <c r="K206" s="280"/>
      <c r="L206" s="38"/>
      <c r="M206" s="281" t="s">
        <v>1</v>
      </c>
      <c r="N206" s="282" t="s">
        <v>42</v>
      </c>
      <c r="O206" s="7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9" t="s">
        <v>144</v>
      </c>
      <c r="AT206" s="239" t="s">
        <v>221</v>
      </c>
      <c r="AU206" s="239" t="s">
        <v>87</v>
      </c>
      <c r="AY206" s="17" t="s">
        <v>139</v>
      </c>
      <c r="BE206" s="115">
        <f>IF(N206="základní",J206,0)</f>
        <v>0</v>
      </c>
      <c r="BF206" s="115">
        <f>IF(N206="snížená",J206,0)</f>
        <v>0</v>
      </c>
      <c r="BG206" s="115">
        <f>IF(N206="zákl. přenesená",J206,0)</f>
        <v>0</v>
      </c>
      <c r="BH206" s="115">
        <f>IF(N206="sníž. přenesená",J206,0)</f>
        <v>0</v>
      </c>
      <c r="BI206" s="115">
        <f>IF(N206="nulová",J206,0)</f>
        <v>0</v>
      </c>
      <c r="BJ206" s="17" t="s">
        <v>85</v>
      </c>
      <c r="BK206" s="115">
        <f>ROUND(I206*H206,2)</f>
        <v>0</v>
      </c>
      <c r="BL206" s="17" t="s">
        <v>144</v>
      </c>
      <c r="BM206" s="239" t="s">
        <v>394</v>
      </c>
    </row>
    <row r="207" spans="1:65" s="14" customFormat="1" ht="11.25">
      <c r="B207" s="251"/>
      <c r="C207" s="252"/>
      <c r="D207" s="242" t="s">
        <v>178</v>
      </c>
      <c r="E207" s="253" t="s">
        <v>1</v>
      </c>
      <c r="F207" s="254" t="s">
        <v>279</v>
      </c>
      <c r="G207" s="252"/>
      <c r="H207" s="255">
        <v>73.25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178</v>
      </c>
      <c r="AU207" s="261" t="s">
        <v>87</v>
      </c>
      <c r="AV207" s="14" t="s">
        <v>87</v>
      </c>
      <c r="AW207" s="14" t="s">
        <v>32</v>
      </c>
      <c r="AX207" s="14" t="s">
        <v>85</v>
      </c>
      <c r="AY207" s="261" t="s">
        <v>139</v>
      </c>
    </row>
    <row r="208" spans="1:65" s="2" customFormat="1" ht="33" customHeight="1">
      <c r="A208" s="35"/>
      <c r="B208" s="36"/>
      <c r="C208" s="273" t="s">
        <v>213</v>
      </c>
      <c r="D208" s="273" t="s">
        <v>221</v>
      </c>
      <c r="E208" s="274" t="s">
        <v>395</v>
      </c>
      <c r="F208" s="275" t="s">
        <v>396</v>
      </c>
      <c r="G208" s="276" t="s">
        <v>259</v>
      </c>
      <c r="H208" s="277">
        <v>77.7</v>
      </c>
      <c r="I208" s="278"/>
      <c r="J208" s="279">
        <f>ROUND(I208*H208,2)</f>
        <v>0</v>
      </c>
      <c r="K208" s="280"/>
      <c r="L208" s="38"/>
      <c r="M208" s="281" t="s">
        <v>1</v>
      </c>
      <c r="N208" s="282" t="s">
        <v>42</v>
      </c>
      <c r="O208" s="7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9" t="s">
        <v>144</v>
      </c>
      <c r="AT208" s="239" t="s">
        <v>221</v>
      </c>
      <c r="AU208" s="239" t="s">
        <v>87</v>
      </c>
      <c r="AY208" s="17" t="s">
        <v>139</v>
      </c>
      <c r="BE208" s="115">
        <f>IF(N208="základní",J208,0)</f>
        <v>0</v>
      </c>
      <c r="BF208" s="115">
        <f>IF(N208="snížená",J208,0)</f>
        <v>0</v>
      </c>
      <c r="BG208" s="115">
        <f>IF(N208="zákl. přenesená",J208,0)</f>
        <v>0</v>
      </c>
      <c r="BH208" s="115">
        <f>IF(N208="sníž. přenesená",J208,0)</f>
        <v>0</v>
      </c>
      <c r="BI208" s="115">
        <f>IF(N208="nulová",J208,0)</f>
        <v>0</v>
      </c>
      <c r="BJ208" s="17" t="s">
        <v>85</v>
      </c>
      <c r="BK208" s="115">
        <f>ROUND(I208*H208,2)</f>
        <v>0</v>
      </c>
      <c r="BL208" s="17" t="s">
        <v>144</v>
      </c>
      <c r="BM208" s="239" t="s">
        <v>397</v>
      </c>
    </row>
    <row r="209" spans="1:65" s="13" customFormat="1" ht="11.25">
      <c r="B209" s="240"/>
      <c r="C209" s="241"/>
      <c r="D209" s="242" t="s">
        <v>178</v>
      </c>
      <c r="E209" s="243" t="s">
        <v>1</v>
      </c>
      <c r="F209" s="244" t="s">
        <v>398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178</v>
      </c>
      <c r="AU209" s="250" t="s">
        <v>87</v>
      </c>
      <c r="AV209" s="13" t="s">
        <v>85</v>
      </c>
      <c r="AW209" s="13" t="s">
        <v>32</v>
      </c>
      <c r="AX209" s="13" t="s">
        <v>77</v>
      </c>
      <c r="AY209" s="250" t="s">
        <v>139</v>
      </c>
    </row>
    <row r="210" spans="1:65" s="14" customFormat="1" ht="11.25">
      <c r="B210" s="251"/>
      <c r="C210" s="252"/>
      <c r="D210" s="242" t="s">
        <v>178</v>
      </c>
      <c r="E210" s="253" t="s">
        <v>281</v>
      </c>
      <c r="F210" s="254" t="s">
        <v>399</v>
      </c>
      <c r="G210" s="252"/>
      <c r="H210" s="255">
        <v>77.7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178</v>
      </c>
      <c r="AU210" s="261" t="s">
        <v>87</v>
      </c>
      <c r="AV210" s="14" t="s">
        <v>87</v>
      </c>
      <c r="AW210" s="14" t="s">
        <v>32</v>
      </c>
      <c r="AX210" s="14" t="s">
        <v>85</v>
      </c>
      <c r="AY210" s="261" t="s">
        <v>139</v>
      </c>
    </row>
    <row r="211" spans="1:65" s="2" customFormat="1" ht="44.25" customHeight="1">
      <c r="A211" s="35"/>
      <c r="B211" s="36"/>
      <c r="C211" s="273" t="s">
        <v>217</v>
      </c>
      <c r="D211" s="273" t="s">
        <v>221</v>
      </c>
      <c r="E211" s="274" t="s">
        <v>400</v>
      </c>
      <c r="F211" s="275" t="s">
        <v>401</v>
      </c>
      <c r="G211" s="276" t="s">
        <v>259</v>
      </c>
      <c r="H211" s="277">
        <v>77.7</v>
      </c>
      <c r="I211" s="278"/>
      <c r="J211" s="279">
        <f>ROUND(I211*H211,2)</f>
        <v>0</v>
      </c>
      <c r="K211" s="280"/>
      <c r="L211" s="38"/>
      <c r="M211" s="281" t="s">
        <v>1</v>
      </c>
      <c r="N211" s="282" t="s">
        <v>42</v>
      </c>
      <c r="O211" s="7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9" t="s">
        <v>144</v>
      </c>
      <c r="AT211" s="239" t="s">
        <v>221</v>
      </c>
      <c r="AU211" s="239" t="s">
        <v>87</v>
      </c>
      <c r="AY211" s="17" t="s">
        <v>139</v>
      </c>
      <c r="BE211" s="115">
        <f>IF(N211="základní",J211,0)</f>
        <v>0</v>
      </c>
      <c r="BF211" s="115">
        <f>IF(N211="snížená",J211,0)</f>
        <v>0</v>
      </c>
      <c r="BG211" s="115">
        <f>IF(N211="zákl. přenesená",J211,0)</f>
        <v>0</v>
      </c>
      <c r="BH211" s="115">
        <f>IF(N211="sníž. přenesená",J211,0)</f>
        <v>0</v>
      </c>
      <c r="BI211" s="115">
        <f>IF(N211="nulová",J211,0)</f>
        <v>0</v>
      </c>
      <c r="BJ211" s="17" t="s">
        <v>85</v>
      </c>
      <c r="BK211" s="115">
        <f>ROUND(I211*H211,2)</f>
        <v>0</v>
      </c>
      <c r="BL211" s="17" t="s">
        <v>144</v>
      </c>
      <c r="BM211" s="239" t="s">
        <v>402</v>
      </c>
    </row>
    <row r="212" spans="1:65" s="14" customFormat="1" ht="11.25">
      <c r="B212" s="251"/>
      <c r="C212" s="252"/>
      <c r="D212" s="242" t="s">
        <v>178</v>
      </c>
      <c r="E212" s="253" t="s">
        <v>1</v>
      </c>
      <c r="F212" s="254" t="s">
        <v>281</v>
      </c>
      <c r="G212" s="252"/>
      <c r="H212" s="255">
        <v>77.7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178</v>
      </c>
      <c r="AU212" s="261" t="s">
        <v>87</v>
      </c>
      <c r="AV212" s="14" t="s">
        <v>87</v>
      </c>
      <c r="AW212" s="14" t="s">
        <v>32</v>
      </c>
      <c r="AX212" s="14" t="s">
        <v>85</v>
      </c>
      <c r="AY212" s="261" t="s">
        <v>139</v>
      </c>
    </row>
    <row r="213" spans="1:65" s="2" customFormat="1" ht="33" customHeight="1">
      <c r="A213" s="35"/>
      <c r="B213" s="36"/>
      <c r="C213" s="273" t="s">
        <v>7</v>
      </c>
      <c r="D213" s="273" t="s">
        <v>221</v>
      </c>
      <c r="E213" s="274" t="s">
        <v>403</v>
      </c>
      <c r="F213" s="275" t="s">
        <v>404</v>
      </c>
      <c r="G213" s="276" t="s">
        <v>237</v>
      </c>
      <c r="H213" s="277">
        <v>148</v>
      </c>
      <c r="I213" s="278"/>
      <c r="J213" s="279">
        <f>ROUND(I213*H213,2)</f>
        <v>0</v>
      </c>
      <c r="K213" s="280"/>
      <c r="L213" s="38"/>
      <c r="M213" s="281" t="s">
        <v>1</v>
      </c>
      <c r="N213" s="282" t="s">
        <v>42</v>
      </c>
      <c r="O213" s="72"/>
      <c r="P213" s="237">
        <f>O213*H213</f>
        <v>0</v>
      </c>
      <c r="Q213" s="237">
        <v>8.4999999999999995E-4</v>
      </c>
      <c r="R213" s="237">
        <f>Q213*H213</f>
        <v>0.1258</v>
      </c>
      <c r="S213" s="237">
        <v>0</v>
      </c>
      <c r="T213" s="23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9" t="s">
        <v>144</v>
      </c>
      <c r="AT213" s="239" t="s">
        <v>221</v>
      </c>
      <c r="AU213" s="239" t="s">
        <v>87</v>
      </c>
      <c r="AY213" s="17" t="s">
        <v>139</v>
      </c>
      <c r="BE213" s="115">
        <f>IF(N213="základní",J213,0)</f>
        <v>0</v>
      </c>
      <c r="BF213" s="115">
        <f>IF(N213="snížená",J213,0)</f>
        <v>0</v>
      </c>
      <c r="BG213" s="115">
        <f>IF(N213="zákl. přenesená",J213,0)</f>
        <v>0</v>
      </c>
      <c r="BH213" s="115">
        <f>IF(N213="sníž. přenesená",J213,0)</f>
        <v>0</v>
      </c>
      <c r="BI213" s="115">
        <f>IF(N213="nulová",J213,0)</f>
        <v>0</v>
      </c>
      <c r="BJ213" s="17" t="s">
        <v>85</v>
      </c>
      <c r="BK213" s="115">
        <f>ROUND(I213*H213,2)</f>
        <v>0</v>
      </c>
      <c r="BL213" s="17" t="s">
        <v>144</v>
      </c>
      <c r="BM213" s="239" t="s">
        <v>405</v>
      </c>
    </row>
    <row r="214" spans="1:65" s="14" customFormat="1" ht="11.25">
      <c r="B214" s="251"/>
      <c r="C214" s="252"/>
      <c r="D214" s="242" t="s">
        <v>178</v>
      </c>
      <c r="E214" s="253" t="s">
        <v>1</v>
      </c>
      <c r="F214" s="254" t="s">
        <v>406</v>
      </c>
      <c r="G214" s="252"/>
      <c r="H214" s="255">
        <v>148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178</v>
      </c>
      <c r="AU214" s="261" t="s">
        <v>87</v>
      </c>
      <c r="AV214" s="14" t="s">
        <v>87</v>
      </c>
      <c r="AW214" s="14" t="s">
        <v>32</v>
      </c>
      <c r="AX214" s="14" t="s">
        <v>85</v>
      </c>
      <c r="AY214" s="261" t="s">
        <v>139</v>
      </c>
    </row>
    <row r="215" spans="1:65" s="2" customFormat="1" ht="33" customHeight="1">
      <c r="A215" s="35"/>
      <c r="B215" s="36"/>
      <c r="C215" s="273" t="s">
        <v>228</v>
      </c>
      <c r="D215" s="273" t="s">
        <v>221</v>
      </c>
      <c r="E215" s="274" t="s">
        <v>407</v>
      </c>
      <c r="F215" s="275" t="s">
        <v>408</v>
      </c>
      <c r="G215" s="276" t="s">
        <v>237</v>
      </c>
      <c r="H215" s="277">
        <v>148</v>
      </c>
      <c r="I215" s="278"/>
      <c r="J215" s="279">
        <f>ROUND(I215*H215,2)</f>
        <v>0</v>
      </c>
      <c r="K215" s="280"/>
      <c r="L215" s="38"/>
      <c r="M215" s="281" t="s">
        <v>1</v>
      </c>
      <c r="N215" s="282" t="s">
        <v>42</v>
      </c>
      <c r="O215" s="7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9" t="s">
        <v>144</v>
      </c>
      <c r="AT215" s="239" t="s">
        <v>221</v>
      </c>
      <c r="AU215" s="239" t="s">
        <v>87</v>
      </c>
      <c r="AY215" s="17" t="s">
        <v>139</v>
      </c>
      <c r="BE215" s="115">
        <f>IF(N215="základní",J215,0)</f>
        <v>0</v>
      </c>
      <c r="BF215" s="115">
        <f>IF(N215="snížená",J215,0)</f>
        <v>0</v>
      </c>
      <c r="BG215" s="115">
        <f>IF(N215="zákl. přenesená",J215,0)</f>
        <v>0</v>
      </c>
      <c r="BH215" s="115">
        <f>IF(N215="sníž. přenesená",J215,0)</f>
        <v>0</v>
      </c>
      <c r="BI215" s="115">
        <f>IF(N215="nulová",J215,0)</f>
        <v>0</v>
      </c>
      <c r="BJ215" s="17" t="s">
        <v>85</v>
      </c>
      <c r="BK215" s="115">
        <f>ROUND(I215*H215,2)</f>
        <v>0</v>
      </c>
      <c r="BL215" s="17" t="s">
        <v>144</v>
      </c>
      <c r="BM215" s="239" t="s">
        <v>409</v>
      </c>
    </row>
    <row r="216" spans="1:65" s="2" customFormat="1" ht="44.25" customHeight="1">
      <c r="A216" s="35"/>
      <c r="B216" s="36"/>
      <c r="C216" s="273" t="s">
        <v>232</v>
      </c>
      <c r="D216" s="273" t="s">
        <v>221</v>
      </c>
      <c r="E216" s="274" t="s">
        <v>410</v>
      </c>
      <c r="F216" s="275" t="s">
        <v>411</v>
      </c>
      <c r="G216" s="276" t="s">
        <v>259</v>
      </c>
      <c r="H216" s="277">
        <v>77.7</v>
      </c>
      <c r="I216" s="278"/>
      <c r="J216" s="279">
        <f>ROUND(I216*H216,2)</f>
        <v>0</v>
      </c>
      <c r="K216" s="280"/>
      <c r="L216" s="38"/>
      <c r="M216" s="281" t="s">
        <v>1</v>
      </c>
      <c r="N216" s="282" t="s">
        <v>42</v>
      </c>
      <c r="O216" s="7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9" t="s">
        <v>144</v>
      </c>
      <c r="AT216" s="239" t="s">
        <v>221</v>
      </c>
      <c r="AU216" s="239" t="s">
        <v>87</v>
      </c>
      <c r="AY216" s="17" t="s">
        <v>139</v>
      </c>
      <c r="BE216" s="115">
        <f>IF(N216="základní",J216,0)</f>
        <v>0</v>
      </c>
      <c r="BF216" s="115">
        <f>IF(N216="snížená",J216,0)</f>
        <v>0</v>
      </c>
      <c r="BG216" s="115">
        <f>IF(N216="zákl. přenesená",J216,0)</f>
        <v>0</v>
      </c>
      <c r="BH216" s="115">
        <f>IF(N216="sníž. přenesená",J216,0)</f>
        <v>0</v>
      </c>
      <c r="BI216" s="115">
        <f>IF(N216="nulová",J216,0)</f>
        <v>0</v>
      </c>
      <c r="BJ216" s="17" t="s">
        <v>85</v>
      </c>
      <c r="BK216" s="115">
        <f>ROUND(I216*H216,2)</f>
        <v>0</v>
      </c>
      <c r="BL216" s="17" t="s">
        <v>144</v>
      </c>
      <c r="BM216" s="239" t="s">
        <v>412</v>
      </c>
    </row>
    <row r="217" spans="1:65" s="14" customFormat="1" ht="11.25">
      <c r="B217" s="251"/>
      <c r="C217" s="252"/>
      <c r="D217" s="242" t="s">
        <v>178</v>
      </c>
      <c r="E217" s="253" t="s">
        <v>1</v>
      </c>
      <c r="F217" s="254" t="s">
        <v>281</v>
      </c>
      <c r="G217" s="252"/>
      <c r="H217" s="255">
        <v>77.7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178</v>
      </c>
      <c r="AU217" s="261" t="s">
        <v>87</v>
      </c>
      <c r="AV217" s="14" t="s">
        <v>87</v>
      </c>
      <c r="AW217" s="14" t="s">
        <v>32</v>
      </c>
      <c r="AX217" s="14" t="s">
        <v>85</v>
      </c>
      <c r="AY217" s="261" t="s">
        <v>139</v>
      </c>
    </row>
    <row r="218" spans="1:65" s="2" customFormat="1" ht="44.25" customHeight="1">
      <c r="A218" s="35"/>
      <c r="B218" s="36"/>
      <c r="C218" s="273" t="s">
        <v>413</v>
      </c>
      <c r="D218" s="273" t="s">
        <v>221</v>
      </c>
      <c r="E218" s="274" t="s">
        <v>414</v>
      </c>
      <c r="F218" s="275" t="s">
        <v>415</v>
      </c>
      <c r="G218" s="276" t="s">
        <v>259</v>
      </c>
      <c r="H218" s="277">
        <v>149.6</v>
      </c>
      <c r="I218" s="278"/>
      <c r="J218" s="279">
        <f>ROUND(I218*H218,2)</f>
        <v>0</v>
      </c>
      <c r="K218" s="280"/>
      <c r="L218" s="38"/>
      <c r="M218" s="281" t="s">
        <v>1</v>
      </c>
      <c r="N218" s="282" t="s">
        <v>42</v>
      </c>
      <c r="O218" s="7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9" t="s">
        <v>144</v>
      </c>
      <c r="AT218" s="239" t="s">
        <v>221</v>
      </c>
      <c r="AU218" s="239" t="s">
        <v>87</v>
      </c>
      <c r="AY218" s="17" t="s">
        <v>139</v>
      </c>
      <c r="BE218" s="115">
        <f>IF(N218="základní",J218,0)</f>
        <v>0</v>
      </c>
      <c r="BF218" s="115">
        <f>IF(N218="snížená",J218,0)</f>
        <v>0</v>
      </c>
      <c r="BG218" s="115">
        <f>IF(N218="zákl. přenesená",J218,0)</f>
        <v>0</v>
      </c>
      <c r="BH218" s="115">
        <f>IF(N218="sníž. přenesená",J218,0)</f>
        <v>0</v>
      </c>
      <c r="BI218" s="115">
        <f>IF(N218="nulová",J218,0)</f>
        <v>0</v>
      </c>
      <c r="BJ218" s="17" t="s">
        <v>85</v>
      </c>
      <c r="BK218" s="115">
        <f>ROUND(I218*H218,2)</f>
        <v>0</v>
      </c>
      <c r="BL218" s="17" t="s">
        <v>144</v>
      </c>
      <c r="BM218" s="239" t="s">
        <v>416</v>
      </c>
    </row>
    <row r="219" spans="1:65" s="13" customFormat="1" ht="11.25">
      <c r="B219" s="240"/>
      <c r="C219" s="241"/>
      <c r="D219" s="242" t="s">
        <v>178</v>
      </c>
      <c r="E219" s="243" t="s">
        <v>1</v>
      </c>
      <c r="F219" s="244" t="s">
        <v>417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178</v>
      </c>
      <c r="AU219" s="250" t="s">
        <v>87</v>
      </c>
      <c r="AV219" s="13" t="s">
        <v>85</v>
      </c>
      <c r="AW219" s="13" t="s">
        <v>32</v>
      </c>
      <c r="AX219" s="13" t="s">
        <v>77</v>
      </c>
      <c r="AY219" s="250" t="s">
        <v>139</v>
      </c>
    </row>
    <row r="220" spans="1:65" s="13" customFormat="1" ht="11.25">
      <c r="B220" s="240"/>
      <c r="C220" s="241"/>
      <c r="D220" s="242" t="s">
        <v>178</v>
      </c>
      <c r="E220" s="243" t="s">
        <v>1</v>
      </c>
      <c r="F220" s="244" t="s">
        <v>418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178</v>
      </c>
      <c r="AU220" s="250" t="s">
        <v>87</v>
      </c>
      <c r="AV220" s="13" t="s">
        <v>85</v>
      </c>
      <c r="AW220" s="13" t="s">
        <v>32</v>
      </c>
      <c r="AX220" s="13" t="s">
        <v>77</v>
      </c>
      <c r="AY220" s="250" t="s">
        <v>139</v>
      </c>
    </row>
    <row r="221" spans="1:65" s="14" customFormat="1" ht="11.25">
      <c r="B221" s="251"/>
      <c r="C221" s="252"/>
      <c r="D221" s="242" t="s">
        <v>178</v>
      </c>
      <c r="E221" s="253" t="s">
        <v>1</v>
      </c>
      <c r="F221" s="254" t="s">
        <v>271</v>
      </c>
      <c r="G221" s="252"/>
      <c r="H221" s="255">
        <v>149.6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178</v>
      </c>
      <c r="AU221" s="261" t="s">
        <v>87</v>
      </c>
      <c r="AV221" s="14" t="s">
        <v>87</v>
      </c>
      <c r="AW221" s="14" t="s">
        <v>32</v>
      </c>
      <c r="AX221" s="14" t="s">
        <v>85</v>
      </c>
      <c r="AY221" s="261" t="s">
        <v>139</v>
      </c>
    </row>
    <row r="222" spans="1:65" s="2" customFormat="1" ht="44.25" customHeight="1">
      <c r="A222" s="35"/>
      <c r="B222" s="36"/>
      <c r="C222" s="273" t="s">
        <v>419</v>
      </c>
      <c r="D222" s="273" t="s">
        <v>221</v>
      </c>
      <c r="E222" s="274" t="s">
        <v>420</v>
      </c>
      <c r="F222" s="275" t="s">
        <v>421</v>
      </c>
      <c r="G222" s="276" t="s">
        <v>259</v>
      </c>
      <c r="H222" s="277">
        <v>1697.614</v>
      </c>
      <c r="I222" s="278"/>
      <c r="J222" s="279">
        <f>ROUND(I222*H222,2)</f>
        <v>0</v>
      </c>
      <c r="K222" s="280"/>
      <c r="L222" s="38"/>
      <c r="M222" s="281" t="s">
        <v>1</v>
      </c>
      <c r="N222" s="282" t="s">
        <v>42</v>
      </c>
      <c r="O222" s="7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9" t="s">
        <v>144</v>
      </c>
      <c r="AT222" s="239" t="s">
        <v>221</v>
      </c>
      <c r="AU222" s="239" t="s">
        <v>87</v>
      </c>
      <c r="AY222" s="17" t="s">
        <v>139</v>
      </c>
      <c r="BE222" s="115">
        <f>IF(N222="základní",J222,0)</f>
        <v>0</v>
      </c>
      <c r="BF222" s="115">
        <f>IF(N222="snížená",J222,0)</f>
        <v>0</v>
      </c>
      <c r="BG222" s="115">
        <f>IF(N222="zákl. přenesená",J222,0)</f>
        <v>0</v>
      </c>
      <c r="BH222" s="115">
        <f>IF(N222="sníž. přenesená",J222,0)</f>
        <v>0</v>
      </c>
      <c r="BI222" s="115">
        <f>IF(N222="nulová",J222,0)</f>
        <v>0</v>
      </c>
      <c r="BJ222" s="17" t="s">
        <v>85</v>
      </c>
      <c r="BK222" s="115">
        <f>ROUND(I222*H222,2)</f>
        <v>0</v>
      </c>
      <c r="BL222" s="17" t="s">
        <v>144</v>
      </c>
      <c r="BM222" s="239" t="s">
        <v>422</v>
      </c>
    </row>
    <row r="223" spans="1:65" s="14" customFormat="1" ht="11.25">
      <c r="B223" s="251"/>
      <c r="C223" s="252"/>
      <c r="D223" s="242" t="s">
        <v>178</v>
      </c>
      <c r="E223" s="253" t="s">
        <v>1</v>
      </c>
      <c r="F223" s="254" t="s">
        <v>423</v>
      </c>
      <c r="G223" s="252"/>
      <c r="H223" s="255">
        <v>150.94999999999999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178</v>
      </c>
      <c r="AU223" s="261" t="s">
        <v>87</v>
      </c>
      <c r="AV223" s="14" t="s">
        <v>87</v>
      </c>
      <c r="AW223" s="14" t="s">
        <v>32</v>
      </c>
      <c r="AX223" s="14" t="s">
        <v>77</v>
      </c>
      <c r="AY223" s="261" t="s">
        <v>139</v>
      </c>
    </row>
    <row r="224" spans="1:65" s="14" customFormat="1" ht="11.25">
      <c r="B224" s="251"/>
      <c r="C224" s="252"/>
      <c r="D224" s="242" t="s">
        <v>178</v>
      </c>
      <c r="E224" s="253" t="s">
        <v>1</v>
      </c>
      <c r="F224" s="254" t="s">
        <v>267</v>
      </c>
      <c r="G224" s="252"/>
      <c r="H224" s="255">
        <v>1546.664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178</v>
      </c>
      <c r="AU224" s="261" t="s">
        <v>87</v>
      </c>
      <c r="AV224" s="14" t="s">
        <v>87</v>
      </c>
      <c r="AW224" s="14" t="s">
        <v>32</v>
      </c>
      <c r="AX224" s="14" t="s">
        <v>77</v>
      </c>
      <c r="AY224" s="261" t="s">
        <v>139</v>
      </c>
    </row>
    <row r="225" spans="1:65" s="15" customFormat="1" ht="11.25">
      <c r="B225" s="262"/>
      <c r="C225" s="263"/>
      <c r="D225" s="242" t="s">
        <v>178</v>
      </c>
      <c r="E225" s="264" t="s">
        <v>269</v>
      </c>
      <c r="F225" s="265" t="s">
        <v>182</v>
      </c>
      <c r="G225" s="263"/>
      <c r="H225" s="266">
        <v>1697.614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AT225" s="272" t="s">
        <v>178</v>
      </c>
      <c r="AU225" s="272" t="s">
        <v>87</v>
      </c>
      <c r="AV225" s="15" t="s">
        <v>144</v>
      </c>
      <c r="AW225" s="15" t="s">
        <v>32</v>
      </c>
      <c r="AX225" s="15" t="s">
        <v>85</v>
      </c>
      <c r="AY225" s="272" t="s">
        <v>139</v>
      </c>
    </row>
    <row r="226" spans="1:65" s="2" customFormat="1" ht="55.5" customHeight="1">
      <c r="A226" s="35"/>
      <c r="B226" s="36"/>
      <c r="C226" s="273" t="s">
        <v>424</v>
      </c>
      <c r="D226" s="273" t="s">
        <v>221</v>
      </c>
      <c r="E226" s="274" t="s">
        <v>425</v>
      </c>
      <c r="F226" s="275" t="s">
        <v>426</v>
      </c>
      <c r="G226" s="276" t="s">
        <v>259</v>
      </c>
      <c r="H226" s="277">
        <v>25464.21</v>
      </c>
      <c r="I226" s="278"/>
      <c r="J226" s="279">
        <f>ROUND(I226*H226,2)</f>
        <v>0</v>
      </c>
      <c r="K226" s="280"/>
      <c r="L226" s="38"/>
      <c r="M226" s="281" t="s">
        <v>1</v>
      </c>
      <c r="N226" s="282" t="s">
        <v>42</v>
      </c>
      <c r="O226" s="7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9" t="s">
        <v>144</v>
      </c>
      <c r="AT226" s="239" t="s">
        <v>221</v>
      </c>
      <c r="AU226" s="239" t="s">
        <v>87</v>
      </c>
      <c r="AY226" s="17" t="s">
        <v>139</v>
      </c>
      <c r="BE226" s="115">
        <f>IF(N226="základní",J226,0)</f>
        <v>0</v>
      </c>
      <c r="BF226" s="115">
        <f>IF(N226="snížená",J226,0)</f>
        <v>0</v>
      </c>
      <c r="BG226" s="115">
        <f>IF(N226="zákl. přenesená",J226,0)</f>
        <v>0</v>
      </c>
      <c r="BH226" s="115">
        <f>IF(N226="sníž. přenesená",J226,0)</f>
        <v>0</v>
      </c>
      <c r="BI226" s="115">
        <f>IF(N226="nulová",J226,0)</f>
        <v>0</v>
      </c>
      <c r="BJ226" s="17" t="s">
        <v>85</v>
      </c>
      <c r="BK226" s="115">
        <f>ROUND(I226*H226,2)</f>
        <v>0</v>
      </c>
      <c r="BL226" s="17" t="s">
        <v>144</v>
      </c>
      <c r="BM226" s="239" t="s">
        <v>427</v>
      </c>
    </row>
    <row r="227" spans="1:65" s="13" customFormat="1" ht="11.25">
      <c r="B227" s="240"/>
      <c r="C227" s="241"/>
      <c r="D227" s="242" t="s">
        <v>178</v>
      </c>
      <c r="E227" s="243" t="s">
        <v>1</v>
      </c>
      <c r="F227" s="244" t="s">
        <v>428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178</v>
      </c>
      <c r="AU227" s="250" t="s">
        <v>87</v>
      </c>
      <c r="AV227" s="13" t="s">
        <v>85</v>
      </c>
      <c r="AW227" s="13" t="s">
        <v>32</v>
      </c>
      <c r="AX227" s="13" t="s">
        <v>77</v>
      </c>
      <c r="AY227" s="250" t="s">
        <v>139</v>
      </c>
    </row>
    <row r="228" spans="1:65" s="14" customFormat="1" ht="11.25">
      <c r="B228" s="251"/>
      <c r="C228" s="252"/>
      <c r="D228" s="242" t="s">
        <v>178</v>
      </c>
      <c r="E228" s="253" t="s">
        <v>1</v>
      </c>
      <c r="F228" s="254" t="s">
        <v>429</v>
      </c>
      <c r="G228" s="252"/>
      <c r="H228" s="255">
        <v>25464.21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178</v>
      </c>
      <c r="AU228" s="261" t="s">
        <v>87</v>
      </c>
      <c r="AV228" s="14" t="s">
        <v>87</v>
      </c>
      <c r="AW228" s="14" t="s">
        <v>32</v>
      </c>
      <c r="AX228" s="14" t="s">
        <v>85</v>
      </c>
      <c r="AY228" s="261" t="s">
        <v>139</v>
      </c>
    </row>
    <row r="229" spans="1:65" s="2" customFormat="1" ht="33" customHeight="1">
      <c r="A229" s="35"/>
      <c r="B229" s="36"/>
      <c r="C229" s="273" t="s">
        <v>430</v>
      </c>
      <c r="D229" s="273" t="s">
        <v>221</v>
      </c>
      <c r="E229" s="274" t="s">
        <v>431</v>
      </c>
      <c r="F229" s="275" t="s">
        <v>432</v>
      </c>
      <c r="G229" s="276" t="s">
        <v>259</v>
      </c>
      <c r="H229" s="277">
        <v>1697.614</v>
      </c>
      <c r="I229" s="278"/>
      <c r="J229" s="279">
        <f>ROUND(I229*H229,2)</f>
        <v>0</v>
      </c>
      <c r="K229" s="280"/>
      <c r="L229" s="38"/>
      <c r="M229" s="281" t="s">
        <v>1</v>
      </c>
      <c r="N229" s="282" t="s">
        <v>42</v>
      </c>
      <c r="O229" s="7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9" t="s">
        <v>144</v>
      </c>
      <c r="AT229" s="239" t="s">
        <v>221</v>
      </c>
      <c r="AU229" s="239" t="s">
        <v>87</v>
      </c>
      <c r="AY229" s="17" t="s">
        <v>139</v>
      </c>
      <c r="BE229" s="115">
        <f>IF(N229="základní",J229,0)</f>
        <v>0</v>
      </c>
      <c r="BF229" s="115">
        <f>IF(N229="snížená",J229,0)</f>
        <v>0</v>
      </c>
      <c r="BG229" s="115">
        <f>IF(N229="zákl. přenesená",J229,0)</f>
        <v>0</v>
      </c>
      <c r="BH229" s="115">
        <f>IF(N229="sníž. přenesená",J229,0)</f>
        <v>0</v>
      </c>
      <c r="BI229" s="115">
        <f>IF(N229="nulová",J229,0)</f>
        <v>0</v>
      </c>
      <c r="BJ229" s="17" t="s">
        <v>85</v>
      </c>
      <c r="BK229" s="115">
        <f>ROUND(I229*H229,2)</f>
        <v>0</v>
      </c>
      <c r="BL229" s="17" t="s">
        <v>144</v>
      </c>
      <c r="BM229" s="239" t="s">
        <v>433</v>
      </c>
    </row>
    <row r="230" spans="1:65" s="14" customFormat="1" ht="11.25">
      <c r="B230" s="251"/>
      <c r="C230" s="252"/>
      <c r="D230" s="242" t="s">
        <v>178</v>
      </c>
      <c r="E230" s="253" t="s">
        <v>1</v>
      </c>
      <c r="F230" s="254" t="s">
        <v>269</v>
      </c>
      <c r="G230" s="252"/>
      <c r="H230" s="255">
        <v>1697.614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178</v>
      </c>
      <c r="AU230" s="261" t="s">
        <v>87</v>
      </c>
      <c r="AV230" s="14" t="s">
        <v>87</v>
      </c>
      <c r="AW230" s="14" t="s">
        <v>32</v>
      </c>
      <c r="AX230" s="14" t="s">
        <v>85</v>
      </c>
      <c r="AY230" s="261" t="s">
        <v>139</v>
      </c>
    </row>
    <row r="231" spans="1:65" s="2" customFormat="1" ht="16.5" customHeight="1">
      <c r="A231" s="35"/>
      <c r="B231" s="36"/>
      <c r="C231" s="273" t="s">
        <v>434</v>
      </c>
      <c r="D231" s="273" t="s">
        <v>221</v>
      </c>
      <c r="E231" s="274" t="s">
        <v>435</v>
      </c>
      <c r="F231" s="275" t="s">
        <v>436</v>
      </c>
      <c r="G231" s="276" t="s">
        <v>259</v>
      </c>
      <c r="H231" s="277">
        <v>1697.614</v>
      </c>
      <c r="I231" s="278"/>
      <c r="J231" s="279">
        <f>ROUND(I231*H231,2)</f>
        <v>0</v>
      </c>
      <c r="K231" s="280"/>
      <c r="L231" s="38"/>
      <c r="M231" s="281" t="s">
        <v>1</v>
      </c>
      <c r="N231" s="282" t="s">
        <v>42</v>
      </c>
      <c r="O231" s="7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9" t="s">
        <v>144</v>
      </c>
      <c r="AT231" s="239" t="s">
        <v>221</v>
      </c>
      <c r="AU231" s="239" t="s">
        <v>87</v>
      </c>
      <c r="AY231" s="17" t="s">
        <v>139</v>
      </c>
      <c r="BE231" s="115">
        <f>IF(N231="základní",J231,0)</f>
        <v>0</v>
      </c>
      <c r="BF231" s="115">
        <f>IF(N231="snížená",J231,0)</f>
        <v>0</v>
      </c>
      <c r="BG231" s="115">
        <f>IF(N231="zákl. přenesená",J231,0)</f>
        <v>0</v>
      </c>
      <c r="BH231" s="115">
        <f>IF(N231="sníž. přenesená",J231,0)</f>
        <v>0</v>
      </c>
      <c r="BI231" s="115">
        <f>IF(N231="nulová",J231,0)</f>
        <v>0</v>
      </c>
      <c r="BJ231" s="17" t="s">
        <v>85</v>
      </c>
      <c r="BK231" s="115">
        <f>ROUND(I231*H231,2)</f>
        <v>0</v>
      </c>
      <c r="BL231" s="17" t="s">
        <v>144</v>
      </c>
      <c r="BM231" s="239" t="s">
        <v>437</v>
      </c>
    </row>
    <row r="232" spans="1:65" s="14" customFormat="1" ht="11.25">
      <c r="B232" s="251"/>
      <c r="C232" s="252"/>
      <c r="D232" s="242" t="s">
        <v>178</v>
      </c>
      <c r="E232" s="253" t="s">
        <v>1</v>
      </c>
      <c r="F232" s="254" t="s">
        <v>269</v>
      </c>
      <c r="G232" s="252"/>
      <c r="H232" s="255">
        <v>1697.614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178</v>
      </c>
      <c r="AU232" s="261" t="s">
        <v>87</v>
      </c>
      <c r="AV232" s="14" t="s">
        <v>87</v>
      </c>
      <c r="AW232" s="14" t="s">
        <v>32</v>
      </c>
      <c r="AX232" s="14" t="s">
        <v>85</v>
      </c>
      <c r="AY232" s="261" t="s">
        <v>139</v>
      </c>
    </row>
    <row r="233" spans="1:65" s="2" customFormat="1" ht="21.75" customHeight="1">
      <c r="A233" s="35"/>
      <c r="B233" s="36"/>
      <c r="C233" s="273" t="s">
        <v>438</v>
      </c>
      <c r="D233" s="273" t="s">
        <v>221</v>
      </c>
      <c r="E233" s="274" t="s">
        <v>439</v>
      </c>
      <c r="F233" s="275" t="s">
        <v>440</v>
      </c>
      <c r="G233" s="276" t="s">
        <v>441</v>
      </c>
      <c r="H233" s="277">
        <v>2885.944</v>
      </c>
      <c r="I233" s="278"/>
      <c r="J233" s="279">
        <f>ROUND(I233*H233,2)</f>
        <v>0</v>
      </c>
      <c r="K233" s="280"/>
      <c r="L233" s="38"/>
      <c r="M233" s="281" t="s">
        <v>1</v>
      </c>
      <c r="N233" s="282" t="s">
        <v>42</v>
      </c>
      <c r="O233" s="7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9" t="s">
        <v>144</v>
      </c>
      <c r="AT233" s="239" t="s">
        <v>221</v>
      </c>
      <c r="AU233" s="239" t="s">
        <v>87</v>
      </c>
      <c r="AY233" s="17" t="s">
        <v>139</v>
      </c>
      <c r="BE233" s="115">
        <f>IF(N233="základní",J233,0)</f>
        <v>0</v>
      </c>
      <c r="BF233" s="115">
        <f>IF(N233="snížená",J233,0)</f>
        <v>0</v>
      </c>
      <c r="BG233" s="115">
        <f>IF(N233="zákl. přenesená",J233,0)</f>
        <v>0</v>
      </c>
      <c r="BH233" s="115">
        <f>IF(N233="sníž. přenesená",J233,0)</f>
        <v>0</v>
      </c>
      <c r="BI233" s="115">
        <f>IF(N233="nulová",J233,0)</f>
        <v>0</v>
      </c>
      <c r="BJ233" s="17" t="s">
        <v>85</v>
      </c>
      <c r="BK233" s="115">
        <f>ROUND(I233*H233,2)</f>
        <v>0</v>
      </c>
      <c r="BL233" s="17" t="s">
        <v>144</v>
      </c>
      <c r="BM233" s="239" t="s">
        <v>442</v>
      </c>
    </row>
    <row r="234" spans="1:65" s="14" customFormat="1" ht="11.25">
      <c r="B234" s="251"/>
      <c r="C234" s="252"/>
      <c r="D234" s="242" t="s">
        <v>178</v>
      </c>
      <c r="E234" s="253" t="s">
        <v>1</v>
      </c>
      <c r="F234" s="254" t="s">
        <v>443</v>
      </c>
      <c r="G234" s="252"/>
      <c r="H234" s="255">
        <v>2885.944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178</v>
      </c>
      <c r="AU234" s="261" t="s">
        <v>87</v>
      </c>
      <c r="AV234" s="14" t="s">
        <v>87</v>
      </c>
      <c r="AW234" s="14" t="s">
        <v>32</v>
      </c>
      <c r="AX234" s="14" t="s">
        <v>85</v>
      </c>
      <c r="AY234" s="261" t="s">
        <v>139</v>
      </c>
    </row>
    <row r="235" spans="1:65" s="2" customFormat="1" ht="33" customHeight="1">
      <c r="A235" s="35"/>
      <c r="B235" s="36"/>
      <c r="C235" s="273" t="s">
        <v>444</v>
      </c>
      <c r="D235" s="273" t="s">
        <v>221</v>
      </c>
      <c r="E235" s="274" t="s">
        <v>445</v>
      </c>
      <c r="F235" s="275" t="s">
        <v>446</v>
      </c>
      <c r="G235" s="276" t="s">
        <v>259</v>
      </c>
      <c r="H235" s="277">
        <v>123.512</v>
      </c>
      <c r="I235" s="278"/>
      <c r="J235" s="279">
        <f>ROUND(I235*H235,2)</f>
        <v>0</v>
      </c>
      <c r="K235" s="280"/>
      <c r="L235" s="38"/>
      <c r="M235" s="281" t="s">
        <v>1</v>
      </c>
      <c r="N235" s="282" t="s">
        <v>42</v>
      </c>
      <c r="O235" s="7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9" t="s">
        <v>144</v>
      </c>
      <c r="AT235" s="239" t="s">
        <v>221</v>
      </c>
      <c r="AU235" s="239" t="s">
        <v>87</v>
      </c>
      <c r="AY235" s="17" t="s">
        <v>139</v>
      </c>
      <c r="BE235" s="115">
        <f>IF(N235="základní",J235,0)</f>
        <v>0</v>
      </c>
      <c r="BF235" s="115">
        <f>IF(N235="snížená",J235,0)</f>
        <v>0</v>
      </c>
      <c r="BG235" s="115">
        <f>IF(N235="zákl. přenesená",J235,0)</f>
        <v>0</v>
      </c>
      <c r="BH235" s="115">
        <f>IF(N235="sníž. přenesená",J235,0)</f>
        <v>0</v>
      </c>
      <c r="BI235" s="115">
        <f>IF(N235="nulová",J235,0)</f>
        <v>0</v>
      </c>
      <c r="BJ235" s="17" t="s">
        <v>85</v>
      </c>
      <c r="BK235" s="115">
        <f>ROUND(I235*H235,2)</f>
        <v>0</v>
      </c>
      <c r="BL235" s="17" t="s">
        <v>144</v>
      </c>
      <c r="BM235" s="239" t="s">
        <v>447</v>
      </c>
    </row>
    <row r="236" spans="1:65" s="14" customFormat="1" ht="11.25">
      <c r="B236" s="251"/>
      <c r="C236" s="252"/>
      <c r="D236" s="242" t="s">
        <v>178</v>
      </c>
      <c r="E236" s="253" t="s">
        <v>1</v>
      </c>
      <c r="F236" s="254" t="s">
        <v>448</v>
      </c>
      <c r="G236" s="252"/>
      <c r="H236" s="255">
        <v>123.512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178</v>
      </c>
      <c r="AU236" s="261" t="s">
        <v>87</v>
      </c>
      <c r="AV236" s="14" t="s">
        <v>87</v>
      </c>
      <c r="AW236" s="14" t="s">
        <v>32</v>
      </c>
      <c r="AX236" s="14" t="s">
        <v>85</v>
      </c>
      <c r="AY236" s="261" t="s">
        <v>139</v>
      </c>
    </row>
    <row r="237" spans="1:65" s="2" customFormat="1" ht="16.5" customHeight="1">
      <c r="A237" s="35"/>
      <c r="B237" s="36"/>
      <c r="C237" s="226" t="s">
        <v>286</v>
      </c>
      <c r="D237" s="226" t="s">
        <v>140</v>
      </c>
      <c r="E237" s="227" t="s">
        <v>449</v>
      </c>
      <c r="F237" s="228" t="s">
        <v>450</v>
      </c>
      <c r="G237" s="229" t="s">
        <v>441</v>
      </c>
      <c r="H237" s="230">
        <v>27.972000000000001</v>
      </c>
      <c r="I237" s="231"/>
      <c r="J237" s="232">
        <f>ROUND(I237*H237,2)</f>
        <v>0</v>
      </c>
      <c r="K237" s="233"/>
      <c r="L237" s="234"/>
      <c r="M237" s="235" t="s">
        <v>1</v>
      </c>
      <c r="N237" s="236" t="s">
        <v>42</v>
      </c>
      <c r="O237" s="72"/>
      <c r="P237" s="237">
        <f>O237*H237</f>
        <v>0</v>
      </c>
      <c r="Q237" s="237">
        <v>1</v>
      </c>
      <c r="R237" s="237">
        <f>Q237*H237</f>
        <v>27.972000000000001</v>
      </c>
      <c r="S237" s="237">
        <v>0</v>
      </c>
      <c r="T237" s="23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9" t="s">
        <v>143</v>
      </c>
      <c r="AT237" s="239" t="s">
        <v>140</v>
      </c>
      <c r="AU237" s="239" t="s">
        <v>87</v>
      </c>
      <c r="AY237" s="17" t="s">
        <v>139</v>
      </c>
      <c r="BE237" s="115">
        <f>IF(N237="základní",J237,0)</f>
        <v>0</v>
      </c>
      <c r="BF237" s="115">
        <f>IF(N237="snížená",J237,0)</f>
        <v>0</v>
      </c>
      <c r="BG237" s="115">
        <f>IF(N237="zákl. přenesená",J237,0)</f>
        <v>0</v>
      </c>
      <c r="BH237" s="115">
        <f>IF(N237="sníž. přenesená",J237,0)</f>
        <v>0</v>
      </c>
      <c r="BI237" s="115">
        <f>IF(N237="nulová",J237,0)</f>
        <v>0</v>
      </c>
      <c r="BJ237" s="17" t="s">
        <v>85</v>
      </c>
      <c r="BK237" s="115">
        <f>ROUND(I237*H237,2)</f>
        <v>0</v>
      </c>
      <c r="BL237" s="17" t="s">
        <v>144</v>
      </c>
      <c r="BM237" s="239" t="s">
        <v>451</v>
      </c>
    </row>
    <row r="238" spans="1:65" s="14" customFormat="1" ht="11.25">
      <c r="B238" s="251"/>
      <c r="C238" s="252"/>
      <c r="D238" s="242" t="s">
        <v>178</v>
      </c>
      <c r="E238" s="253" t="s">
        <v>1</v>
      </c>
      <c r="F238" s="254" t="s">
        <v>452</v>
      </c>
      <c r="G238" s="252"/>
      <c r="H238" s="255">
        <v>27.972000000000001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178</v>
      </c>
      <c r="AU238" s="261" t="s">
        <v>87</v>
      </c>
      <c r="AV238" s="14" t="s">
        <v>87</v>
      </c>
      <c r="AW238" s="14" t="s">
        <v>32</v>
      </c>
      <c r="AX238" s="14" t="s">
        <v>85</v>
      </c>
      <c r="AY238" s="261" t="s">
        <v>139</v>
      </c>
    </row>
    <row r="239" spans="1:65" s="2" customFormat="1" ht="16.5" customHeight="1">
      <c r="A239" s="35"/>
      <c r="B239" s="36"/>
      <c r="C239" s="226" t="s">
        <v>453</v>
      </c>
      <c r="D239" s="226" t="s">
        <v>140</v>
      </c>
      <c r="E239" s="227" t="s">
        <v>454</v>
      </c>
      <c r="F239" s="228" t="s">
        <v>455</v>
      </c>
      <c r="G239" s="229" t="s">
        <v>441</v>
      </c>
      <c r="H239" s="230">
        <v>139.17500000000001</v>
      </c>
      <c r="I239" s="231"/>
      <c r="J239" s="232">
        <f>ROUND(I239*H239,2)</f>
        <v>0</v>
      </c>
      <c r="K239" s="233"/>
      <c r="L239" s="234"/>
      <c r="M239" s="235" t="s">
        <v>1</v>
      </c>
      <c r="N239" s="236" t="s">
        <v>42</v>
      </c>
      <c r="O239" s="72"/>
      <c r="P239" s="237">
        <f>O239*H239</f>
        <v>0</v>
      </c>
      <c r="Q239" s="237">
        <v>1</v>
      </c>
      <c r="R239" s="237">
        <f>Q239*H239</f>
        <v>139.17500000000001</v>
      </c>
      <c r="S239" s="237">
        <v>0</v>
      </c>
      <c r="T239" s="23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9" t="s">
        <v>143</v>
      </c>
      <c r="AT239" s="239" t="s">
        <v>140</v>
      </c>
      <c r="AU239" s="239" t="s">
        <v>87</v>
      </c>
      <c r="AY239" s="17" t="s">
        <v>139</v>
      </c>
      <c r="BE239" s="115">
        <f>IF(N239="základní",J239,0)</f>
        <v>0</v>
      </c>
      <c r="BF239" s="115">
        <f>IF(N239="snížená",J239,0)</f>
        <v>0</v>
      </c>
      <c r="BG239" s="115">
        <f>IF(N239="zákl. přenesená",J239,0)</f>
        <v>0</v>
      </c>
      <c r="BH239" s="115">
        <f>IF(N239="sníž. přenesená",J239,0)</f>
        <v>0</v>
      </c>
      <c r="BI239" s="115">
        <f>IF(N239="nulová",J239,0)</f>
        <v>0</v>
      </c>
      <c r="BJ239" s="17" t="s">
        <v>85</v>
      </c>
      <c r="BK239" s="115">
        <f>ROUND(I239*H239,2)</f>
        <v>0</v>
      </c>
      <c r="BL239" s="17" t="s">
        <v>144</v>
      </c>
      <c r="BM239" s="239" t="s">
        <v>456</v>
      </c>
    </row>
    <row r="240" spans="1:65" s="13" customFormat="1" ht="11.25">
      <c r="B240" s="240"/>
      <c r="C240" s="241"/>
      <c r="D240" s="242" t="s">
        <v>178</v>
      </c>
      <c r="E240" s="243" t="s">
        <v>1</v>
      </c>
      <c r="F240" s="244" t="s">
        <v>390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178</v>
      </c>
      <c r="AU240" s="250" t="s">
        <v>87</v>
      </c>
      <c r="AV240" s="13" t="s">
        <v>85</v>
      </c>
      <c r="AW240" s="13" t="s">
        <v>32</v>
      </c>
      <c r="AX240" s="13" t="s">
        <v>77</v>
      </c>
      <c r="AY240" s="250" t="s">
        <v>139</v>
      </c>
    </row>
    <row r="241" spans="1:65" s="13" customFormat="1" ht="11.25">
      <c r="B241" s="240"/>
      <c r="C241" s="241"/>
      <c r="D241" s="242" t="s">
        <v>178</v>
      </c>
      <c r="E241" s="243" t="s">
        <v>1</v>
      </c>
      <c r="F241" s="244" t="s">
        <v>457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178</v>
      </c>
      <c r="AU241" s="250" t="s">
        <v>87</v>
      </c>
      <c r="AV241" s="13" t="s">
        <v>85</v>
      </c>
      <c r="AW241" s="13" t="s">
        <v>32</v>
      </c>
      <c r="AX241" s="13" t="s">
        <v>77</v>
      </c>
      <c r="AY241" s="250" t="s">
        <v>139</v>
      </c>
    </row>
    <row r="242" spans="1:65" s="14" customFormat="1" ht="11.25">
      <c r="B242" s="251"/>
      <c r="C242" s="252"/>
      <c r="D242" s="242" t="s">
        <v>178</v>
      </c>
      <c r="E242" s="253" t="s">
        <v>1</v>
      </c>
      <c r="F242" s="254" t="s">
        <v>458</v>
      </c>
      <c r="G242" s="252"/>
      <c r="H242" s="255">
        <v>139.17500000000001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178</v>
      </c>
      <c r="AU242" s="261" t="s">
        <v>87</v>
      </c>
      <c r="AV242" s="14" t="s">
        <v>87</v>
      </c>
      <c r="AW242" s="14" t="s">
        <v>32</v>
      </c>
      <c r="AX242" s="14" t="s">
        <v>85</v>
      </c>
      <c r="AY242" s="261" t="s">
        <v>139</v>
      </c>
    </row>
    <row r="243" spans="1:65" s="2" customFormat="1" ht="16.5" customHeight="1">
      <c r="A243" s="35"/>
      <c r="B243" s="36"/>
      <c r="C243" s="226" t="s">
        <v>459</v>
      </c>
      <c r="D243" s="226" t="s">
        <v>140</v>
      </c>
      <c r="E243" s="227" t="s">
        <v>460</v>
      </c>
      <c r="F243" s="228" t="s">
        <v>461</v>
      </c>
      <c r="G243" s="229" t="s">
        <v>441</v>
      </c>
      <c r="H243" s="230">
        <v>112.199</v>
      </c>
      <c r="I243" s="231"/>
      <c r="J243" s="232">
        <f>ROUND(I243*H243,2)</f>
        <v>0</v>
      </c>
      <c r="K243" s="233"/>
      <c r="L243" s="234"/>
      <c r="M243" s="235" t="s">
        <v>1</v>
      </c>
      <c r="N243" s="236" t="s">
        <v>42</v>
      </c>
      <c r="O243" s="72"/>
      <c r="P243" s="237">
        <f>O243*H243</f>
        <v>0</v>
      </c>
      <c r="Q243" s="237">
        <v>1</v>
      </c>
      <c r="R243" s="237">
        <f>Q243*H243</f>
        <v>112.199</v>
      </c>
      <c r="S243" s="237">
        <v>0</v>
      </c>
      <c r="T243" s="23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9" t="s">
        <v>143</v>
      </c>
      <c r="AT243" s="239" t="s">
        <v>140</v>
      </c>
      <c r="AU243" s="239" t="s">
        <v>87</v>
      </c>
      <c r="AY243" s="17" t="s">
        <v>139</v>
      </c>
      <c r="BE243" s="115">
        <f>IF(N243="základní",J243,0)</f>
        <v>0</v>
      </c>
      <c r="BF243" s="115">
        <f>IF(N243="snížená",J243,0)</f>
        <v>0</v>
      </c>
      <c r="BG243" s="115">
        <f>IF(N243="zákl. přenesená",J243,0)</f>
        <v>0</v>
      </c>
      <c r="BH243" s="115">
        <f>IF(N243="sníž. přenesená",J243,0)</f>
        <v>0</v>
      </c>
      <c r="BI243" s="115">
        <f>IF(N243="nulová",J243,0)</f>
        <v>0</v>
      </c>
      <c r="BJ243" s="17" t="s">
        <v>85</v>
      </c>
      <c r="BK243" s="115">
        <f>ROUND(I243*H243,2)</f>
        <v>0</v>
      </c>
      <c r="BL243" s="17" t="s">
        <v>144</v>
      </c>
      <c r="BM243" s="239" t="s">
        <v>462</v>
      </c>
    </row>
    <row r="244" spans="1:65" s="14" customFormat="1" ht="11.25">
      <c r="B244" s="251"/>
      <c r="C244" s="252"/>
      <c r="D244" s="242" t="s">
        <v>178</v>
      </c>
      <c r="E244" s="253" t="s">
        <v>1</v>
      </c>
      <c r="F244" s="254" t="s">
        <v>463</v>
      </c>
      <c r="G244" s="252"/>
      <c r="H244" s="255">
        <v>112.199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178</v>
      </c>
      <c r="AU244" s="261" t="s">
        <v>87</v>
      </c>
      <c r="AV244" s="14" t="s">
        <v>87</v>
      </c>
      <c r="AW244" s="14" t="s">
        <v>32</v>
      </c>
      <c r="AX244" s="14" t="s">
        <v>85</v>
      </c>
      <c r="AY244" s="261" t="s">
        <v>139</v>
      </c>
    </row>
    <row r="245" spans="1:65" s="2" customFormat="1" ht="55.5" customHeight="1">
      <c r="A245" s="35"/>
      <c r="B245" s="36"/>
      <c r="C245" s="273" t="s">
        <v>464</v>
      </c>
      <c r="D245" s="273" t="s">
        <v>221</v>
      </c>
      <c r="E245" s="274" t="s">
        <v>465</v>
      </c>
      <c r="F245" s="275" t="s">
        <v>466</v>
      </c>
      <c r="G245" s="276" t="s">
        <v>259</v>
      </c>
      <c r="H245" s="277">
        <v>13.986000000000001</v>
      </c>
      <c r="I245" s="278"/>
      <c r="J245" s="279">
        <f>ROUND(I245*H245,2)</f>
        <v>0</v>
      </c>
      <c r="K245" s="280"/>
      <c r="L245" s="38"/>
      <c r="M245" s="281" t="s">
        <v>1</v>
      </c>
      <c r="N245" s="282" t="s">
        <v>42</v>
      </c>
      <c r="O245" s="7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9" t="s">
        <v>144</v>
      </c>
      <c r="AT245" s="239" t="s">
        <v>221</v>
      </c>
      <c r="AU245" s="239" t="s">
        <v>87</v>
      </c>
      <c r="AY245" s="17" t="s">
        <v>139</v>
      </c>
      <c r="BE245" s="115">
        <f>IF(N245="základní",J245,0)</f>
        <v>0</v>
      </c>
      <c r="BF245" s="115">
        <f>IF(N245="snížená",J245,0)</f>
        <v>0</v>
      </c>
      <c r="BG245" s="115">
        <f>IF(N245="zákl. přenesená",J245,0)</f>
        <v>0</v>
      </c>
      <c r="BH245" s="115">
        <f>IF(N245="sníž. přenesená",J245,0)</f>
        <v>0</v>
      </c>
      <c r="BI245" s="115">
        <f>IF(N245="nulová",J245,0)</f>
        <v>0</v>
      </c>
      <c r="BJ245" s="17" t="s">
        <v>85</v>
      </c>
      <c r="BK245" s="115">
        <f>ROUND(I245*H245,2)</f>
        <v>0</v>
      </c>
      <c r="BL245" s="17" t="s">
        <v>144</v>
      </c>
      <c r="BM245" s="239" t="s">
        <v>467</v>
      </c>
    </row>
    <row r="246" spans="1:65" s="14" customFormat="1" ht="11.25">
      <c r="B246" s="251"/>
      <c r="C246" s="252"/>
      <c r="D246" s="242" t="s">
        <v>178</v>
      </c>
      <c r="E246" s="253" t="s">
        <v>265</v>
      </c>
      <c r="F246" s="254" t="s">
        <v>468</v>
      </c>
      <c r="G246" s="252"/>
      <c r="H246" s="255">
        <v>13.986000000000001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178</v>
      </c>
      <c r="AU246" s="261" t="s">
        <v>87</v>
      </c>
      <c r="AV246" s="14" t="s">
        <v>87</v>
      </c>
      <c r="AW246" s="14" t="s">
        <v>32</v>
      </c>
      <c r="AX246" s="14" t="s">
        <v>85</v>
      </c>
      <c r="AY246" s="261" t="s">
        <v>139</v>
      </c>
    </row>
    <row r="247" spans="1:65" s="2" customFormat="1" ht="33" customHeight="1">
      <c r="A247" s="35"/>
      <c r="B247" s="36"/>
      <c r="C247" s="273" t="s">
        <v>469</v>
      </c>
      <c r="D247" s="273" t="s">
        <v>221</v>
      </c>
      <c r="E247" s="274" t="s">
        <v>470</v>
      </c>
      <c r="F247" s="275" t="s">
        <v>471</v>
      </c>
      <c r="G247" s="276" t="s">
        <v>237</v>
      </c>
      <c r="H247" s="277">
        <v>938</v>
      </c>
      <c r="I247" s="278"/>
      <c r="J247" s="279">
        <f>ROUND(I247*H247,2)</f>
        <v>0</v>
      </c>
      <c r="K247" s="280"/>
      <c r="L247" s="38"/>
      <c r="M247" s="281" t="s">
        <v>1</v>
      </c>
      <c r="N247" s="282" t="s">
        <v>42</v>
      </c>
      <c r="O247" s="7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9" t="s">
        <v>144</v>
      </c>
      <c r="AT247" s="239" t="s">
        <v>221</v>
      </c>
      <c r="AU247" s="239" t="s">
        <v>87</v>
      </c>
      <c r="AY247" s="17" t="s">
        <v>139</v>
      </c>
      <c r="BE247" s="115">
        <f>IF(N247="základní",J247,0)</f>
        <v>0</v>
      </c>
      <c r="BF247" s="115">
        <f>IF(N247="snížená",J247,0)</f>
        <v>0</v>
      </c>
      <c r="BG247" s="115">
        <f>IF(N247="zákl. přenesená",J247,0)</f>
        <v>0</v>
      </c>
      <c r="BH247" s="115">
        <f>IF(N247="sníž. přenesená",J247,0)</f>
        <v>0</v>
      </c>
      <c r="BI247" s="115">
        <f>IF(N247="nulová",J247,0)</f>
        <v>0</v>
      </c>
      <c r="BJ247" s="17" t="s">
        <v>85</v>
      </c>
      <c r="BK247" s="115">
        <f>ROUND(I247*H247,2)</f>
        <v>0</v>
      </c>
      <c r="BL247" s="17" t="s">
        <v>144</v>
      </c>
      <c r="BM247" s="239" t="s">
        <v>472</v>
      </c>
    </row>
    <row r="248" spans="1:65" s="13" customFormat="1" ht="11.25">
      <c r="B248" s="240"/>
      <c r="C248" s="241"/>
      <c r="D248" s="242" t="s">
        <v>178</v>
      </c>
      <c r="E248" s="243" t="s">
        <v>1</v>
      </c>
      <c r="F248" s="244" t="s">
        <v>331</v>
      </c>
      <c r="G248" s="241"/>
      <c r="H248" s="243" t="s">
        <v>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178</v>
      </c>
      <c r="AU248" s="250" t="s">
        <v>87</v>
      </c>
      <c r="AV248" s="13" t="s">
        <v>85</v>
      </c>
      <c r="AW248" s="13" t="s">
        <v>32</v>
      </c>
      <c r="AX248" s="13" t="s">
        <v>77</v>
      </c>
      <c r="AY248" s="250" t="s">
        <v>139</v>
      </c>
    </row>
    <row r="249" spans="1:65" s="14" customFormat="1" ht="11.25">
      <c r="B249" s="251"/>
      <c r="C249" s="252"/>
      <c r="D249" s="242" t="s">
        <v>178</v>
      </c>
      <c r="E249" s="253" t="s">
        <v>291</v>
      </c>
      <c r="F249" s="254" t="s">
        <v>292</v>
      </c>
      <c r="G249" s="252"/>
      <c r="H249" s="255">
        <v>770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178</v>
      </c>
      <c r="AU249" s="261" t="s">
        <v>87</v>
      </c>
      <c r="AV249" s="14" t="s">
        <v>87</v>
      </c>
      <c r="AW249" s="14" t="s">
        <v>32</v>
      </c>
      <c r="AX249" s="14" t="s">
        <v>77</v>
      </c>
      <c r="AY249" s="261" t="s">
        <v>139</v>
      </c>
    </row>
    <row r="250" spans="1:65" s="14" customFormat="1" ht="11.25">
      <c r="B250" s="251"/>
      <c r="C250" s="252"/>
      <c r="D250" s="242" t="s">
        <v>178</v>
      </c>
      <c r="E250" s="253" t="s">
        <v>253</v>
      </c>
      <c r="F250" s="254" t="s">
        <v>254</v>
      </c>
      <c r="G250" s="252"/>
      <c r="H250" s="255">
        <v>168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178</v>
      </c>
      <c r="AU250" s="261" t="s">
        <v>87</v>
      </c>
      <c r="AV250" s="14" t="s">
        <v>87</v>
      </c>
      <c r="AW250" s="14" t="s">
        <v>32</v>
      </c>
      <c r="AX250" s="14" t="s">
        <v>77</v>
      </c>
      <c r="AY250" s="261" t="s">
        <v>139</v>
      </c>
    </row>
    <row r="251" spans="1:65" s="15" customFormat="1" ht="11.25">
      <c r="B251" s="262"/>
      <c r="C251" s="263"/>
      <c r="D251" s="242" t="s">
        <v>178</v>
      </c>
      <c r="E251" s="264" t="s">
        <v>283</v>
      </c>
      <c r="F251" s="265" t="s">
        <v>182</v>
      </c>
      <c r="G251" s="263"/>
      <c r="H251" s="266">
        <v>938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178</v>
      </c>
      <c r="AU251" s="272" t="s">
        <v>87</v>
      </c>
      <c r="AV251" s="15" t="s">
        <v>144</v>
      </c>
      <c r="AW251" s="15" t="s">
        <v>32</v>
      </c>
      <c r="AX251" s="15" t="s">
        <v>85</v>
      </c>
      <c r="AY251" s="272" t="s">
        <v>139</v>
      </c>
    </row>
    <row r="252" spans="1:65" s="2" customFormat="1" ht="16.5" customHeight="1">
      <c r="A252" s="35"/>
      <c r="B252" s="36"/>
      <c r="C252" s="226" t="s">
        <v>473</v>
      </c>
      <c r="D252" s="226" t="s">
        <v>140</v>
      </c>
      <c r="E252" s="227" t="s">
        <v>474</v>
      </c>
      <c r="F252" s="228" t="s">
        <v>475</v>
      </c>
      <c r="G252" s="229" t="s">
        <v>476</v>
      </c>
      <c r="H252" s="230">
        <v>0.75</v>
      </c>
      <c r="I252" s="231"/>
      <c r="J252" s="232">
        <f>ROUND(I252*H252,2)</f>
        <v>0</v>
      </c>
      <c r="K252" s="233"/>
      <c r="L252" s="234"/>
      <c r="M252" s="235" t="s">
        <v>1</v>
      </c>
      <c r="N252" s="236" t="s">
        <v>42</v>
      </c>
      <c r="O252" s="72"/>
      <c r="P252" s="237">
        <f>O252*H252</f>
        <v>0</v>
      </c>
      <c r="Q252" s="237">
        <v>1E-3</v>
      </c>
      <c r="R252" s="237">
        <f>Q252*H252</f>
        <v>7.5000000000000002E-4</v>
      </c>
      <c r="S252" s="237">
        <v>0</v>
      </c>
      <c r="T252" s="23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9" t="s">
        <v>143</v>
      </c>
      <c r="AT252" s="239" t="s">
        <v>140</v>
      </c>
      <c r="AU252" s="239" t="s">
        <v>87</v>
      </c>
      <c r="AY252" s="17" t="s">
        <v>139</v>
      </c>
      <c r="BE252" s="115">
        <f>IF(N252="základní",J252,0)</f>
        <v>0</v>
      </c>
      <c r="BF252" s="115">
        <f>IF(N252="snížená",J252,0)</f>
        <v>0</v>
      </c>
      <c r="BG252" s="115">
        <f>IF(N252="zákl. přenesená",J252,0)</f>
        <v>0</v>
      </c>
      <c r="BH252" s="115">
        <f>IF(N252="sníž. přenesená",J252,0)</f>
        <v>0</v>
      </c>
      <c r="BI252" s="115">
        <f>IF(N252="nulová",J252,0)</f>
        <v>0</v>
      </c>
      <c r="BJ252" s="17" t="s">
        <v>85</v>
      </c>
      <c r="BK252" s="115">
        <f>ROUND(I252*H252,2)</f>
        <v>0</v>
      </c>
      <c r="BL252" s="17" t="s">
        <v>144</v>
      </c>
      <c r="BM252" s="239" t="s">
        <v>477</v>
      </c>
    </row>
    <row r="253" spans="1:65" s="14" customFormat="1" ht="11.25">
      <c r="B253" s="251"/>
      <c r="C253" s="252"/>
      <c r="D253" s="242" t="s">
        <v>178</v>
      </c>
      <c r="E253" s="253" t="s">
        <v>1</v>
      </c>
      <c r="F253" s="254" t="s">
        <v>478</v>
      </c>
      <c r="G253" s="252"/>
      <c r="H253" s="255">
        <v>0.75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178</v>
      </c>
      <c r="AU253" s="261" t="s">
        <v>87</v>
      </c>
      <c r="AV253" s="14" t="s">
        <v>87</v>
      </c>
      <c r="AW253" s="14" t="s">
        <v>32</v>
      </c>
      <c r="AX253" s="14" t="s">
        <v>85</v>
      </c>
      <c r="AY253" s="261" t="s">
        <v>139</v>
      </c>
    </row>
    <row r="254" spans="1:65" s="2" customFormat="1" ht="33" customHeight="1">
      <c r="A254" s="35"/>
      <c r="B254" s="36"/>
      <c r="C254" s="273" t="s">
        <v>479</v>
      </c>
      <c r="D254" s="273" t="s">
        <v>221</v>
      </c>
      <c r="E254" s="274" t="s">
        <v>480</v>
      </c>
      <c r="F254" s="275" t="s">
        <v>481</v>
      </c>
      <c r="G254" s="276" t="s">
        <v>237</v>
      </c>
      <c r="H254" s="277">
        <v>770</v>
      </c>
      <c r="I254" s="278"/>
      <c r="J254" s="279">
        <f>ROUND(I254*H254,2)</f>
        <v>0</v>
      </c>
      <c r="K254" s="280"/>
      <c r="L254" s="38"/>
      <c r="M254" s="281" t="s">
        <v>1</v>
      </c>
      <c r="N254" s="282" t="s">
        <v>42</v>
      </c>
      <c r="O254" s="7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9" t="s">
        <v>144</v>
      </c>
      <c r="AT254" s="239" t="s">
        <v>221</v>
      </c>
      <c r="AU254" s="239" t="s">
        <v>87</v>
      </c>
      <c r="AY254" s="17" t="s">
        <v>139</v>
      </c>
      <c r="BE254" s="115">
        <f>IF(N254="základní",J254,0)</f>
        <v>0</v>
      </c>
      <c r="BF254" s="115">
        <f>IF(N254="snížená",J254,0)</f>
        <v>0</v>
      </c>
      <c r="BG254" s="115">
        <f>IF(N254="zákl. přenesená",J254,0)</f>
        <v>0</v>
      </c>
      <c r="BH254" s="115">
        <f>IF(N254="sníž. přenesená",J254,0)</f>
        <v>0</v>
      </c>
      <c r="BI254" s="115">
        <f>IF(N254="nulová",J254,0)</f>
        <v>0</v>
      </c>
      <c r="BJ254" s="17" t="s">
        <v>85</v>
      </c>
      <c r="BK254" s="115">
        <f>ROUND(I254*H254,2)</f>
        <v>0</v>
      </c>
      <c r="BL254" s="17" t="s">
        <v>144</v>
      </c>
      <c r="BM254" s="239" t="s">
        <v>482</v>
      </c>
    </row>
    <row r="255" spans="1:65" s="14" customFormat="1" ht="11.25">
      <c r="B255" s="251"/>
      <c r="C255" s="252"/>
      <c r="D255" s="242" t="s">
        <v>178</v>
      </c>
      <c r="E255" s="253" t="s">
        <v>1</v>
      </c>
      <c r="F255" s="254" t="s">
        <v>291</v>
      </c>
      <c r="G255" s="252"/>
      <c r="H255" s="255">
        <v>770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178</v>
      </c>
      <c r="AU255" s="261" t="s">
        <v>87</v>
      </c>
      <c r="AV255" s="14" t="s">
        <v>87</v>
      </c>
      <c r="AW255" s="14" t="s">
        <v>32</v>
      </c>
      <c r="AX255" s="14" t="s">
        <v>85</v>
      </c>
      <c r="AY255" s="261" t="s">
        <v>139</v>
      </c>
    </row>
    <row r="256" spans="1:65" s="2" customFormat="1" ht="16.5" customHeight="1">
      <c r="A256" s="35"/>
      <c r="B256" s="36"/>
      <c r="C256" s="226" t="s">
        <v>483</v>
      </c>
      <c r="D256" s="226" t="s">
        <v>140</v>
      </c>
      <c r="E256" s="227" t="s">
        <v>484</v>
      </c>
      <c r="F256" s="228" t="s">
        <v>485</v>
      </c>
      <c r="G256" s="229" t="s">
        <v>486</v>
      </c>
      <c r="H256" s="230">
        <v>23.1</v>
      </c>
      <c r="I256" s="231"/>
      <c r="J256" s="232">
        <f>ROUND(I256*H256,2)</f>
        <v>0</v>
      </c>
      <c r="K256" s="233"/>
      <c r="L256" s="234"/>
      <c r="M256" s="235" t="s">
        <v>1</v>
      </c>
      <c r="N256" s="236" t="s">
        <v>42</v>
      </c>
      <c r="O256" s="72"/>
      <c r="P256" s="237">
        <f>O256*H256</f>
        <v>0</v>
      </c>
      <c r="Q256" s="237">
        <v>1E-3</v>
      </c>
      <c r="R256" s="237">
        <f>Q256*H256</f>
        <v>2.3100000000000002E-2</v>
      </c>
      <c r="S256" s="237">
        <v>0</v>
      </c>
      <c r="T256" s="23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9" t="s">
        <v>143</v>
      </c>
      <c r="AT256" s="239" t="s">
        <v>140</v>
      </c>
      <c r="AU256" s="239" t="s">
        <v>87</v>
      </c>
      <c r="AY256" s="17" t="s">
        <v>139</v>
      </c>
      <c r="BE256" s="115">
        <f>IF(N256="základní",J256,0)</f>
        <v>0</v>
      </c>
      <c r="BF256" s="115">
        <f>IF(N256="snížená",J256,0)</f>
        <v>0</v>
      </c>
      <c r="BG256" s="115">
        <f>IF(N256="zákl. přenesená",J256,0)</f>
        <v>0</v>
      </c>
      <c r="BH256" s="115">
        <f>IF(N256="sníž. přenesená",J256,0)</f>
        <v>0</v>
      </c>
      <c r="BI256" s="115">
        <f>IF(N256="nulová",J256,0)</f>
        <v>0</v>
      </c>
      <c r="BJ256" s="17" t="s">
        <v>85</v>
      </c>
      <c r="BK256" s="115">
        <f>ROUND(I256*H256,2)</f>
        <v>0</v>
      </c>
      <c r="BL256" s="17" t="s">
        <v>144</v>
      </c>
      <c r="BM256" s="239" t="s">
        <v>487</v>
      </c>
    </row>
    <row r="257" spans="1:65" s="14" customFormat="1" ht="11.25">
      <c r="B257" s="251"/>
      <c r="C257" s="252"/>
      <c r="D257" s="242" t="s">
        <v>178</v>
      </c>
      <c r="E257" s="253" t="s">
        <v>1</v>
      </c>
      <c r="F257" s="254" t="s">
        <v>488</v>
      </c>
      <c r="G257" s="252"/>
      <c r="H257" s="255">
        <v>23.1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178</v>
      </c>
      <c r="AU257" s="261" t="s">
        <v>87</v>
      </c>
      <c r="AV257" s="14" t="s">
        <v>87</v>
      </c>
      <c r="AW257" s="14" t="s">
        <v>32</v>
      </c>
      <c r="AX257" s="14" t="s">
        <v>85</v>
      </c>
      <c r="AY257" s="261" t="s">
        <v>139</v>
      </c>
    </row>
    <row r="258" spans="1:65" s="2" customFormat="1" ht="21.75" customHeight="1">
      <c r="A258" s="35"/>
      <c r="B258" s="36"/>
      <c r="C258" s="273" t="s">
        <v>489</v>
      </c>
      <c r="D258" s="273" t="s">
        <v>221</v>
      </c>
      <c r="E258" s="274" t="s">
        <v>490</v>
      </c>
      <c r="F258" s="275" t="s">
        <v>491</v>
      </c>
      <c r="G258" s="276" t="s">
        <v>237</v>
      </c>
      <c r="H258" s="277">
        <v>3864.3</v>
      </c>
      <c r="I258" s="278"/>
      <c r="J258" s="279">
        <f>ROUND(I258*H258,2)</f>
        <v>0</v>
      </c>
      <c r="K258" s="280"/>
      <c r="L258" s="38"/>
      <c r="M258" s="281" t="s">
        <v>1</v>
      </c>
      <c r="N258" s="282" t="s">
        <v>42</v>
      </c>
      <c r="O258" s="7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9" t="s">
        <v>144</v>
      </c>
      <c r="AT258" s="239" t="s">
        <v>221</v>
      </c>
      <c r="AU258" s="239" t="s">
        <v>87</v>
      </c>
      <c r="AY258" s="17" t="s">
        <v>139</v>
      </c>
      <c r="BE258" s="115">
        <f>IF(N258="základní",J258,0)</f>
        <v>0</v>
      </c>
      <c r="BF258" s="115">
        <f>IF(N258="snížená",J258,0)</f>
        <v>0</v>
      </c>
      <c r="BG258" s="115">
        <f>IF(N258="zákl. přenesená",J258,0)</f>
        <v>0</v>
      </c>
      <c r="BH258" s="115">
        <f>IF(N258="sníž. přenesená",J258,0)</f>
        <v>0</v>
      </c>
      <c r="BI258" s="115">
        <f>IF(N258="nulová",J258,0)</f>
        <v>0</v>
      </c>
      <c r="BJ258" s="17" t="s">
        <v>85</v>
      </c>
      <c r="BK258" s="115">
        <f>ROUND(I258*H258,2)</f>
        <v>0</v>
      </c>
      <c r="BL258" s="17" t="s">
        <v>144</v>
      </c>
      <c r="BM258" s="239" t="s">
        <v>492</v>
      </c>
    </row>
    <row r="259" spans="1:65" s="13" customFormat="1" ht="11.25">
      <c r="B259" s="240"/>
      <c r="C259" s="241"/>
      <c r="D259" s="242" t="s">
        <v>178</v>
      </c>
      <c r="E259" s="243" t="s">
        <v>1</v>
      </c>
      <c r="F259" s="244" t="s">
        <v>417</v>
      </c>
      <c r="G259" s="241"/>
      <c r="H259" s="243" t="s">
        <v>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178</v>
      </c>
      <c r="AU259" s="250" t="s">
        <v>87</v>
      </c>
      <c r="AV259" s="13" t="s">
        <v>85</v>
      </c>
      <c r="AW259" s="13" t="s">
        <v>32</v>
      </c>
      <c r="AX259" s="13" t="s">
        <v>77</v>
      </c>
      <c r="AY259" s="250" t="s">
        <v>139</v>
      </c>
    </row>
    <row r="260" spans="1:65" s="14" customFormat="1" ht="11.25">
      <c r="B260" s="251"/>
      <c r="C260" s="252"/>
      <c r="D260" s="242" t="s">
        <v>178</v>
      </c>
      <c r="E260" s="253" t="s">
        <v>277</v>
      </c>
      <c r="F260" s="254" t="s">
        <v>493</v>
      </c>
      <c r="G260" s="252"/>
      <c r="H260" s="255">
        <v>3864.3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178</v>
      </c>
      <c r="AU260" s="261" t="s">
        <v>87</v>
      </c>
      <c r="AV260" s="14" t="s">
        <v>87</v>
      </c>
      <c r="AW260" s="14" t="s">
        <v>32</v>
      </c>
      <c r="AX260" s="14" t="s">
        <v>85</v>
      </c>
      <c r="AY260" s="261" t="s">
        <v>139</v>
      </c>
    </row>
    <row r="261" spans="1:65" s="2" customFormat="1" ht="33" customHeight="1">
      <c r="A261" s="35"/>
      <c r="B261" s="36"/>
      <c r="C261" s="273" t="s">
        <v>494</v>
      </c>
      <c r="D261" s="273" t="s">
        <v>221</v>
      </c>
      <c r="E261" s="274" t="s">
        <v>495</v>
      </c>
      <c r="F261" s="275" t="s">
        <v>496</v>
      </c>
      <c r="G261" s="276" t="s">
        <v>176</v>
      </c>
      <c r="H261" s="277">
        <v>668</v>
      </c>
      <c r="I261" s="278"/>
      <c r="J261" s="279">
        <f>ROUND(I261*H261,2)</f>
        <v>0</v>
      </c>
      <c r="K261" s="280"/>
      <c r="L261" s="38"/>
      <c r="M261" s="281" t="s">
        <v>1</v>
      </c>
      <c r="N261" s="282" t="s">
        <v>42</v>
      </c>
      <c r="O261" s="7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9" t="s">
        <v>144</v>
      </c>
      <c r="AT261" s="239" t="s">
        <v>221</v>
      </c>
      <c r="AU261" s="239" t="s">
        <v>87</v>
      </c>
      <c r="AY261" s="17" t="s">
        <v>139</v>
      </c>
      <c r="BE261" s="115">
        <f>IF(N261="základní",J261,0)</f>
        <v>0</v>
      </c>
      <c r="BF261" s="115">
        <f>IF(N261="snížená",J261,0)</f>
        <v>0</v>
      </c>
      <c r="BG261" s="115">
        <f>IF(N261="zákl. přenesená",J261,0)</f>
        <v>0</v>
      </c>
      <c r="BH261" s="115">
        <f>IF(N261="sníž. přenesená",J261,0)</f>
        <v>0</v>
      </c>
      <c r="BI261" s="115">
        <f>IF(N261="nulová",J261,0)</f>
        <v>0</v>
      </c>
      <c r="BJ261" s="17" t="s">
        <v>85</v>
      </c>
      <c r="BK261" s="115">
        <f>ROUND(I261*H261,2)</f>
        <v>0</v>
      </c>
      <c r="BL261" s="17" t="s">
        <v>144</v>
      </c>
      <c r="BM261" s="239" t="s">
        <v>497</v>
      </c>
    </row>
    <row r="262" spans="1:65" s="13" customFormat="1" ht="11.25">
      <c r="B262" s="240"/>
      <c r="C262" s="241"/>
      <c r="D262" s="242" t="s">
        <v>178</v>
      </c>
      <c r="E262" s="243" t="s">
        <v>1</v>
      </c>
      <c r="F262" s="244" t="s">
        <v>374</v>
      </c>
      <c r="G262" s="241"/>
      <c r="H262" s="243" t="s">
        <v>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178</v>
      </c>
      <c r="AU262" s="250" t="s">
        <v>87</v>
      </c>
      <c r="AV262" s="13" t="s">
        <v>85</v>
      </c>
      <c r="AW262" s="13" t="s">
        <v>32</v>
      </c>
      <c r="AX262" s="13" t="s">
        <v>77</v>
      </c>
      <c r="AY262" s="250" t="s">
        <v>139</v>
      </c>
    </row>
    <row r="263" spans="1:65" s="14" customFormat="1" ht="11.25">
      <c r="B263" s="251"/>
      <c r="C263" s="252"/>
      <c r="D263" s="242" t="s">
        <v>178</v>
      </c>
      <c r="E263" s="253" t="s">
        <v>1</v>
      </c>
      <c r="F263" s="254" t="s">
        <v>498</v>
      </c>
      <c r="G263" s="252"/>
      <c r="H263" s="255">
        <v>668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AT263" s="261" t="s">
        <v>178</v>
      </c>
      <c r="AU263" s="261" t="s">
        <v>87</v>
      </c>
      <c r="AV263" s="14" t="s">
        <v>87</v>
      </c>
      <c r="AW263" s="14" t="s">
        <v>32</v>
      </c>
      <c r="AX263" s="14" t="s">
        <v>85</v>
      </c>
      <c r="AY263" s="261" t="s">
        <v>139</v>
      </c>
    </row>
    <row r="264" spans="1:65" s="2" customFormat="1" ht="16.5" customHeight="1">
      <c r="A264" s="35"/>
      <c r="B264" s="36"/>
      <c r="C264" s="226" t="s">
        <v>499</v>
      </c>
      <c r="D264" s="226" t="s">
        <v>140</v>
      </c>
      <c r="E264" s="227" t="s">
        <v>500</v>
      </c>
      <c r="F264" s="228" t="s">
        <v>501</v>
      </c>
      <c r="G264" s="229" t="s">
        <v>486</v>
      </c>
      <c r="H264" s="230">
        <v>28.14</v>
      </c>
      <c r="I264" s="231"/>
      <c r="J264" s="232">
        <f>ROUND(I264*H264,2)</f>
        <v>0</v>
      </c>
      <c r="K264" s="233"/>
      <c r="L264" s="234"/>
      <c r="M264" s="235" t="s">
        <v>1</v>
      </c>
      <c r="N264" s="236" t="s">
        <v>42</v>
      </c>
      <c r="O264" s="72"/>
      <c r="P264" s="237">
        <f>O264*H264</f>
        <v>0</v>
      </c>
      <c r="Q264" s="237">
        <v>1E-3</v>
      </c>
      <c r="R264" s="237">
        <f>Q264*H264</f>
        <v>2.8140000000000002E-2</v>
      </c>
      <c r="S264" s="237">
        <v>0</v>
      </c>
      <c r="T264" s="23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9" t="s">
        <v>143</v>
      </c>
      <c r="AT264" s="239" t="s">
        <v>140</v>
      </c>
      <c r="AU264" s="239" t="s">
        <v>87</v>
      </c>
      <c r="AY264" s="17" t="s">
        <v>139</v>
      </c>
      <c r="BE264" s="115">
        <f>IF(N264="základní",J264,0)</f>
        <v>0</v>
      </c>
      <c r="BF264" s="115">
        <f>IF(N264="snížená",J264,0)</f>
        <v>0</v>
      </c>
      <c r="BG264" s="115">
        <f>IF(N264="zákl. přenesená",J264,0)</f>
        <v>0</v>
      </c>
      <c r="BH264" s="115">
        <f>IF(N264="sníž. přenesená",J264,0)</f>
        <v>0</v>
      </c>
      <c r="BI264" s="115">
        <f>IF(N264="nulová",J264,0)</f>
        <v>0</v>
      </c>
      <c r="BJ264" s="17" t="s">
        <v>85</v>
      </c>
      <c r="BK264" s="115">
        <f>ROUND(I264*H264,2)</f>
        <v>0</v>
      </c>
      <c r="BL264" s="17" t="s">
        <v>144</v>
      </c>
      <c r="BM264" s="239" t="s">
        <v>502</v>
      </c>
    </row>
    <row r="265" spans="1:65" s="14" customFormat="1" ht="11.25">
      <c r="B265" s="251"/>
      <c r="C265" s="252"/>
      <c r="D265" s="242" t="s">
        <v>178</v>
      </c>
      <c r="E265" s="253" t="s">
        <v>1</v>
      </c>
      <c r="F265" s="254" t="s">
        <v>503</v>
      </c>
      <c r="G265" s="252"/>
      <c r="H265" s="255">
        <v>28.14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AT265" s="261" t="s">
        <v>178</v>
      </c>
      <c r="AU265" s="261" t="s">
        <v>87</v>
      </c>
      <c r="AV265" s="14" t="s">
        <v>87</v>
      </c>
      <c r="AW265" s="14" t="s">
        <v>32</v>
      </c>
      <c r="AX265" s="14" t="s">
        <v>85</v>
      </c>
      <c r="AY265" s="261" t="s">
        <v>139</v>
      </c>
    </row>
    <row r="266" spans="1:65" s="2" customFormat="1" ht="21.75" customHeight="1">
      <c r="A266" s="35"/>
      <c r="B266" s="36"/>
      <c r="C266" s="273" t="s">
        <v>504</v>
      </c>
      <c r="D266" s="273" t="s">
        <v>221</v>
      </c>
      <c r="E266" s="274" t="s">
        <v>505</v>
      </c>
      <c r="F266" s="275" t="s">
        <v>506</v>
      </c>
      <c r="G266" s="276" t="s">
        <v>237</v>
      </c>
      <c r="H266" s="277">
        <v>938</v>
      </c>
      <c r="I266" s="278"/>
      <c r="J266" s="279">
        <f>ROUND(I266*H266,2)</f>
        <v>0</v>
      </c>
      <c r="K266" s="280"/>
      <c r="L266" s="38"/>
      <c r="M266" s="281" t="s">
        <v>1</v>
      </c>
      <c r="N266" s="282" t="s">
        <v>42</v>
      </c>
      <c r="O266" s="7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9" t="s">
        <v>144</v>
      </c>
      <c r="AT266" s="239" t="s">
        <v>221</v>
      </c>
      <c r="AU266" s="239" t="s">
        <v>87</v>
      </c>
      <c r="AY266" s="17" t="s">
        <v>139</v>
      </c>
      <c r="BE266" s="115">
        <f>IF(N266="základní",J266,0)</f>
        <v>0</v>
      </c>
      <c r="BF266" s="115">
        <f>IF(N266="snížená",J266,0)</f>
        <v>0</v>
      </c>
      <c r="BG266" s="115">
        <f>IF(N266="zákl. přenesená",J266,0)</f>
        <v>0</v>
      </c>
      <c r="BH266" s="115">
        <f>IF(N266="sníž. přenesená",J266,0)</f>
        <v>0</v>
      </c>
      <c r="BI266" s="115">
        <f>IF(N266="nulová",J266,0)</f>
        <v>0</v>
      </c>
      <c r="BJ266" s="17" t="s">
        <v>85</v>
      </c>
      <c r="BK266" s="115">
        <f>ROUND(I266*H266,2)</f>
        <v>0</v>
      </c>
      <c r="BL266" s="17" t="s">
        <v>144</v>
      </c>
      <c r="BM266" s="239" t="s">
        <v>507</v>
      </c>
    </row>
    <row r="267" spans="1:65" s="14" customFormat="1" ht="11.25">
      <c r="B267" s="251"/>
      <c r="C267" s="252"/>
      <c r="D267" s="242" t="s">
        <v>178</v>
      </c>
      <c r="E267" s="253" t="s">
        <v>1</v>
      </c>
      <c r="F267" s="254" t="s">
        <v>283</v>
      </c>
      <c r="G267" s="252"/>
      <c r="H267" s="255">
        <v>938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178</v>
      </c>
      <c r="AU267" s="261" t="s">
        <v>87</v>
      </c>
      <c r="AV267" s="14" t="s">
        <v>87</v>
      </c>
      <c r="AW267" s="14" t="s">
        <v>32</v>
      </c>
      <c r="AX267" s="14" t="s">
        <v>85</v>
      </c>
      <c r="AY267" s="261" t="s">
        <v>139</v>
      </c>
    </row>
    <row r="268" spans="1:65" s="2" customFormat="1" ht="16.5" customHeight="1">
      <c r="A268" s="35"/>
      <c r="B268" s="36"/>
      <c r="C268" s="273" t="s">
        <v>508</v>
      </c>
      <c r="D268" s="273" t="s">
        <v>221</v>
      </c>
      <c r="E268" s="274" t="s">
        <v>509</v>
      </c>
      <c r="F268" s="275" t="s">
        <v>510</v>
      </c>
      <c r="G268" s="276" t="s">
        <v>237</v>
      </c>
      <c r="H268" s="277">
        <v>938</v>
      </c>
      <c r="I268" s="278"/>
      <c r="J268" s="279">
        <f>ROUND(I268*H268,2)</f>
        <v>0</v>
      </c>
      <c r="K268" s="280"/>
      <c r="L268" s="38"/>
      <c r="M268" s="281" t="s">
        <v>1</v>
      </c>
      <c r="N268" s="282" t="s">
        <v>42</v>
      </c>
      <c r="O268" s="7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9" t="s">
        <v>144</v>
      </c>
      <c r="AT268" s="239" t="s">
        <v>221</v>
      </c>
      <c r="AU268" s="239" t="s">
        <v>87</v>
      </c>
      <c r="AY268" s="17" t="s">
        <v>139</v>
      </c>
      <c r="BE268" s="115">
        <f>IF(N268="základní",J268,0)</f>
        <v>0</v>
      </c>
      <c r="BF268" s="115">
        <f>IF(N268="snížená",J268,0)</f>
        <v>0</v>
      </c>
      <c r="BG268" s="115">
        <f>IF(N268="zákl. přenesená",J268,0)</f>
        <v>0</v>
      </c>
      <c r="BH268" s="115">
        <f>IF(N268="sníž. přenesená",J268,0)</f>
        <v>0</v>
      </c>
      <c r="BI268" s="115">
        <f>IF(N268="nulová",J268,0)</f>
        <v>0</v>
      </c>
      <c r="BJ268" s="17" t="s">
        <v>85</v>
      </c>
      <c r="BK268" s="115">
        <f>ROUND(I268*H268,2)</f>
        <v>0</v>
      </c>
      <c r="BL268" s="17" t="s">
        <v>144</v>
      </c>
      <c r="BM268" s="239" t="s">
        <v>511</v>
      </c>
    </row>
    <row r="269" spans="1:65" s="14" customFormat="1" ht="11.25">
      <c r="B269" s="251"/>
      <c r="C269" s="252"/>
      <c r="D269" s="242" t="s">
        <v>178</v>
      </c>
      <c r="E269" s="253" t="s">
        <v>1</v>
      </c>
      <c r="F269" s="254" t="s">
        <v>283</v>
      </c>
      <c r="G269" s="252"/>
      <c r="H269" s="255">
        <v>938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178</v>
      </c>
      <c r="AU269" s="261" t="s">
        <v>87</v>
      </c>
      <c r="AV269" s="14" t="s">
        <v>87</v>
      </c>
      <c r="AW269" s="14" t="s">
        <v>32</v>
      </c>
      <c r="AX269" s="14" t="s">
        <v>85</v>
      </c>
      <c r="AY269" s="261" t="s">
        <v>139</v>
      </c>
    </row>
    <row r="270" spans="1:65" s="2" customFormat="1" ht="16.5" customHeight="1">
      <c r="A270" s="35"/>
      <c r="B270" s="36"/>
      <c r="C270" s="273" t="s">
        <v>512</v>
      </c>
      <c r="D270" s="273" t="s">
        <v>221</v>
      </c>
      <c r="E270" s="274" t="s">
        <v>513</v>
      </c>
      <c r="F270" s="275" t="s">
        <v>514</v>
      </c>
      <c r="G270" s="276" t="s">
        <v>237</v>
      </c>
      <c r="H270" s="277">
        <v>938</v>
      </c>
      <c r="I270" s="278"/>
      <c r="J270" s="279">
        <f>ROUND(I270*H270,2)</f>
        <v>0</v>
      </c>
      <c r="K270" s="280"/>
      <c r="L270" s="38"/>
      <c r="M270" s="281" t="s">
        <v>1</v>
      </c>
      <c r="N270" s="282" t="s">
        <v>42</v>
      </c>
      <c r="O270" s="7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9" t="s">
        <v>144</v>
      </c>
      <c r="AT270" s="239" t="s">
        <v>221</v>
      </c>
      <c r="AU270" s="239" t="s">
        <v>87</v>
      </c>
      <c r="AY270" s="17" t="s">
        <v>139</v>
      </c>
      <c r="BE270" s="115">
        <f>IF(N270="základní",J270,0)</f>
        <v>0</v>
      </c>
      <c r="BF270" s="115">
        <f>IF(N270="snížená",J270,0)</f>
        <v>0</v>
      </c>
      <c r="BG270" s="115">
        <f>IF(N270="zákl. přenesená",J270,0)</f>
        <v>0</v>
      </c>
      <c r="BH270" s="115">
        <f>IF(N270="sníž. přenesená",J270,0)</f>
        <v>0</v>
      </c>
      <c r="BI270" s="115">
        <f>IF(N270="nulová",J270,0)</f>
        <v>0</v>
      </c>
      <c r="BJ270" s="17" t="s">
        <v>85</v>
      </c>
      <c r="BK270" s="115">
        <f>ROUND(I270*H270,2)</f>
        <v>0</v>
      </c>
      <c r="BL270" s="17" t="s">
        <v>144</v>
      </c>
      <c r="BM270" s="239" t="s">
        <v>515</v>
      </c>
    </row>
    <row r="271" spans="1:65" s="14" customFormat="1" ht="11.25">
      <c r="B271" s="251"/>
      <c r="C271" s="252"/>
      <c r="D271" s="242" t="s">
        <v>178</v>
      </c>
      <c r="E271" s="253" t="s">
        <v>1</v>
      </c>
      <c r="F271" s="254" t="s">
        <v>283</v>
      </c>
      <c r="G271" s="252"/>
      <c r="H271" s="255">
        <v>938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178</v>
      </c>
      <c r="AU271" s="261" t="s">
        <v>87</v>
      </c>
      <c r="AV271" s="14" t="s">
        <v>87</v>
      </c>
      <c r="AW271" s="14" t="s">
        <v>32</v>
      </c>
      <c r="AX271" s="14" t="s">
        <v>85</v>
      </c>
      <c r="AY271" s="261" t="s">
        <v>139</v>
      </c>
    </row>
    <row r="272" spans="1:65" s="2" customFormat="1" ht="33" customHeight="1">
      <c r="A272" s="35"/>
      <c r="B272" s="36"/>
      <c r="C272" s="273" t="s">
        <v>516</v>
      </c>
      <c r="D272" s="273" t="s">
        <v>221</v>
      </c>
      <c r="E272" s="274" t="s">
        <v>517</v>
      </c>
      <c r="F272" s="275" t="s">
        <v>518</v>
      </c>
      <c r="G272" s="276" t="s">
        <v>310</v>
      </c>
      <c r="H272" s="277">
        <v>9.4E-2</v>
      </c>
      <c r="I272" s="278"/>
      <c r="J272" s="279">
        <f>ROUND(I272*H272,2)</f>
        <v>0</v>
      </c>
      <c r="K272" s="280"/>
      <c r="L272" s="38"/>
      <c r="M272" s="281" t="s">
        <v>1</v>
      </c>
      <c r="N272" s="282" t="s">
        <v>42</v>
      </c>
      <c r="O272" s="7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9" t="s">
        <v>144</v>
      </c>
      <c r="AT272" s="239" t="s">
        <v>221</v>
      </c>
      <c r="AU272" s="239" t="s">
        <v>87</v>
      </c>
      <c r="AY272" s="17" t="s">
        <v>139</v>
      </c>
      <c r="BE272" s="115">
        <f>IF(N272="základní",J272,0)</f>
        <v>0</v>
      </c>
      <c r="BF272" s="115">
        <f>IF(N272="snížená",J272,0)</f>
        <v>0</v>
      </c>
      <c r="BG272" s="115">
        <f>IF(N272="zákl. přenesená",J272,0)</f>
        <v>0</v>
      </c>
      <c r="BH272" s="115">
        <f>IF(N272="sníž. přenesená",J272,0)</f>
        <v>0</v>
      </c>
      <c r="BI272" s="115">
        <f>IF(N272="nulová",J272,0)</f>
        <v>0</v>
      </c>
      <c r="BJ272" s="17" t="s">
        <v>85</v>
      </c>
      <c r="BK272" s="115">
        <f>ROUND(I272*H272,2)</f>
        <v>0</v>
      </c>
      <c r="BL272" s="17" t="s">
        <v>144</v>
      </c>
      <c r="BM272" s="239" t="s">
        <v>519</v>
      </c>
    </row>
    <row r="273" spans="1:65" s="14" customFormat="1" ht="11.25">
      <c r="B273" s="251"/>
      <c r="C273" s="252"/>
      <c r="D273" s="242" t="s">
        <v>178</v>
      </c>
      <c r="E273" s="253" t="s">
        <v>1</v>
      </c>
      <c r="F273" s="254" t="s">
        <v>520</v>
      </c>
      <c r="G273" s="252"/>
      <c r="H273" s="255">
        <v>9.4E-2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178</v>
      </c>
      <c r="AU273" s="261" t="s">
        <v>87</v>
      </c>
      <c r="AV273" s="14" t="s">
        <v>87</v>
      </c>
      <c r="AW273" s="14" t="s">
        <v>32</v>
      </c>
      <c r="AX273" s="14" t="s">
        <v>85</v>
      </c>
      <c r="AY273" s="261" t="s">
        <v>139</v>
      </c>
    </row>
    <row r="274" spans="1:65" s="2" customFormat="1" ht="33" customHeight="1">
      <c r="A274" s="35"/>
      <c r="B274" s="36"/>
      <c r="C274" s="273" t="s">
        <v>521</v>
      </c>
      <c r="D274" s="273" t="s">
        <v>221</v>
      </c>
      <c r="E274" s="274" t="s">
        <v>522</v>
      </c>
      <c r="F274" s="275" t="s">
        <v>523</v>
      </c>
      <c r="G274" s="276" t="s">
        <v>176</v>
      </c>
      <c r="H274" s="277">
        <v>668</v>
      </c>
      <c r="I274" s="278"/>
      <c r="J274" s="279">
        <f>ROUND(I274*H274,2)</f>
        <v>0</v>
      </c>
      <c r="K274" s="280"/>
      <c r="L274" s="38"/>
      <c r="M274" s="281" t="s">
        <v>1</v>
      </c>
      <c r="N274" s="282" t="s">
        <v>42</v>
      </c>
      <c r="O274" s="7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9" t="s">
        <v>144</v>
      </c>
      <c r="AT274" s="239" t="s">
        <v>221</v>
      </c>
      <c r="AU274" s="239" t="s">
        <v>87</v>
      </c>
      <c r="AY274" s="17" t="s">
        <v>139</v>
      </c>
      <c r="BE274" s="115">
        <f>IF(N274="základní",J274,0)</f>
        <v>0</v>
      </c>
      <c r="BF274" s="115">
        <f>IF(N274="snížená",J274,0)</f>
        <v>0</v>
      </c>
      <c r="BG274" s="115">
        <f>IF(N274="zákl. přenesená",J274,0)</f>
        <v>0</v>
      </c>
      <c r="BH274" s="115">
        <f>IF(N274="sníž. přenesená",J274,0)</f>
        <v>0</v>
      </c>
      <c r="BI274" s="115">
        <f>IF(N274="nulová",J274,0)</f>
        <v>0</v>
      </c>
      <c r="BJ274" s="17" t="s">
        <v>85</v>
      </c>
      <c r="BK274" s="115">
        <f>ROUND(I274*H274,2)</f>
        <v>0</v>
      </c>
      <c r="BL274" s="17" t="s">
        <v>144</v>
      </c>
      <c r="BM274" s="239" t="s">
        <v>524</v>
      </c>
    </row>
    <row r="275" spans="1:65" s="2" customFormat="1" ht="21.75" customHeight="1">
      <c r="A275" s="35"/>
      <c r="B275" s="36"/>
      <c r="C275" s="226" t="s">
        <v>525</v>
      </c>
      <c r="D275" s="226" t="s">
        <v>140</v>
      </c>
      <c r="E275" s="227" t="s">
        <v>526</v>
      </c>
      <c r="F275" s="228" t="s">
        <v>527</v>
      </c>
      <c r="G275" s="229" t="s">
        <v>176</v>
      </c>
      <c r="H275" s="230">
        <v>128</v>
      </c>
      <c r="I275" s="231"/>
      <c r="J275" s="232">
        <f>ROUND(I275*H275,2)</f>
        <v>0</v>
      </c>
      <c r="K275" s="233"/>
      <c r="L275" s="234"/>
      <c r="M275" s="235" t="s">
        <v>1</v>
      </c>
      <c r="N275" s="236" t="s">
        <v>42</v>
      </c>
      <c r="O275" s="7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9" t="s">
        <v>143</v>
      </c>
      <c r="AT275" s="239" t="s">
        <v>140</v>
      </c>
      <c r="AU275" s="239" t="s">
        <v>87</v>
      </c>
      <c r="AY275" s="17" t="s">
        <v>139</v>
      </c>
      <c r="BE275" s="115">
        <f>IF(N275="základní",J275,0)</f>
        <v>0</v>
      </c>
      <c r="BF275" s="115">
        <f>IF(N275="snížená",J275,0)</f>
        <v>0</v>
      </c>
      <c r="BG275" s="115">
        <f>IF(N275="zákl. přenesená",J275,0)</f>
        <v>0</v>
      </c>
      <c r="BH275" s="115">
        <f>IF(N275="sníž. přenesená",J275,0)</f>
        <v>0</v>
      </c>
      <c r="BI275" s="115">
        <f>IF(N275="nulová",J275,0)</f>
        <v>0</v>
      </c>
      <c r="BJ275" s="17" t="s">
        <v>85</v>
      </c>
      <c r="BK275" s="115">
        <f>ROUND(I275*H275,2)</f>
        <v>0</v>
      </c>
      <c r="BL275" s="17" t="s">
        <v>144</v>
      </c>
      <c r="BM275" s="239" t="s">
        <v>528</v>
      </c>
    </row>
    <row r="276" spans="1:65" s="13" customFormat="1" ht="11.25">
      <c r="B276" s="240"/>
      <c r="C276" s="241"/>
      <c r="D276" s="242" t="s">
        <v>178</v>
      </c>
      <c r="E276" s="243" t="s">
        <v>1</v>
      </c>
      <c r="F276" s="244" t="s">
        <v>331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178</v>
      </c>
      <c r="AU276" s="250" t="s">
        <v>87</v>
      </c>
      <c r="AV276" s="13" t="s">
        <v>85</v>
      </c>
      <c r="AW276" s="13" t="s">
        <v>32</v>
      </c>
      <c r="AX276" s="13" t="s">
        <v>77</v>
      </c>
      <c r="AY276" s="250" t="s">
        <v>139</v>
      </c>
    </row>
    <row r="277" spans="1:65" s="14" customFormat="1" ht="11.25">
      <c r="B277" s="251"/>
      <c r="C277" s="252"/>
      <c r="D277" s="242" t="s">
        <v>178</v>
      </c>
      <c r="E277" s="253" t="s">
        <v>1</v>
      </c>
      <c r="F277" s="254" t="s">
        <v>529</v>
      </c>
      <c r="G277" s="252"/>
      <c r="H277" s="255">
        <v>128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178</v>
      </c>
      <c r="AU277" s="261" t="s">
        <v>87</v>
      </c>
      <c r="AV277" s="14" t="s">
        <v>87</v>
      </c>
      <c r="AW277" s="14" t="s">
        <v>32</v>
      </c>
      <c r="AX277" s="14" t="s">
        <v>85</v>
      </c>
      <c r="AY277" s="261" t="s">
        <v>139</v>
      </c>
    </row>
    <row r="278" spans="1:65" s="2" customFormat="1" ht="21.75" customHeight="1">
      <c r="A278" s="35"/>
      <c r="B278" s="36"/>
      <c r="C278" s="226" t="s">
        <v>530</v>
      </c>
      <c r="D278" s="226" t="s">
        <v>140</v>
      </c>
      <c r="E278" s="227" t="s">
        <v>531</v>
      </c>
      <c r="F278" s="228" t="s">
        <v>532</v>
      </c>
      <c r="G278" s="229" t="s">
        <v>176</v>
      </c>
      <c r="H278" s="230">
        <v>140</v>
      </c>
      <c r="I278" s="231"/>
      <c r="J278" s="232">
        <f>ROUND(I278*H278,2)</f>
        <v>0</v>
      </c>
      <c r="K278" s="233"/>
      <c r="L278" s="234"/>
      <c r="M278" s="235" t="s">
        <v>1</v>
      </c>
      <c r="N278" s="236" t="s">
        <v>42</v>
      </c>
      <c r="O278" s="7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9" t="s">
        <v>143</v>
      </c>
      <c r="AT278" s="239" t="s">
        <v>140</v>
      </c>
      <c r="AU278" s="239" t="s">
        <v>87</v>
      </c>
      <c r="AY278" s="17" t="s">
        <v>139</v>
      </c>
      <c r="BE278" s="115">
        <f>IF(N278="základní",J278,0)</f>
        <v>0</v>
      </c>
      <c r="BF278" s="115">
        <f>IF(N278="snížená",J278,0)</f>
        <v>0</v>
      </c>
      <c r="BG278" s="115">
        <f>IF(N278="zákl. přenesená",J278,0)</f>
        <v>0</v>
      </c>
      <c r="BH278" s="115">
        <f>IF(N278="sníž. přenesená",J278,0)</f>
        <v>0</v>
      </c>
      <c r="BI278" s="115">
        <f>IF(N278="nulová",J278,0)</f>
        <v>0</v>
      </c>
      <c r="BJ278" s="17" t="s">
        <v>85</v>
      </c>
      <c r="BK278" s="115">
        <f>ROUND(I278*H278,2)</f>
        <v>0</v>
      </c>
      <c r="BL278" s="17" t="s">
        <v>144</v>
      </c>
      <c r="BM278" s="239" t="s">
        <v>533</v>
      </c>
    </row>
    <row r="279" spans="1:65" s="13" customFormat="1" ht="11.25">
      <c r="B279" s="240"/>
      <c r="C279" s="241"/>
      <c r="D279" s="242" t="s">
        <v>178</v>
      </c>
      <c r="E279" s="243" t="s">
        <v>1</v>
      </c>
      <c r="F279" s="244" t="s">
        <v>534</v>
      </c>
      <c r="G279" s="241"/>
      <c r="H279" s="243" t="s">
        <v>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178</v>
      </c>
      <c r="AU279" s="250" t="s">
        <v>87</v>
      </c>
      <c r="AV279" s="13" t="s">
        <v>85</v>
      </c>
      <c r="AW279" s="13" t="s">
        <v>32</v>
      </c>
      <c r="AX279" s="13" t="s">
        <v>77</v>
      </c>
      <c r="AY279" s="250" t="s">
        <v>139</v>
      </c>
    </row>
    <row r="280" spans="1:65" s="14" customFormat="1" ht="11.25">
      <c r="B280" s="251"/>
      <c r="C280" s="252"/>
      <c r="D280" s="242" t="s">
        <v>178</v>
      </c>
      <c r="E280" s="253" t="s">
        <v>1</v>
      </c>
      <c r="F280" s="254" t="s">
        <v>535</v>
      </c>
      <c r="G280" s="252"/>
      <c r="H280" s="255">
        <v>140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178</v>
      </c>
      <c r="AU280" s="261" t="s">
        <v>87</v>
      </c>
      <c r="AV280" s="14" t="s">
        <v>87</v>
      </c>
      <c r="AW280" s="14" t="s">
        <v>32</v>
      </c>
      <c r="AX280" s="14" t="s">
        <v>85</v>
      </c>
      <c r="AY280" s="261" t="s">
        <v>139</v>
      </c>
    </row>
    <row r="281" spans="1:65" s="2" customFormat="1" ht="21.75" customHeight="1">
      <c r="A281" s="35"/>
      <c r="B281" s="36"/>
      <c r="C281" s="226" t="s">
        <v>536</v>
      </c>
      <c r="D281" s="226" t="s">
        <v>140</v>
      </c>
      <c r="E281" s="227" t="s">
        <v>537</v>
      </c>
      <c r="F281" s="228" t="s">
        <v>538</v>
      </c>
      <c r="G281" s="229" t="s">
        <v>176</v>
      </c>
      <c r="H281" s="230">
        <v>400</v>
      </c>
      <c r="I281" s="231"/>
      <c r="J281" s="232">
        <f>ROUND(I281*H281,2)</f>
        <v>0</v>
      </c>
      <c r="K281" s="233"/>
      <c r="L281" s="234"/>
      <c r="M281" s="235" t="s">
        <v>1</v>
      </c>
      <c r="N281" s="236" t="s">
        <v>42</v>
      </c>
      <c r="O281" s="7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9" t="s">
        <v>143</v>
      </c>
      <c r="AT281" s="239" t="s">
        <v>140</v>
      </c>
      <c r="AU281" s="239" t="s">
        <v>87</v>
      </c>
      <c r="AY281" s="17" t="s">
        <v>139</v>
      </c>
      <c r="BE281" s="115">
        <f>IF(N281="základní",J281,0)</f>
        <v>0</v>
      </c>
      <c r="BF281" s="115">
        <f>IF(N281="snížená",J281,0)</f>
        <v>0</v>
      </c>
      <c r="BG281" s="115">
        <f>IF(N281="zákl. přenesená",J281,0)</f>
        <v>0</v>
      </c>
      <c r="BH281" s="115">
        <f>IF(N281="sníž. přenesená",J281,0)</f>
        <v>0</v>
      </c>
      <c r="BI281" s="115">
        <f>IF(N281="nulová",J281,0)</f>
        <v>0</v>
      </c>
      <c r="BJ281" s="17" t="s">
        <v>85</v>
      </c>
      <c r="BK281" s="115">
        <f>ROUND(I281*H281,2)</f>
        <v>0</v>
      </c>
      <c r="BL281" s="17" t="s">
        <v>144</v>
      </c>
      <c r="BM281" s="239" t="s">
        <v>539</v>
      </c>
    </row>
    <row r="282" spans="1:65" s="13" customFormat="1" ht="11.25">
      <c r="B282" s="240"/>
      <c r="C282" s="241"/>
      <c r="D282" s="242" t="s">
        <v>178</v>
      </c>
      <c r="E282" s="243" t="s">
        <v>1</v>
      </c>
      <c r="F282" s="244" t="s">
        <v>331</v>
      </c>
      <c r="G282" s="241"/>
      <c r="H282" s="243" t="s">
        <v>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178</v>
      </c>
      <c r="AU282" s="250" t="s">
        <v>87</v>
      </c>
      <c r="AV282" s="13" t="s">
        <v>85</v>
      </c>
      <c r="AW282" s="13" t="s">
        <v>32</v>
      </c>
      <c r="AX282" s="13" t="s">
        <v>77</v>
      </c>
      <c r="AY282" s="250" t="s">
        <v>139</v>
      </c>
    </row>
    <row r="283" spans="1:65" s="14" customFormat="1" ht="11.25">
      <c r="B283" s="251"/>
      <c r="C283" s="252"/>
      <c r="D283" s="242" t="s">
        <v>178</v>
      </c>
      <c r="E283" s="253" t="s">
        <v>1</v>
      </c>
      <c r="F283" s="254" t="s">
        <v>540</v>
      </c>
      <c r="G283" s="252"/>
      <c r="H283" s="255">
        <v>400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178</v>
      </c>
      <c r="AU283" s="261" t="s">
        <v>87</v>
      </c>
      <c r="AV283" s="14" t="s">
        <v>87</v>
      </c>
      <c r="AW283" s="14" t="s">
        <v>32</v>
      </c>
      <c r="AX283" s="14" t="s">
        <v>85</v>
      </c>
      <c r="AY283" s="261" t="s">
        <v>139</v>
      </c>
    </row>
    <row r="284" spans="1:65" s="2" customFormat="1" ht="21.75" customHeight="1">
      <c r="A284" s="35"/>
      <c r="B284" s="36"/>
      <c r="C284" s="273" t="s">
        <v>541</v>
      </c>
      <c r="D284" s="273" t="s">
        <v>221</v>
      </c>
      <c r="E284" s="274" t="s">
        <v>542</v>
      </c>
      <c r="F284" s="275" t="s">
        <v>543</v>
      </c>
      <c r="G284" s="276" t="s">
        <v>237</v>
      </c>
      <c r="H284" s="277">
        <v>168</v>
      </c>
      <c r="I284" s="278"/>
      <c r="J284" s="279">
        <f>ROUND(I284*H284,2)</f>
        <v>0</v>
      </c>
      <c r="K284" s="280"/>
      <c r="L284" s="38"/>
      <c r="M284" s="281" t="s">
        <v>1</v>
      </c>
      <c r="N284" s="282" t="s">
        <v>42</v>
      </c>
      <c r="O284" s="7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9" t="s">
        <v>144</v>
      </c>
      <c r="AT284" s="239" t="s">
        <v>221</v>
      </c>
      <c r="AU284" s="239" t="s">
        <v>87</v>
      </c>
      <c r="AY284" s="17" t="s">
        <v>139</v>
      </c>
      <c r="BE284" s="115">
        <f>IF(N284="základní",J284,0)</f>
        <v>0</v>
      </c>
      <c r="BF284" s="115">
        <f>IF(N284="snížená",J284,0)</f>
        <v>0</v>
      </c>
      <c r="BG284" s="115">
        <f>IF(N284="zákl. přenesená",J284,0)</f>
        <v>0</v>
      </c>
      <c r="BH284" s="115">
        <f>IF(N284="sníž. přenesená",J284,0)</f>
        <v>0</v>
      </c>
      <c r="BI284" s="115">
        <f>IF(N284="nulová",J284,0)</f>
        <v>0</v>
      </c>
      <c r="BJ284" s="17" t="s">
        <v>85</v>
      </c>
      <c r="BK284" s="115">
        <f>ROUND(I284*H284,2)</f>
        <v>0</v>
      </c>
      <c r="BL284" s="17" t="s">
        <v>144</v>
      </c>
      <c r="BM284" s="239" t="s">
        <v>544</v>
      </c>
    </row>
    <row r="285" spans="1:65" s="14" customFormat="1" ht="11.25">
      <c r="B285" s="251"/>
      <c r="C285" s="252"/>
      <c r="D285" s="242" t="s">
        <v>178</v>
      </c>
      <c r="E285" s="253" t="s">
        <v>1</v>
      </c>
      <c r="F285" s="254" t="s">
        <v>253</v>
      </c>
      <c r="G285" s="252"/>
      <c r="H285" s="255">
        <v>168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178</v>
      </c>
      <c r="AU285" s="261" t="s">
        <v>87</v>
      </c>
      <c r="AV285" s="14" t="s">
        <v>87</v>
      </c>
      <c r="AW285" s="14" t="s">
        <v>32</v>
      </c>
      <c r="AX285" s="14" t="s">
        <v>85</v>
      </c>
      <c r="AY285" s="261" t="s">
        <v>139</v>
      </c>
    </row>
    <row r="286" spans="1:65" s="2" customFormat="1" ht="44.25" customHeight="1">
      <c r="A286" s="35"/>
      <c r="B286" s="36"/>
      <c r="C286" s="273" t="s">
        <v>545</v>
      </c>
      <c r="D286" s="273" t="s">
        <v>221</v>
      </c>
      <c r="E286" s="274" t="s">
        <v>546</v>
      </c>
      <c r="F286" s="275" t="s">
        <v>547</v>
      </c>
      <c r="G286" s="276" t="s">
        <v>237</v>
      </c>
      <c r="H286" s="277">
        <v>938</v>
      </c>
      <c r="I286" s="278"/>
      <c r="J286" s="279">
        <f>ROUND(I286*H286,2)</f>
        <v>0</v>
      </c>
      <c r="K286" s="280"/>
      <c r="L286" s="38"/>
      <c r="M286" s="281" t="s">
        <v>1</v>
      </c>
      <c r="N286" s="282" t="s">
        <v>42</v>
      </c>
      <c r="O286" s="7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9" t="s">
        <v>144</v>
      </c>
      <c r="AT286" s="239" t="s">
        <v>221</v>
      </c>
      <c r="AU286" s="239" t="s">
        <v>87</v>
      </c>
      <c r="AY286" s="17" t="s">
        <v>139</v>
      </c>
      <c r="BE286" s="115">
        <f>IF(N286="základní",J286,0)</f>
        <v>0</v>
      </c>
      <c r="BF286" s="115">
        <f>IF(N286="snížená",J286,0)</f>
        <v>0</v>
      </c>
      <c r="BG286" s="115">
        <f>IF(N286="zákl. přenesená",J286,0)</f>
        <v>0</v>
      </c>
      <c r="BH286" s="115">
        <f>IF(N286="sníž. přenesená",J286,0)</f>
        <v>0</v>
      </c>
      <c r="BI286" s="115">
        <f>IF(N286="nulová",J286,0)</f>
        <v>0</v>
      </c>
      <c r="BJ286" s="17" t="s">
        <v>85</v>
      </c>
      <c r="BK286" s="115">
        <f>ROUND(I286*H286,2)</f>
        <v>0</v>
      </c>
      <c r="BL286" s="17" t="s">
        <v>144</v>
      </c>
      <c r="BM286" s="239" t="s">
        <v>548</v>
      </c>
    </row>
    <row r="287" spans="1:65" s="14" customFormat="1" ht="11.25">
      <c r="B287" s="251"/>
      <c r="C287" s="252"/>
      <c r="D287" s="242" t="s">
        <v>178</v>
      </c>
      <c r="E287" s="253" t="s">
        <v>1</v>
      </c>
      <c r="F287" s="254" t="s">
        <v>283</v>
      </c>
      <c r="G287" s="252"/>
      <c r="H287" s="255">
        <v>938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178</v>
      </c>
      <c r="AU287" s="261" t="s">
        <v>87</v>
      </c>
      <c r="AV287" s="14" t="s">
        <v>87</v>
      </c>
      <c r="AW287" s="14" t="s">
        <v>32</v>
      </c>
      <c r="AX287" s="14" t="s">
        <v>85</v>
      </c>
      <c r="AY287" s="261" t="s">
        <v>139</v>
      </c>
    </row>
    <row r="288" spans="1:65" s="2" customFormat="1" ht="21.75" customHeight="1">
      <c r="A288" s="35"/>
      <c r="B288" s="36"/>
      <c r="C288" s="273" t="s">
        <v>549</v>
      </c>
      <c r="D288" s="273" t="s">
        <v>221</v>
      </c>
      <c r="E288" s="274" t="s">
        <v>550</v>
      </c>
      <c r="F288" s="275" t="s">
        <v>551</v>
      </c>
      <c r="G288" s="276" t="s">
        <v>237</v>
      </c>
      <c r="H288" s="277">
        <v>168</v>
      </c>
      <c r="I288" s="278"/>
      <c r="J288" s="279">
        <f>ROUND(I288*H288,2)</f>
        <v>0</v>
      </c>
      <c r="K288" s="280"/>
      <c r="L288" s="38"/>
      <c r="M288" s="281" t="s">
        <v>1</v>
      </c>
      <c r="N288" s="282" t="s">
        <v>42</v>
      </c>
      <c r="O288" s="7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9" t="s">
        <v>144</v>
      </c>
      <c r="AT288" s="239" t="s">
        <v>221</v>
      </c>
      <c r="AU288" s="239" t="s">
        <v>87</v>
      </c>
      <c r="AY288" s="17" t="s">
        <v>139</v>
      </c>
      <c r="BE288" s="115">
        <f>IF(N288="základní",J288,0)</f>
        <v>0</v>
      </c>
      <c r="BF288" s="115">
        <f>IF(N288="snížená",J288,0)</f>
        <v>0</v>
      </c>
      <c r="BG288" s="115">
        <f>IF(N288="zákl. přenesená",J288,0)</f>
        <v>0</v>
      </c>
      <c r="BH288" s="115">
        <f>IF(N288="sníž. přenesená",J288,0)</f>
        <v>0</v>
      </c>
      <c r="BI288" s="115">
        <f>IF(N288="nulová",J288,0)</f>
        <v>0</v>
      </c>
      <c r="BJ288" s="17" t="s">
        <v>85</v>
      </c>
      <c r="BK288" s="115">
        <f>ROUND(I288*H288,2)</f>
        <v>0</v>
      </c>
      <c r="BL288" s="17" t="s">
        <v>144</v>
      </c>
      <c r="BM288" s="239" t="s">
        <v>552</v>
      </c>
    </row>
    <row r="289" spans="1:65" s="14" customFormat="1" ht="11.25">
      <c r="B289" s="251"/>
      <c r="C289" s="252"/>
      <c r="D289" s="242" t="s">
        <v>178</v>
      </c>
      <c r="E289" s="253" t="s">
        <v>1</v>
      </c>
      <c r="F289" s="254" t="s">
        <v>253</v>
      </c>
      <c r="G289" s="252"/>
      <c r="H289" s="255">
        <v>168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178</v>
      </c>
      <c r="AU289" s="261" t="s">
        <v>87</v>
      </c>
      <c r="AV289" s="14" t="s">
        <v>87</v>
      </c>
      <c r="AW289" s="14" t="s">
        <v>32</v>
      </c>
      <c r="AX289" s="14" t="s">
        <v>85</v>
      </c>
      <c r="AY289" s="261" t="s">
        <v>139</v>
      </c>
    </row>
    <row r="290" spans="1:65" s="2" customFormat="1" ht="16.5" customHeight="1">
      <c r="A290" s="35"/>
      <c r="B290" s="36"/>
      <c r="C290" s="226" t="s">
        <v>553</v>
      </c>
      <c r="D290" s="226" t="s">
        <v>140</v>
      </c>
      <c r="E290" s="227" t="s">
        <v>554</v>
      </c>
      <c r="F290" s="228" t="s">
        <v>555</v>
      </c>
      <c r="G290" s="229" t="s">
        <v>259</v>
      </c>
      <c r="H290" s="230">
        <v>25.2</v>
      </c>
      <c r="I290" s="231"/>
      <c r="J290" s="232">
        <f>ROUND(I290*H290,2)</f>
        <v>0</v>
      </c>
      <c r="K290" s="233"/>
      <c r="L290" s="234"/>
      <c r="M290" s="235" t="s">
        <v>1</v>
      </c>
      <c r="N290" s="236" t="s">
        <v>42</v>
      </c>
      <c r="O290" s="72"/>
      <c r="P290" s="237">
        <f>O290*H290</f>
        <v>0</v>
      </c>
      <c r="Q290" s="237">
        <v>0.2</v>
      </c>
      <c r="R290" s="237">
        <f>Q290*H290</f>
        <v>5.04</v>
      </c>
      <c r="S290" s="237">
        <v>0</v>
      </c>
      <c r="T290" s="23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9" t="s">
        <v>143</v>
      </c>
      <c r="AT290" s="239" t="s">
        <v>140</v>
      </c>
      <c r="AU290" s="239" t="s">
        <v>87</v>
      </c>
      <c r="AY290" s="17" t="s">
        <v>139</v>
      </c>
      <c r="BE290" s="115">
        <f>IF(N290="základní",J290,0)</f>
        <v>0</v>
      </c>
      <c r="BF290" s="115">
        <f>IF(N290="snížená",J290,0)</f>
        <v>0</v>
      </c>
      <c r="BG290" s="115">
        <f>IF(N290="zákl. přenesená",J290,0)</f>
        <v>0</v>
      </c>
      <c r="BH290" s="115">
        <f>IF(N290="sníž. přenesená",J290,0)</f>
        <v>0</v>
      </c>
      <c r="BI290" s="115">
        <f>IF(N290="nulová",J290,0)</f>
        <v>0</v>
      </c>
      <c r="BJ290" s="17" t="s">
        <v>85</v>
      </c>
      <c r="BK290" s="115">
        <f>ROUND(I290*H290,2)</f>
        <v>0</v>
      </c>
      <c r="BL290" s="17" t="s">
        <v>144</v>
      </c>
      <c r="BM290" s="239" t="s">
        <v>556</v>
      </c>
    </row>
    <row r="291" spans="1:65" s="14" customFormat="1" ht="11.25">
      <c r="B291" s="251"/>
      <c r="C291" s="252"/>
      <c r="D291" s="242" t="s">
        <v>178</v>
      </c>
      <c r="E291" s="253" t="s">
        <v>1</v>
      </c>
      <c r="F291" s="254" t="s">
        <v>557</v>
      </c>
      <c r="G291" s="252"/>
      <c r="H291" s="255">
        <v>25.2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178</v>
      </c>
      <c r="AU291" s="261" t="s">
        <v>87</v>
      </c>
      <c r="AV291" s="14" t="s">
        <v>87</v>
      </c>
      <c r="AW291" s="14" t="s">
        <v>32</v>
      </c>
      <c r="AX291" s="14" t="s">
        <v>85</v>
      </c>
      <c r="AY291" s="261" t="s">
        <v>139</v>
      </c>
    </row>
    <row r="292" spans="1:65" s="2" customFormat="1" ht="16.5" customHeight="1">
      <c r="A292" s="35"/>
      <c r="B292" s="36"/>
      <c r="C292" s="226" t="s">
        <v>558</v>
      </c>
      <c r="D292" s="226" t="s">
        <v>140</v>
      </c>
      <c r="E292" s="227" t="s">
        <v>559</v>
      </c>
      <c r="F292" s="228" t="s">
        <v>560</v>
      </c>
      <c r="G292" s="229" t="s">
        <v>259</v>
      </c>
      <c r="H292" s="230">
        <v>59.84</v>
      </c>
      <c r="I292" s="231"/>
      <c r="J292" s="232">
        <f>ROUND(I292*H292,2)</f>
        <v>0</v>
      </c>
      <c r="K292" s="233"/>
      <c r="L292" s="234"/>
      <c r="M292" s="235" t="s">
        <v>1</v>
      </c>
      <c r="N292" s="236" t="s">
        <v>42</v>
      </c>
      <c r="O292" s="7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9" t="s">
        <v>143</v>
      </c>
      <c r="AT292" s="239" t="s">
        <v>140</v>
      </c>
      <c r="AU292" s="239" t="s">
        <v>87</v>
      </c>
      <c r="AY292" s="17" t="s">
        <v>139</v>
      </c>
      <c r="BE292" s="115">
        <f>IF(N292="základní",J292,0)</f>
        <v>0</v>
      </c>
      <c r="BF292" s="115">
        <f>IF(N292="snížená",J292,0)</f>
        <v>0</v>
      </c>
      <c r="BG292" s="115">
        <f>IF(N292="zákl. přenesená",J292,0)</f>
        <v>0</v>
      </c>
      <c r="BH292" s="115">
        <f>IF(N292="sníž. přenesená",J292,0)</f>
        <v>0</v>
      </c>
      <c r="BI292" s="115">
        <f>IF(N292="nulová",J292,0)</f>
        <v>0</v>
      </c>
      <c r="BJ292" s="17" t="s">
        <v>85</v>
      </c>
      <c r="BK292" s="115">
        <f>ROUND(I292*H292,2)</f>
        <v>0</v>
      </c>
      <c r="BL292" s="17" t="s">
        <v>144</v>
      </c>
      <c r="BM292" s="239" t="s">
        <v>561</v>
      </c>
    </row>
    <row r="293" spans="1:65" s="14" customFormat="1" ht="11.25">
      <c r="B293" s="251"/>
      <c r="C293" s="252"/>
      <c r="D293" s="242" t="s">
        <v>178</v>
      </c>
      <c r="E293" s="253" t="s">
        <v>1</v>
      </c>
      <c r="F293" s="254" t="s">
        <v>562</v>
      </c>
      <c r="G293" s="252"/>
      <c r="H293" s="255">
        <v>59.84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178</v>
      </c>
      <c r="AU293" s="261" t="s">
        <v>87</v>
      </c>
      <c r="AV293" s="14" t="s">
        <v>87</v>
      </c>
      <c r="AW293" s="14" t="s">
        <v>32</v>
      </c>
      <c r="AX293" s="14" t="s">
        <v>85</v>
      </c>
      <c r="AY293" s="261" t="s">
        <v>139</v>
      </c>
    </row>
    <row r="294" spans="1:65" s="2" customFormat="1" ht="21.75" customHeight="1">
      <c r="A294" s="35"/>
      <c r="B294" s="36"/>
      <c r="C294" s="273" t="s">
        <v>563</v>
      </c>
      <c r="D294" s="273" t="s">
        <v>221</v>
      </c>
      <c r="E294" s="274" t="s">
        <v>564</v>
      </c>
      <c r="F294" s="275" t="s">
        <v>565</v>
      </c>
      <c r="G294" s="276" t="s">
        <v>259</v>
      </c>
      <c r="H294" s="277">
        <v>14.07</v>
      </c>
      <c r="I294" s="278"/>
      <c r="J294" s="279">
        <f>ROUND(I294*H294,2)</f>
        <v>0</v>
      </c>
      <c r="K294" s="280"/>
      <c r="L294" s="38"/>
      <c r="M294" s="281" t="s">
        <v>1</v>
      </c>
      <c r="N294" s="282" t="s">
        <v>42</v>
      </c>
      <c r="O294" s="7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9" t="s">
        <v>144</v>
      </c>
      <c r="AT294" s="239" t="s">
        <v>221</v>
      </c>
      <c r="AU294" s="239" t="s">
        <v>87</v>
      </c>
      <c r="AY294" s="17" t="s">
        <v>139</v>
      </c>
      <c r="BE294" s="115">
        <f>IF(N294="základní",J294,0)</f>
        <v>0</v>
      </c>
      <c r="BF294" s="115">
        <f>IF(N294="snížená",J294,0)</f>
        <v>0</v>
      </c>
      <c r="BG294" s="115">
        <f>IF(N294="zákl. přenesená",J294,0)</f>
        <v>0</v>
      </c>
      <c r="BH294" s="115">
        <f>IF(N294="sníž. přenesená",J294,0)</f>
        <v>0</v>
      </c>
      <c r="BI294" s="115">
        <f>IF(N294="nulová",J294,0)</f>
        <v>0</v>
      </c>
      <c r="BJ294" s="17" t="s">
        <v>85</v>
      </c>
      <c r="BK294" s="115">
        <f>ROUND(I294*H294,2)</f>
        <v>0</v>
      </c>
      <c r="BL294" s="17" t="s">
        <v>144</v>
      </c>
      <c r="BM294" s="239" t="s">
        <v>566</v>
      </c>
    </row>
    <row r="295" spans="1:65" s="14" customFormat="1" ht="11.25">
      <c r="B295" s="251"/>
      <c r="C295" s="252"/>
      <c r="D295" s="242" t="s">
        <v>178</v>
      </c>
      <c r="E295" s="253" t="s">
        <v>295</v>
      </c>
      <c r="F295" s="254" t="s">
        <v>567</v>
      </c>
      <c r="G295" s="252"/>
      <c r="H295" s="255">
        <v>14.07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178</v>
      </c>
      <c r="AU295" s="261" t="s">
        <v>87</v>
      </c>
      <c r="AV295" s="14" t="s">
        <v>87</v>
      </c>
      <c r="AW295" s="14" t="s">
        <v>32</v>
      </c>
      <c r="AX295" s="14" t="s">
        <v>85</v>
      </c>
      <c r="AY295" s="261" t="s">
        <v>139</v>
      </c>
    </row>
    <row r="296" spans="1:65" s="2" customFormat="1" ht="16.5" customHeight="1">
      <c r="A296" s="35"/>
      <c r="B296" s="36"/>
      <c r="C296" s="273" t="s">
        <v>568</v>
      </c>
      <c r="D296" s="273" t="s">
        <v>221</v>
      </c>
      <c r="E296" s="274" t="s">
        <v>569</v>
      </c>
      <c r="F296" s="275" t="s">
        <v>570</v>
      </c>
      <c r="G296" s="276" t="s">
        <v>259</v>
      </c>
      <c r="H296" s="277">
        <v>14.07</v>
      </c>
      <c r="I296" s="278"/>
      <c r="J296" s="279">
        <f>ROUND(I296*H296,2)</f>
        <v>0</v>
      </c>
      <c r="K296" s="280"/>
      <c r="L296" s="38"/>
      <c r="M296" s="281" t="s">
        <v>1</v>
      </c>
      <c r="N296" s="282" t="s">
        <v>42</v>
      </c>
      <c r="O296" s="7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9" t="s">
        <v>144</v>
      </c>
      <c r="AT296" s="239" t="s">
        <v>221</v>
      </c>
      <c r="AU296" s="239" t="s">
        <v>87</v>
      </c>
      <c r="AY296" s="17" t="s">
        <v>139</v>
      </c>
      <c r="BE296" s="115">
        <f>IF(N296="základní",J296,0)</f>
        <v>0</v>
      </c>
      <c r="BF296" s="115">
        <f>IF(N296="snížená",J296,0)</f>
        <v>0</v>
      </c>
      <c r="BG296" s="115">
        <f>IF(N296="zákl. přenesená",J296,0)</f>
        <v>0</v>
      </c>
      <c r="BH296" s="115">
        <f>IF(N296="sníž. přenesená",J296,0)</f>
        <v>0</v>
      </c>
      <c r="BI296" s="115">
        <f>IF(N296="nulová",J296,0)</f>
        <v>0</v>
      </c>
      <c r="BJ296" s="17" t="s">
        <v>85</v>
      </c>
      <c r="BK296" s="115">
        <f>ROUND(I296*H296,2)</f>
        <v>0</v>
      </c>
      <c r="BL296" s="17" t="s">
        <v>144</v>
      </c>
      <c r="BM296" s="239" t="s">
        <v>571</v>
      </c>
    </row>
    <row r="297" spans="1:65" s="14" customFormat="1" ht="11.25">
      <c r="B297" s="251"/>
      <c r="C297" s="252"/>
      <c r="D297" s="242" t="s">
        <v>178</v>
      </c>
      <c r="E297" s="253" t="s">
        <v>1</v>
      </c>
      <c r="F297" s="254" t="s">
        <v>295</v>
      </c>
      <c r="G297" s="252"/>
      <c r="H297" s="255">
        <v>14.07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178</v>
      </c>
      <c r="AU297" s="261" t="s">
        <v>87</v>
      </c>
      <c r="AV297" s="14" t="s">
        <v>87</v>
      </c>
      <c r="AW297" s="14" t="s">
        <v>32</v>
      </c>
      <c r="AX297" s="14" t="s">
        <v>85</v>
      </c>
      <c r="AY297" s="261" t="s">
        <v>139</v>
      </c>
    </row>
    <row r="298" spans="1:65" s="2" customFormat="1" ht="21.75" customHeight="1">
      <c r="A298" s="35"/>
      <c r="B298" s="36"/>
      <c r="C298" s="273" t="s">
        <v>572</v>
      </c>
      <c r="D298" s="273" t="s">
        <v>221</v>
      </c>
      <c r="E298" s="274" t="s">
        <v>573</v>
      </c>
      <c r="F298" s="275" t="s">
        <v>574</v>
      </c>
      <c r="G298" s="276" t="s">
        <v>259</v>
      </c>
      <c r="H298" s="277">
        <v>337.68</v>
      </c>
      <c r="I298" s="278"/>
      <c r="J298" s="279">
        <f>ROUND(I298*H298,2)</f>
        <v>0</v>
      </c>
      <c r="K298" s="280"/>
      <c r="L298" s="38"/>
      <c r="M298" s="281" t="s">
        <v>1</v>
      </c>
      <c r="N298" s="282" t="s">
        <v>42</v>
      </c>
      <c r="O298" s="7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9" t="s">
        <v>144</v>
      </c>
      <c r="AT298" s="239" t="s">
        <v>221</v>
      </c>
      <c r="AU298" s="239" t="s">
        <v>87</v>
      </c>
      <c r="AY298" s="17" t="s">
        <v>139</v>
      </c>
      <c r="BE298" s="115">
        <f>IF(N298="základní",J298,0)</f>
        <v>0</v>
      </c>
      <c r="BF298" s="115">
        <f>IF(N298="snížená",J298,0)</f>
        <v>0</v>
      </c>
      <c r="BG298" s="115">
        <f>IF(N298="zákl. přenesená",J298,0)</f>
        <v>0</v>
      </c>
      <c r="BH298" s="115">
        <f>IF(N298="sníž. přenesená",J298,0)</f>
        <v>0</v>
      </c>
      <c r="BI298" s="115">
        <f>IF(N298="nulová",J298,0)</f>
        <v>0</v>
      </c>
      <c r="BJ298" s="17" t="s">
        <v>85</v>
      </c>
      <c r="BK298" s="115">
        <f>ROUND(I298*H298,2)</f>
        <v>0</v>
      </c>
      <c r="BL298" s="17" t="s">
        <v>144</v>
      </c>
      <c r="BM298" s="239" t="s">
        <v>575</v>
      </c>
    </row>
    <row r="299" spans="1:65" s="14" customFormat="1" ht="11.25">
      <c r="B299" s="251"/>
      <c r="C299" s="252"/>
      <c r="D299" s="242" t="s">
        <v>178</v>
      </c>
      <c r="E299" s="253" t="s">
        <v>1</v>
      </c>
      <c r="F299" s="254" t="s">
        <v>576</v>
      </c>
      <c r="G299" s="252"/>
      <c r="H299" s="255">
        <v>337.68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178</v>
      </c>
      <c r="AU299" s="261" t="s">
        <v>87</v>
      </c>
      <c r="AV299" s="14" t="s">
        <v>87</v>
      </c>
      <c r="AW299" s="14" t="s">
        <v>32</v>
      </c>
      <c r="AX299" s="14" t="s">
        <v>85</v>
      </c>
      <c r="AY299" s="261" t="s">
        <v>139</v>
      </c>
    </row>
    <row r="300" spans="1:65" s="2" customFormat="1" ht="55.5" customHeight="1">
      <c r="A300" s="35"/>
      <c r="B300" s="36"/>
      <c r="C300" s="226" t="s">
        <v>577</v>
      </c>
      <c r="D300" s="226" t="s">
        <v>140</v>
      </c>
      <c r="E300" s="227" t="s">
        <v>578</v>
      </c>
      <c r="F300" s="228" t="s">
        <v>579</v>
      </c>
      <c r="G300" s="229" t="s">
        <v>237</v>
      </c>
      <c r="H300" s="230">
        <v>172</v>
      </c>
      <c r="I300" s="231"/>
      <c r="J300" s="232">
        <f>ROUND(I300*H300,2)</f>
        <v>0</v>
      </c>
      <c r="K300" s="233"/>
      <c r="L300" s="234"/>
      <c r="M300" s="235" t="s">
        <v>1</v>
      </c>
      <c r="N300" s="236" t="s">
        <v>42</v>
      </c>
      <c r="O300" s="7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9" t="s">
        <v>143</v>
      </c>
      <c r="AT300" s="239" t="s">
        <v>140</v>
      </c>
      <c r="AU300" s="239" t="s">
        <v>87</v>
      </c>
      <c r="AY300" s="17" t="s">
        <v>139</v>
      </c>
      <c r="BE300" s="115">
        <f>IF(N300="základní",J300,0)</f>
        <v>0</v>
      </c>
      <c r="BF300" s="115">
        <f>IF(N300="snížená",J300,0)</f>
        <v>0</v>
      </c>
      <c r="BG300" s="115">
        <f>IF(N300="zákl. přenesená",J300,0)</f>
        <v>0</v>
      </c>
      <c r="BH300" s="115">
        <f>IF(N300="sníž. přenesená",J300,0)</f>
        <v>0</v>
      </c>
      <c r="BI300" s="115">
        <f>IF(N300="nulová",J300,0)</f>
        <v>0</v>
      </c>
      <c r="BJ300" s="17" t="s">
        <v>85</v>
      </c>
      <c r="BK300" s="115">
        <f>ROUND(I300*H300,2)</f>
        <v>0</v>
      </c>
      <c r="BL300" s="17" t="s">
        <v>144</v>
      </c>
      <c r="BM300" s="239" t="s">
        <v>580</v>
      </c>
    </row>
    <row r="301" spans="1:65" s="13" customFormat="1" ht="11.25">
      <c r="B301" s="240"/>
      <c r="C301" s="241"/>
      <c r="D301" s="242" t="s">
        <v>178</v>
      </c>
      <c r="E301" s="243" t="s">
        <v>1</v>
      </c>
      <c r="F301" s="244" t="s">
        <v>352</v>
      </c>
      <c r="G301" s="241"/>
      <c r="H301" s="243" t="s">
        <v>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178</v>
      </c>
      <c r="AU301" s="250" t="s">
        <v>87</v>
      </c>
      <c r="AV301" s="13" t="s">
        <v>85</v>
      </c>
      <c r="AW301" s="13" t="s">
        <v>32</v>
      </c>
      <c r="AX301" s="13" t="s">
        <v>77</v>
      </c>
      <c r="AY301" s="250" t="s">
        <v>139</v>
      </c>
    </row>
    <row r="302" spans="1:65" s="14" customFormat="1" ht="11.25">
      <c r="B302" s="251"/>
      <c r="C302" s="252"/>
      <c r="D302" s="242" t="s">
        <v>178</v>
      </c>
      <c r="E302" s="253" t="s">
        <v>1</v>
      </c>
      <c r="F302" s="254" t="s">
        <v>581</v>
      </c>
      <c r="G302" s="252"/>
      <c r="H302" s="255">
        <v>172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178</v>
      </c>
      <c r="AU302" s="261" t="s">
        <v>87</v>
      </c>
      <c r="AV302" s="14" t="s">
        <v>87</v>
      </c>
      <c r="AW302" s="14" t="s">
        <v>32</v>
      </c>
      <c r="AX302" s="14" t="s">
        <v>85</v>
      </c>
      <c r="AY302" s="261" t="s">
        <v>139</v>
      </c>
    </row>
    <row r="303" spans="1:65" s="12" customFormat="1" ht="22.9" customHeight="1">
      <c r="B303" s="210"/>
      <c r="C303" s="211"/>
      <c r="D303" s="212" t="s">
        <v>76</v>
      </c>
      <c r="E303" s="224" t="s">
        <v>87</v>
      </c>
      <c r="F303" s="224" t="s">
        <v>582</v>
      </c>
      <c r="G303" s="211"/>
      <c r="H303" s="211"/>
      <c r="I303" s="214"/>
      <c r="J303" s="225">
        <f>BK303</f>
        <v>0</v>
      </c>
      <c r="K303" s="211"/>
      <c r="L303" s="216"/>
      <c r="M303" s="217"/>
      <c r="N303" s="218"/>
      <c r="O303" s="218"/>
      <c r="P303" s="219">
        <f>SUM(P304:P318)</f>
        <v>0</v>
      </c>
      <c r="Q303" s="218"/>
      <c r="R303" s="219">
        <f>SUM(R304:R318)</f>
        <v>23.610677859999996</v>
      </c>
      <c r="S303" s="218"/>
      <c r="T303" s="220">
        <f>SUM(T304:T318)</f>
        <v>0</v>
      </c>
      <c r="AR303" s="221" t="s">
        <v>85</v>
      </c>
      <c r="AT303" s="222" t="s">
        <v>76</v>
      </c>
      <c r="AU303" s="222" t="s">
        <v>85</v>
      </c>
      <c r="AY303" s="221" t="s">
        <v>139</v>
      </c>
      <c r="BK303" s="223">
        <f>SUM(BK304:BK318)</f>
        <v>0</v>
      </c>
    </row>
    <row r="304" spans="1:65" s="2" customFormat="1" ht="21.75" customHeight="1">
      <c r="A304" s="35"/>
      <c r="B304" s="36"/>
      <c r="C304" s="273" t="s">
        <v>583</v>
      </c>
      <c r="D304" s="273" t="s">
        <v>221</v>
      </c>
      <c r="E304" s="274" t="s">
        <v>584</v>
      </c>
      <c r="F304" s="275" t="s">
        <v>585</v>
      </c>
      <c r="G304" s="276" t="s">
        <v>224</v>
      </c>
      <c r="H304" s="277">
        <v>293</v>
      </c>
      <c r="I304" s="278"/>
      <c r="J304" s="279">
        <f>ROUND(I304*H304,2)</f>
        <v>0</v>
      </c>
      <c r="K304" s="280"/>
      <c r="L304" s="38"/>
      <c r="M304" s="281" t="s">
        <v>1</v>
      </c>
      <c r="N304" s="282" t="s">
        <v>42</v>
      </c>
      <c r="O304" s="72"/>
      <c r="P304" s="237">
        <f>O304*H304</f>
        <v>0</v>
      </c>
      <c r="Q304" s="237">
        <v>4.8999999999999998E-4</v>
      </c>
      <c r="R304" s="237">
        <f>Q304*H304</f>
        <v>0.14357</v>
      </c>
      <c r="S304" s="237">
        <v>0</v>
      </c>
      <c r="T304" s="23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9" t="s">
        <v>144</v>
      </c>
      <c r="AT304" s="239" t="s">
        <v>221</v>
      </c>
      <c r="AU304" s="239" t="s">
        <v>87</v>
      </c>
      <c r="AY304" s="17" t="s">
        <v>139</v>
      </c>
      <c r="BE304" s="115">
        <f>IF(N304="základní",J304,0)</f>
        <v>0</v>
      </c>
      <c r="BF304" s="115">
        <f>IF(N304="snížená",J304,0)</f>
        <v>0</v>
      </c>
      <c r="BG304" s="115">
        <f>IF(N304="zákl. přenesená",J304,0)</f>
        <v>0</v>
      </c>
      <c r="BH304" s="115">
        <f>IF(N304="sníž. přenesená",J304,0)</f>
        <v>0</v>
      </c>
      <c r="BI304" s="115">
        <f>IF(N304="nulová",J304,0)</f>
        <v>0</v>
      </c>
      <c r="BJ304" s="17" t="s">
        <v>85</v>
      </c>
      <c r="BK304" s="115">
        <f>ROUND(I304*H304,2)</f>
        <v>0</v>
      </c>
      <c r="BL304" s="17" t="s">
        <v>144</v>
      </c>
      <c r="BM304" s="239" t="s">
        <v>586</v>
      </c>
    </row>
    <row r="305" spans="1:65" s="13" customFormat="1" ht="11.25">
      <c r="B305" s="240"/>
      <c r="C305" s="241"/>
      <c r="D305" s="242" t="s">
        <v>178</v>
      </c>
      <c r="E305" s="243" t="s">
        <v>1</v>
      </c>
      <c r="F305" s="244" t="s">
        <v>587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178</v>
      </c>
      <c r="AU305" s="250" t="s">
        <v>87</v>
      </c>
      <c r="AV305" s="13" t="s">
        <v>85</v>
      </c>
      <c r="AW305" s="13" t="s">
        <v>32</v>
      </c>
      <c r="AX305" s="13" t="s">
        <v>77</v>
      </c>
      <c r="AY305" s="250" t="s">
        <v>139</v>
      </c>
    </row>
    <row r="306" spans="1:65" s="14" customFormat="1" ht="11.25">
      <c r="B306" s="251"/>
      <c r="C306" s="252"/>
      <c r="D306" s="242" t="s">
        <v>178</v>
      </c>
      <c r="E306" s="253" t="s">
        <v>289</v>
      </c>
      <c r="F306" s="254" t="s">
        <v>290</v>
      </c>
      <c r="G306" s="252"/>
      <c r="H306" s="255">
        <v>293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178</v>
      </c>
      <c r="AU306" s="261" t="s">
        <v>87</v>
      </c>
      <c r="AV306" s="14" t="s">
        <v>87</v>
      </c>
      <c r="AW306" s="14" t="s">
        <v>32</v>
      </c>
      <c r="AX306" s="14" t="s">
        <v>85</v>
      </c>
      <c r="AY306" s="261" t="s">
        <v>139</v>
      </c>
    </row>
    <row r="307" spans="1:65" s="2" customFormat="1" ht="16.5" customHeight="1">
      <c r="A307" s="35"/>
      <c r="B307" s="36"/>
      <c r="C307" s="226" t="s">
        <v>588</v>
      </c>
      <c r="D307" s="226" t="s">
        <v>140</v>
      </c>
      <c r="E307" s="227" t="s">
        <v>589</v>
      </c>
      <c r="F307" s="228" t="s">
        <v>590</v>
      </c>
      <c r="G307" s="229" t="s">
        <v>237</v>
      </c>
      <c r="H307" s="230">
        <v>4996.5839999999998</v>
      </c>
      <c r="I307" s="231"/>
      <c r="J307" s="232">
        <f>ROUND(I307*H307,2)</f>
        <v>0</v>
      </c>
      <c r="K307" s="233"/>
      <c r="L307" s="234"/>
      <c r="M307" s="235" t="s">
        <v>1</v>
      </c>
      <c r="N307" s="236" t="s">
        <v>42</v>
      </c>
      <c r="O307" s="72"/>
      <c r="P307" s="237">
        <f>O307*H307</f>
        <v>0</v>
      </c>
      <c r="Q307" s="237">
        <v>5.9999999999999995E-4</v>
      </c>
      <c r="R307" s="237">
        <f>Q307*H307</f>
        <v>2.9979503999999997</v>
      </c>
      <c r="S307" s="237">
        <v>0</v>
      </c>
      <c r="T307" s="23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9" t="s">
        <v>143</v>
      </c>
      <c r="AT307" s="239" t="s">
        <v>140</v>
      </c>
      <c r="AU307" s="239" t="s">
        <v>87</v>
      </c>
      <c r="AY307" s="17" t="s">
        <v>139</v>
      </c>
      <c r="BE307" s="115">
        <f>IF(N307="základní",J307,0)</f>
        <v>0</v>
      </c>
      <c r="BF307" s="115">
        <f>IF(N307="snížená",J307,0)</f>
        <v>0</v>
      </c>
      <c r="BG307" s="115">
        <f>IF(N307="zákl. přenesená",J307,0)</f>
        <v>0</v>
      </c>
      <c r="BH307" s="115">
        <f>IF(N307="sníž. přenesená",J307,0)</f>
        <v>0</v>
      </c>
      <c r="BI307" s="115">
        <f>IF(N307="nulová",J307,0)</f>
        <v>0</v>
      </c>
      <c r="BJ307" s="17" t="s">
        <v>85</v>
      </c>
      <c r="BK307" s="115">
        <f>ROUND(I307*H307,2)</f>
        <v>0</v>
      </c>
      <c r="BL307" s="17" t="s">
        <v>144</v>
      </c>
      <c r="BM307" s="239" t="s">
        <v>591</v>
      </c>
    </row>
    <row r="308" spans="1:65" s="13" customFormat="1" ht="11.25">
      <c r="B308" s="240"/>
      <c r="C308" s="241"/>
      <c r="D308" s="242" t="s">
        <v>178</v>
      </c>
      <c r="E308" s="243" t="s">
        <v>1</v>
      </c>
      <c r="F308" s="244" t="s">
        <v>374</v>
      </c>
      <c r="G308" s="241"/>
      <c r="H308" s="243" t="s">
        <v>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178</v>
      </c>
      <c r="AU308" s="250" t="s">
        <v>87</v>
      </c>
      <c r="AV308" s="13" t="s">
        <v>85</v>
      </c>
      <c r="AW308" s="13" t="s">
        <v>32</v>
      </c>
      <c r="AX308" s="13" t="s">
        <v>77</v>
      </c>
      <c r="AY308" s="250" t="s">
        <v>139</v>
      </c>
    </row>
    <row r="309" spans="1:65" s="13" customFormat="1" ht="11.25">
      <c r="B309" s="240"/>
      <c r="C309" s="241"/>
      <c r="D309" s="242" t="s">
        <v>178</v>
      </c>
      <c r="E309" s="243" t="s">
        <v>1</v>
      </c>
      <c r="F309" s="244" t="s">
        <v>592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178</v>
      </c>
      <c r="AU309" s="250" t="s">
        <v>87</v>
      </c>
      <c r="AV309" s="13" t="s">
        <v>85</v>
      </c>
      <c r="AW309" s="13" t="s">
        <v>32</v>
      </c>
      <c r="AX309" s="13" t="s">
        <v>77</v>
      </c>
      <c r="AY309" s="250" t="s">
        <v>139</v>
      </c>
    </row>
    <row r="310" spans="1:65" s="14" customFormat="1" ht="11.25">
      <c r="B310" s="251"/>
      <c r="C310" s="252"/>
      <c r="D310" s="242" t="s">
        <v>178</v>
      </c>
      <c r="E310" s="253" t="s">
        <v>1</v>
      </c>
      <c r="F310" s="254" t="s">
        <v>593</v>
      </c>
      <c r="G310" s="252"/>
      <c r="H310" s="255">
        <v>4996.5839999999998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178</v>
      </c>
      <c r="AU310" s="261" t="s">
        <v>87</v>
      </c>
      <c r="AV310" s="14" t="s">
        <v>87</v>
      </c>
      <c r="AW310" s="14" t="s">
        <v>32</v>
      </c>
      <c r="AX310" s="14" t="s">
        <v>85</v>
      </c>
      <c r="AY310" s="261" t="s">
        <v>139</v>
      </c>
    </row>
    <row r="311" spans="1:65" s="2" customFormat="1" ht="33" customHeight="1">
      <c r="A311" s="35"/>
      <c r="B311" s="36"/>
      <c r="C311" s="273" t="s">
        <v>594</v>
      </c>
      <c r="D311" s="273" t="s">
        <v>221</v>
      </c>
      <c r="E311" s="274" t="s">
        <v>595</v>
      </c>
      <c r="F311" s="275" t="s">
        <v>596</v>
      </c>
      <c r="G311" s="276" t="s">
        <v>237</v>
      </c>
      <c r="H311" s="277">
        <v>4542.3490000000002</v>
      </c>
      <c r="I311" s="278"/>
      <c r="J311" s="279">
        <f>ROUND(I311*H311,2)</f>
        <v>0</v>
      </c>
      <c r="K311" s="280"/>
      <c r="L311" s="38"/>
      <c r="M311" s="281" t="s">
        <v>1</v>
      </c>
      <c r="N311" s="282" t="s">
        <v>42</v>
      </c>
      <c r="O311" s="72"/>
      <c r="P311" s="237">
        <f>O311*H311</f>
        <v>0</v>
      </c>
      <c r="Q311" s="237">
        <v>1.3999999999999999E-4</v>
      </c>
      <c r="R311" s="237">
        <f>Q311*H311</f>
        <v>0.63592885999999993</v>
      </c>
      <c r="S311" s="237">
        <v>0</v>
      </c>
      <c r="T311" s="23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9" t="s">
        <v>144</v>
      </c>
      <c r="AT311" s="239" t="s">
        <v>221</v>
      </c>
      <c r="AU311" s="239" t="s">
        <v>87</v>
      </c>
      <c r="AY311" s="17" t="s">
        <v>139</v>
      </c>
      <c r="BE311" s="115">
        <f>IF(N311="základní",J311,0)</f>
        <v>0</v>
      </c>
      <c r="BF311" s="115">
        <f>IF(N311="snížená",J311,0)</f>
        <v>0</v>
      </c>
      <c r="BG311" s="115">
        <f>IF(N311="zákl. přenesená",J311,0)</f>
        <v>0</v>
      </c>
      <c r="BH311" s="115">
        <f>IF(N311="sníž. přenesená",J311,0)</f>
        <v>0</v>
      </c>
      <c r="BI311" s="115">
        <f>IF(N311="nulová",J311,0)</f>
        <v>0</v>
      </c>
      <c r="BJ311" s="17" t="s">
        <v>85</v>
      </c>
      <c r="BK311" s="115">
        <f>ROUND(I311*H311,2)</f>
        <v>0</v>
      </c>
      <c r="BL311" s="17" t="s">
        <v>144</v>
      </c>
      <c r="BM311" s="239" t="s">
        <v>597</v>
      </c>
    </row>
    <row r="312" spans="1:65" s="13" customFormat="1" ht="11.25">
      <c r="B312" s="240"/>
      <c r="C312" s="241"/>
      <c r="D312" s="242" t="s">
        <v>178</v>
      </c>
      <c r="E312" s="243" t="s">
        <v>1</v>
      </c>
      <c r="F312" s="244" t="s">
        <v>374</v>
      </c>
      <c r="G312" s="241"/>
      <c r="H312" s="243" t="s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178</v>
      </c>
      <c r="AU312" s="250" t="s">
        <v>87</v>
      </c>
      <c r="AV312" s="13" t="s">
        <v>85</v>
      </c>
      <c r="AW312" s="13" t="s">
        <v>32</v>
      </c>
      <c r="AX312" s="13" t="s">
        <v>77</v>
      </c>
      <c r="AY312" s="250" t="s">
        <v>139</v>
      </c>
    </row>
    <row r="313" spans="1:65" s="14" customFormat="1" ht="11.25">
      <c r="B313" s="251"/>
      <c r="C313" s="252"/>
      <c r="D313" s="242" t="s">
        <v>178</v>
      </c>
      <c r="E313" s="253" t="s">
        <v>1</v>
      </c>
      <c r="F313" s="254" t="s">
        <v>598</v>
      </c>
      <c r="G313" s="252"/>
      <c r="H313" s="255">
        <v>678.04899999999998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178</v>
      </c>
      <c r="AU313" s="261" t="s">
        <v>87</v>
      </c>
      <c r="AV313" s="14" t="s">
        <v>87</v>
      </c>
      <c r="AW313" s="14" t="s">
        <v>32</v>
      </c>
      <c r="AX313" s="14" t="s">
        <v>77</v>
      </c>
      <c r="AY313" s="261" t="s">
        <v>139</v>
      </c>
    </row>
    <row r="314" spans="1:65" s="14" customFormat="1" ht="11.25">
      <c r="B314" s="251"/>
      <c r="C314" s="252"/>
      <c r="D314" s="242" t="s">
        <v>178</v>
      </c>
      <c r="E314" s="253" t="s">
        <v>1</v>
      </c>
      <c r="F314" s="254" t="s">
        <v>493</v>
      </c>
      <c r="G314" s="252"/>
      <c r="H314" s="255">
        <v>3864.3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178</v>
      </c>
      <c r="AU314" s="261" t="s">
        <v>87</v>
      </c>
      <c r="AV314" s="14" t="s">
        <v>87</v>
      </c>
      <c r="AW314" s="14" t="s">
        <v>32</v>
      </c>
      <c r="AX314" s="14" t="s">
        <v>77</v>
      </c>
      <c r="AY314" s="261" t="s">
        <v>139</v>
      </c>
    </row>
    <row r="315" spans="1:65" s="15" customFormat="1" ht="11.25">
      <c r="B315" s="262"/>
      <c r="C315" s="263"/>
      <c r="D315" s="242" t="s">
        <v>178</v>
      </c>
      <c r="E315" s="264" t="s">
        <v>287</v>
      </c>
      <c r="F315" s="265" t="s">
        <v>182</v>
      </c>
      <c r="G315" s="263"/>
      <c r="H315" s="266">
        <v>4542.3490000000002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AT315" s="272" t="s">
        <v>178</v>
      </c>
      <c r="AU315" s="272" t="s">
        <v>87</v>
      </c>
      <c r="AV315" s="15" t="s">
        <v>144</v>
      </c>
      <c r="AW315" s="15" t="s">
        <v>32</v>
      </c>
      <c r="AX315" s="15" t="s">
        <v>85</v>
      </c>
      <c r="AY315" s="272" t="s">
        <v>139</v>
      </c>
    </row>
    <row r="316" spans="1:65" s="2" customFormat="1" ht="21.75" customHeight="1">
      <c r="A316" s="35"/>
      <c r="B316" s="36"/>
      <c r="C316" s="273" t="s">
        <v>599</v>
      </c>
      <c r="D316" s="273" t="s">
        <v>221</v>
      </c>
      <c r="E316" s="274" t="s">
        <v>600</v>
      </c>
      <c r="F316" s="275" t="s">
        <v>601</v>
      </c>
      <c r="G316" s="276" t="s">
        <v>259</v>
      </c>
      <c r="H316" s="277">
        <v>8.7899999999999991</v>
      </c>
      <c r="I316" s="278"/>
      <c r="J316" s="279">
        <f>ROUND(I316*H316,2)</f>
        <v>0</v>
      </c>
      <c r="K316" s="280"/>
      <c r="L316" s="38"/>
      <c r="M316" s="281" t="s">
        <v>1</v>
      </c>
      <c r="N316" s="282" t="s">
        <v>42</v>
      </c>
      <c r="O316" s="72"/>
      <c r="P316" s="237">
        <f>O316*H316</f>
        <v>0</v>
      </c>
      <c r="Q316" s="237">
        <v>2.2563399999999998</v>
      </c>
      <c r="R316" s="237">
        <f>Q316*H316</f>
        <v>19.833228599999995</v>
      </c>
      <c r="S316" s="237">
        <v>0</v>
      </c>
      <c r="T316" s="23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9" t="s">
        <v>144</v>
      </c>
      <c r="AT316" s="239" t="s">
        <v>221</v>
      </c>
      <c r="AU316" s="239" t="s">
        <v>87</v>
      </c>
      <c r="AY316" s="17" t="s">
        <v>139</v>
      </c>
      <c r="BE316" s="115">
        <f>IF(N316="základní",J316,0)</f>
        <v>0</v>
      </c>
      <c r="BF316" s="115">
        <f>IF(N316="snížená",J316,0)</f>
        <v>0</v>
      </c>
      <c r="BG316" s="115">
        <f>IF(N316="zákl. přenesená",J316,0)</f>
        <v>0</v>
      </c>
      <c r="BH316" s="115">
        <f>IF(N316="sníž. přenesená",J316,0)</f>
        <v>0</v>
      </c>
      <c r="BI316" s="115">
        <f>IF(N316="nulová",J316,0)</f>
        <v>0</v>
      </c>
      <c r="BJ316" s="17" t="s">
        <v>85</v>
      </c>
      <c r="BK316" s="115">
        <f>ROUND(I316*H316,2)</f>
        <v>0</v>
      </c>
      <c r="BL316" s="17" t="s">
        <v>144</v>
      </c>
      <c r="BM316" s="239" t="s">
        <v>602</v>
      </c>
    </row>
    <row r="317" spans="1:65" s="13" customFormat="1" ht="11.25">
      <c r="B317" s="240"/>
      <c r="C317" s="241"/>
      <c r="D317" s="242" t="s">
        <v>178</v>
      </c>
      <c r="E317" s="243" t="s">
        <v>1</v>
      </c>
      <c r="F317" s="244" t="s">
        <v>390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178</v>
      </c>
      <c r="AU317" s="250" t="s">
        <v>87</v>
      </c>
      <c r="AV317" s="13" t="s">
        <v>85</v>
      </c>
      <c r="AW317" s="13" t="s">
        <v>32</v>
      </c>
      <c r="AX317" s="13" t="s">
        <v>77</v>
      </c>
      <c r="AY317" s="250" t="s">
        <v>139</v>
      </c>
    </row>
    <row r="318" spans="1:65" s="14" customFormat="1" ht="11.25">
      <c r="B318" s="251"/>
      <c r="C318" s="252"/>
      <c r="D318" s="242" t="s">
        <v>178</v>
      </c>
      <c r="E318" s="253" t="s">
        <v>261</v>
      </c>
      <c r="F318" s="254" t="s">
        <v>603</v>
      </c>
      <c r="G318" s="252"/>
      <c r="H318" s="255">
        <v>8.7899999999999991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AT318" s="261" t="s">
        <v>178</v>
      </c>
      <c r="AU318" s="261" t="s">
        <v>87</v>
      </c>
      <c r="AV318" s="14" t="s">
        <v>87</v>
      </c>
      <c r="AW318" s="14" t="s">
        <v>32</v>
      </c>
      <c r="AX318" s="14" t="s">
        <v>85</v>
      </c>
      <c r="AY318" s="261" t="s">
        <v>139</v>
      </c>
    </row>
    <row r="319" spans="1:65" s="12" customFormat="1" ht="22.9" customHeight="1">
      <c r="B319" s="210"/>
      <c r="C319" s="211"/>
      <c r="D319" s="212" t="s">
        <v>76</v>
      </c>
      <c r="E319" s="224" t="s">
        <v>144</v>
      </c>
      <c r="F319" s="224" t="s">
        <v>604</v>
      </c>
      <c r="G319" s="211"/>
      <c r="H319" s="211"/>
      <c r="I319" s="214"/>
      <c r="J319" s="225">
        <f>BK319</f>
        <v>0</v>
      </c>
      <c r="K319" s="211"/>
      <c r="L319" s="216"/>
      <c r="M319" s="217"/>
      <c r="N319" s="218"/>
      <c r="O319" s="218"/>
      <c r="P319" s="219">
        <f>SUM(P320:P321)</f>
        <v>0</v>
      </c>
      <c r="Q319" s="218"/>
      <c r="R319" s="219">
        <f>SUM(R320:R321)</f>
        <v>0</v>
      </c>
      <c r="S319" s="218"/>
      <c r="T319" s="220">
        <f>SUM(T320:T321)</f>
        <v>0</v>
      </c>
      <c r="AR319" s="221" t="s">
        <v>85</v>
      </c>
      <c r="AT319" s="222" t="s">
        <v>76</v>
      </c>
      <c r="AU319" s="222" t="s">
        <v>85</v>
      </c>
      <c r="AY319" s="221" t="s">
        <v>139</v>
      </c>
      <c r="BK319" s="223">
        <f>SUM(BK320:BK321)</f>
        <v>0</v>
      </c>
    </row>
    <row r="320" spans="1:65" s="2" customFormat="1" ht="21.75" customHeight="1">
      <c r="A320" s="35"/>
      <c r="B320" s="36"/>
      <c r="C320" s="273" t="s">
        <v>605</v>
      </c>
      <c r="D320" s="273" t="s">
        <v>221</v>
      </c>
      <c r="E320" s="274" t="s">
        <v>606</v>
      </c>
      <c r="F320" s="275" t="s">
        <v>607</v>
      </c>
      <c r="G320" s="276" t="s">
        <v>259</v>
      </c>
      <c r="H320" s="277">
        <v>4.6619999999999999</v>
      </c>
      <c r="I320" s="278"/>
      <c r="J320" s="279">
        <f>ROUND(I320*H320,2)</f>
        <v>0</v>
      </c>
      <c r="K320" s="280"/>
      <c r="L320" s="38"/>
      <c r="M320" s="281" t="s">
        <v>1</v>
      </c>
      <c r="N320" s="282" t="s">
        <v>42</v>
      </c>
      <c r="O320" s="7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9" t="s">
        <v>144</v>
      </c>
      <c r="AT320" s="239" t="s">
        <v>221</v>
      </c>
      <c r="AU320" s="239" t="s">
        <v>87</v>
      </c>
      <c r="AY320" s="17" t="s">
        <v>139</v>
      </c>
      <c r="BE320" s="115">
        <f>IF(N320="základní",J320,0)</f>
        <v>0</v>
      </c>
      <c r="BF320" s="115">
        <f>IF(N320="snížená",J320,0)</f>
        <v>0</v>
      </c>
      <c r="BG320" s="115">
        <f>IF(N320="zákl. přenesená",J320,0)</f>
        <v>0</v>
      </c>
      <c r="BH320" s="115">
        <f>IF(N320="sníž. přenesená",J320,0)</f>
        <v>0</v>
      </c>
      <c r="BI320" s="115">
        <f>IF(N320="nulová",J320,0)</f>
        <v>0</v>
      </c>
      <c r="BJ320" s="17" t="s">
        <v>85</v>
      </c>
      <c r="BK320" s="115">
        <f>ROUND(I320*H320,2)</f>
        <v>0</v>
      </c>
      <c r="BL320" s="17" t="s">
        <v>144</v>
      </c>
      <c r="BM320" s="239" t="s">
        <v>608</v>
      </c>
    </row>
    <row r="321" spans="1:65" s="14" customFormat="1" ht="11.25">
      <c r="B321" s="251"/>
      <c r="C321" s="252"/>
      <c r="D321" s="242" t="s">
        <v>178</v>
      </c>
      <c r="E321" s="253" t="s">
        <v>258</v>
      </c>
      <c r="F321" s="254" t="s">
        <v>609</v>
      </c>
      <c r="G321" s="252"/>
      <c r="H321" s="255">
        <v>4.6619999999999999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AT321" s="261" t="s">
        <v>178</v>
      </c>
      <c r="AU321" s="261" t="s">
        <v>87</v>
      </c>
      <c r="AV321" s="14" t="s">
        <v>87</v>
      </c>
      <c r="AW321" s="14" t="s">
        <v>32</v>
      </c>
      <c r="AX321" s="14" t="s">
        <v>85</v>
      </c>
      <c r="AY321" s="261" t="s">
        <v>139</v>
      </c>
    </row>
    <row r="322" spans="1:65" s="12" customFormat="1" ht="22.9" customHeight="1">
      <c r="B322" s="210"/>
      <c r="C322" s="211"/>
      <c r="D322" s="212" t="s">
        <v>76</v>
      </c>
      <c r="E322" s="224" t="s">
        <v>138</v>
      </c>
      <c r="F322" s="224" t="s">
        <v>610</v>
      </c>
      <c r="G322" s="211"/>
      <c r="H322" s="211"/>
      <c r="I322" s="214"/>
      <c r="J322" s="225">
        <f>BK322</f>
        <v>0</v>
      </c>
      <c r="K322" s="211"/>
      <c r="L322" s="216"/>
      <c r="M322" s="217"/>
      <c r="N322" s="218"/>
      <c r="O322" s="218"/>
      <c r="P322" s="219">
        <f>SUM(P323:P368)</f>
        <v>0</v>
      </c>
      <c r="Q322" s="218"/>
      <c r="R322" s="219">
        <f>SUM(R323:R368)</f>
        <v>414.40269999999998</v>
      </c>
      <c r="S322" s="218"/>
      <c r="T322" s="220">
        <f>SUM(T323:T368)</f>
        <v>0</v>
      </c>
      <c r="AR322" s="221" t="s">
        <v>85</v>
      </c>
      <c r="AT322" s="222" t="s">
        <v>76</v>
      </c>
      <c r="AU322" s="222" t="s">
        <v>85</v>
      </c>
      <c r="AY322" s="221" t="s">
        <v>139</v>
      </c>
      <c r="BK322" s="223">
        <f>SUM(BK323:BK368)</f>
        <v>0</v>
      </c>
    </row>
    <row r="323" spans="1:65" s="2" customFormat="1" ht="21.75" customHeight="1">
      <c r="A323" s="35"/>
      <c r="B323" s="36"/>
      <c r="C323" s="273" t="s">
        <v>611</v>
      </c>
      <c r="D323" s="273" t="s">
        <v>221</v>
      </c>
      <c r="E323" s="274" t="s">
        <v>612</v>
      </c>
      <c r="F323" s="275" t="s">
        <v>613</v>
      </c>
      <c r="G323" s="276" t="s">
        <v>237</v>
      </c>
      <c r="H323" s="277">
        <v>6641.5</v>
      </c>
      <c r="I323" s="278"/>
      <c r="J323" s="279">
        <f>ROUND(I323*H323,2)</f>
        <v>0</v>
      </c>
      <c r="K323" s="280"/>
      <c r="L323" s="38"/>
      <c r="M323" s="281" t="s">
        <v>1</v>
      </c>
      <c r="N323" s="282" t="s">
        <v>42</v>
      </c>
      <c r="O323" s="7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9" t="s">
        <v>144</v>
      </c>
      <c r="AT323" s="239" t="s">
        <v>221</v>
      </c>
      <c r="AU323" s="239" t="s">
        <v>87</v>
      </c>
      <c r="AY323" s="17" t="s">
        <v>139</v>
      </c>
      <c r="BE323" s="115">
        <f>IF(N323="základní",J323,0)</f>
        <v>0</v>
      </c>
      <c r="BF323" s="115">
        <f>IF(N323="snížená",J323,0)</f>
        <v>0</v>
      </c>
      <c r="BG323" s="115">
        <f>IF(N323="zákl. přenesená",J323,0)</f>
        <v>0</v>
      </c>
      <c r="BH323" s="115">
        <f>IF(N323="sníž. přenesená",J323,0)</f>
        <v>0</v>
      </c>
      <c r="BI323" s="115">
        <f>IF(N323="nulová",J323,0)</f>
        <v>0</v>
      </c>
      <c r="BJ323" s="17" t="s">
        <v>85</v>
      </c>
      <c r="BK323" s="115">
        <f>ROUND(I323*H323,2)</f>
        <v>0</v>
      </c>
      <c r="BL323" s="17" t="s">
        <v>144</v>
      </c>
      <c r="BM323" s="239" t="s">
        <v>614</v>
      </c>
    </row>
    <row r="324" spans="1:65" s="13" customFormat="1" ht="11.25">
      <c r="B324" s="240"/>
      <c r="C324" s="241"/>
      <c r="D324" s="242" t="s">
        <v>178</v>
      </c>
      <c r="E324" s="243" t="s">
        <v>1</v>
      </c>
      <c r="F324" s="244" t="s">
        <v>374</v>
      </c>
      <c r="G324" s="241"/>
      <c r="H324" s="243" t="s">
        <v>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178</v>
      </c>
      <c r="AU324" s="250" t="s">
        <v>87</v>
      </c>
      <c r="AV324" s="13" t="s">
        <v>85</v>
      </c>
      <c r="AW324" s="13" t="s">
        <v>32</v>
      </c>
      <c r="AX324" s="13" t="s">
        <v>77</v>
      </c>
      <c r="AY324" s="250" t="s">
        <v>139</v>
      </c>
    </row>
    <row r="325" spans="1:65" s="14" customFormat="1" ht="11.25">
      <c r="B325" s="251"/>
      <c r="C325" s="252"/>
      <c r="D325" s="242" t="s">
        <v>178</v>
      </c>
      <c r="E325" s="253" t="s">
        <v>1</v>
      </c>
      <c r="F325" s="254" t="s">
        <v>615</v>
      </c>
      <c r="G325" s="252"/>
      <c r="H325" s="255">
        <v>6641.5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178</v>
      </c>
      <c r="AU325" s="261" t="s">
        <v>87</v>
      </c>
      <c r="AV325" s="14" t="s">
        <v>87</v>
      </c>
      <c r="AW325" s="14" t="s">
        <v>32</v>
      </c>
      <c r="AX325" s="14" t="s">
        <v>85</v>
      </c>
      <c r="AY325" s="261" t="s">
        <v>139</v>
      </c>
    </row>
    <row r="326" spans="1:65" s="2" customFormat="1" ht="21.75" customHeight="1">
      <c r="A326" s="35"/>
      <c r="B326" s="36"/>
      <c r="C326" s="273" t="s">
        <v>616</v>
      </c>
      <c r="D326" s="273" t="s">
        <v>221</v>
      </c>
      <c r="E326" s="274" t="s">
        <v>617</v>
      </c>
      <c r="F326" s="275" t="s">
        <v>618</v>
      </c>
      <c r="G326" s="276" t="s">
        <v>237</v>
      </c>
      <c r="H326" s="277">
        <v>1399</v>
      </c>
      <c r="I326" s="278"/>
      <c r="J326" s="279">
        <f>ROUND(I326*H326,2)</f>
        <v>0</v>
      </c>
      <c r="K326" s="280"/>
      <c r="L326" s="38"/>
      <c r="M326" s="281" t="s">
        <v>1</v>
      </c>
      <c r="N326" s="282" t="s">
        <v>42</v>
      </c>
      <c r="O326" s="7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9" t="s">
        <v>144</v>
      </c>
      <c r="AT326" s="239" t="s">
        <v>221</v>
      </c>
      <c r="AU326" s="239" t="s">
        <v>87</v>
      </c>
      <c r="AY326" s="17" t="s">
        <v>139</v>
      </c>
      <c r="BE326" s="115">
        <f>IF(N326="základní",J326,0)</f>
        <v>0</v>
      </c>
      <c r="BF326" s="115">
        <f>IF(N326="snížená",J326,0)</f>
        <v>0</v>
      </c>
      <c r="BG326" s="115">
        <f>IF(N326="zákl. přenesená",J326,0)</f>
        <v>0</v>
      </c>
      <c r="BH326" s="115">
        <f>IF(N326="sníž. přenesená",J326,0)</f>
        <v>0</v>
      </c>
      <c r="BI326" s="115">
        <f>IF(N326="nulová",J326,0)</f>
        <v>0</v>
      </c>
      <c r="BJ326" s="17" t="s">
        <v>85</v>
      </c>
      <c r="BK326" s="115">
        <f>ROUND(I326*H326,2)</f>
        <v>0</v>
      </c>
      <c r="BL326" s="17" t="s">
        <v>144</v>
      </c>
      <c r="BM326" s="239" t="s">
        <v>619</v>
      </c>
    </row>
    <row r="327" spans="1:65" s="13" customFormat="1" ht="11.25">
      <c r="B327" s="240"/>
      <c r="C327" s="241"/>
      <c r="D327" s="242" t="s">
        <v>178</v>
      </c>
      <c r="E327" s="243" t="s">
        <v>1</v>
      </c>
      <c r="F327" s="244" t="s">
        <v>374</v>
      </c>
      <c r="G327" s="241"/>
      <c r="H327" s="243" t="s">
        <v>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178</v>
      </c>
      <c r="AU327" s="250" t="s">
        <v>87</v>
      </c>
      <c r="AV327" s="13" t="s">
        <v>85</v>
      </c>
      <c r="AW327" s="13" t="s">
        <v>32</v>
      </c>
      <c r="AX327" s="13" t="s">
        <v>77</v>
      </c>
      <c r="AY327" s="250" t="s">
        <v>139</v>
      </c>
    </row>
    <row r="328" spans="1:65" s="14" customFormat="1" ht="11.25">
      <c r="B328" s="251"/>
      <c r="C328" s="252"/>
      <c r="D328" s="242" t="s">
        <v>178</v>
      </c>
      <c r="E328" s="253" t="s">
        <v>1</v>
      </c>
      <c r="F328" s="254" t="s">
        <v>273</v>
      </c>
      <c r="G328" s="252"/>
      <c r="H328" s="255">
        <v>1399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AT328" s="261" t="s">
        <v>178</v>
      </c>
      <c r="AU328" s="261" t="s">
        <v>87</v>
      </c>
      <c r="AV328" s="14" t="s">
        <v>87</v>
      </c>
      <c r="AW328" s="14" t="s">
        <v>32</v>
      </c>
      <c r="AX328" s="14" t="s">
        <v>85</v>
      </c>
      <c r="AY328" s="261" t="s">
        <v>139</v>
      </c>
    </row>
    <row r="329" spans="1:65" s="2" customFormat="1" ht="21.75" customHeight="1">
      <c r="A329" s="35"/>
      <c r="B329" s="36"/>
      <c r="C329" s="273" t="s">
        <v>620</v>
      </c>
      <c r="D329" s="273" t="s">
        <v>221</v>
      </c>
      <c r="E329" s="274" t="s">
        <v>621</v>
      </c>
      <c r="F329" s="275" t="s">
        <v>622</v>
      </c>
      <c r="G329" s="276" t="s">
        <v>237</v>
      </c>
      <c r="H329" s="277">
        <v>4057.56</v>
      </c>
      <c r="I329" s="278"/>
      <c r="J329" s="279">
        <f>ROUND(I329*H329,2)</f>
        <v>0</v>
      </c>
      <c r="K329" s="280"/>
      <c r="L329" s="38"/>
      <c r="M329" s="281" t="s">
        <v>1</v>
      </c>
      <c r="N329" s="282" t="s">
        <v>42</v>
      </c>
      <c r="O329" s="7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9" t="s">
        <v>144</v>
      </c>
      <c r="AT329" s="239" t="s">
        <v>221</v>
      </c>
      <c r="AU329" s="239" t="s">
        <v>87</v>
      </c>
      <c r="AY329" s="17" t="s">
        <v>139</v>
      </c>
      <c r="BE329" s="115">
        <f>IF(N329="základní",J329,0)</f>
        <v>0</v>
      </c>
      <c r="BF329" s="115">
        <f>IF(N329="snížená",J329,0)</f>
        <v>0</v>
      </c>
      <c r="BG329" s="115">
        <f>IF(N329="zákl. přenesená",J329,0)</f>
        <v>0</v>
      </c>
      <c r="BH329" s="115">
        <f>IF(N329="sníž. přenesená",J329,0)</f>
        <v>0</v>
      </c>
      <c r="BI329" s="115">
        <f>IF(N329="nulová",J329,0)</f>
        <v>0</v>
      </c>
      <c r="BJ329" s="17" t="s">
        <v>85</v>
      </c>
      <c r="BK329" s="115">
        <f>ROUND(I329*H329,2)</f>
        <v>0</v>
      </c>
      <c r="BL329" s="17" t="s">
        <v>144</v>
      </c>
      <c r="BM329" s="239" t="s">
        <v>623</v>
      </c>
    </row>
    <row r="330" spans="1:65" s="13" customFormat="1" ht="11.25">
      <c r="B330" s="240"/>
      <c r="C330" s="241"/>
      <c r="D330" s="242" t="s">
        <v>178</v>
      </c>
      <c r="E330" s="243" t="s">
        <v>1</v>
      </c>
      <c r="F330" s="244" t="s">
        <v>374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178</v>
      </c>
      <c r="AU330" s="250" t="s">
        <v>87</v>
      </c>
      <c r="AV330" s="13" t="s">
        <v>85</v>
      </c>
      <c r="AW330" s="13" t="s">
        <v>32</v>
      </c>
      <c r="AX330" s="13" t="s">
        <v>77</v>
      </c>
      <c r="AY330" s="250" t="s">
        <v>139</v>
      </c>
    </row>
    <row r="331" spans="1:65" s="14" customFormat="1" ht="11.25">
      <c r="B331" s="251"/>
      <c r="C331" s="252"/>
      <c r="D331" s="242" t="s">
        <v>178</v>
      </c>
      <c r="E331" s="253" t="s">
        <v>1</v>
      </c>
      <c r="F331" s="254" t="s">
        <v>624</v>
      </c>
      <c r="G331" s="252"/>
      <c r="H331" s="255">
        <v>4057.56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AT331" s="261" t="s">
        <v>178</v>
      </c>
      <c r="AU331" s="261" t="s">
        <v>87</v>
      </c>
      <c r="AV331" s="14" t="s">
        <v>87</v>
      </c>
      <c r="AW331" s="14" t="s">
        <v>32</v>
      </c>
      <c r="AX331" s="14" t="s">
        <v>85</v>
      </c>
      <c r="AY331" s="261" t="s">
        <v>139</v>
      </c>
    </row>
    <row r="332" spans="1:65" s="2" customFormat="1" ht="44.25" customHeight="1">
      <c r="A332" s="35"/>
      <c r="B332" s="36"/>
      <c r="C332" s="273" t="s">
        <v>625</v>
      </c>
      <c r="D332" s="273" t="s">
        <v>221</v>
      </c>
      <c r="E332" s="274" t="s">
        <v>626</v>
      </c>
      <c r="F332" s="275" t="s">
        <v>627</v>
      </c>
      <c r="G332" s="276" t="s">
        <v>237</v>
      </c>
      <c r="H332" s="277">
        <v>2088.1</v>
      </c>
      <c r="I332" s="278"/>
      <c r="J332" s="279">
        <f>ROUND(I332*H332,2)</f>
        <v>0</v>
      </c>
      <c r="K332" s="280"/>
      <c r="L332" s="38"/>
      <c r="M332" s="281" t="s">
        <v>1</v>
      </c>
      <c r="N332" s="282" t="s">
        <v>42</v>
      </c>
      <c r="O332" s="7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9" t="s">
        <v>144</v>
      </c>
      <c r="AT332" s="239" t="s">
        <v>221</v>
      </c>
      <c r="AU332" s="239" t="s">
        <v>87</v>
      </c>
      <c r="AY332" s="17" t="s">
        <v>139</v>
      </c>
      <c r="BE332" s="115">
        <f>IF(N332="základní",J332,0)</f>
        <v>0</v>
      </c>
      <c r="BF332" s="115">
        <f>IF(N332="snížená",J332,0)</f>
        <v>0</v>
      </c>
      <c r="BG332" s="115">
        <f>IF(N332="zákl. přenesená",J332,0)</f>
        <v>0</v>
      </c>
      <c r="BH332" s="115">
        <f>IF(N332="sníž. přenesená",J332,0)</f>
        <v>0</v>
      </c>
      <c r="BI332" s="115">
        <f>IF(N332="nulová",J332,0)</f>
        <v>0</v>
      </c>
      <c r="BJ332" s="17" t="s">
        <v>85</v>
      </c>
      <c r="BK332" s="115">
        <f>ROUND(I332*H332,2)</f>
        <v>0</v>
      </c>
      <c r="BL332" s="17" t="s">
        <v>144</v>
      </c>
      <c r="BM332" s="239" t="s">
        <v>628</v>
      </c>
    </row>
    <row r="333" spans="1:65" s="13" customFormat="1" ht="11.25">
      <c r="B333" s="240"/>
      <c r="C333" s="241"/>
      <c r="D333" s="242" t="s">
        <v>178</v>
      </c>
      <c r="E333" s="243" t="s">
        <v>1</v>
      </c>
      <c r="F333" s="244" t="s">
        <v>374</v>
      </c>
      <c r="G333" s="241"/>
      <c r="H333" s="243" t="s">
        <v>1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178</v>
      </c>
      <c r="AU333" s="250" t="s">
        <v>87</v>
      </c>
      <c r="AV333" s="13" t="s">
        <v>85</v>
      </c>
      <c r="AW333" s="13" t="s">
        <v>32</v>
      </c>
      <c r="AX333" s="13" t="s">
        <v>77</v>
      </c>
      <c r="AY333" s="250" t="s">
        <v>139</v>
      </c>
    </row>
    <row r="334" spans="1:65" s="14" customFormat="1" ht="11.25">
      <c r="B334" s="251"/>
      <c r="C334" s="252"/>
      <c r="D334" s="242" t="s">
        <v>178</v>
      </c>
      <c r="E334" s="253" t="s">
        <v>1</v>
      </c>
      <c r="F334" s="254" t="s">
        <v>236</v>
      </c>
      <c r="G334" s="252"/>
      <c r="H334" s="255">
        <v>2088.1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178</v>
      </c>
      <c r="AU334" s="261" t="s">
        <v>87</v>
      </c>
      <c r="AV334" s="14" t="s">
        <v>87</v>
      </c>
      <c r="AW334" s="14" t="s">
        <v>32</v>
      </c>
      <c r="AX334" s="14" t="s">
        <v>85</v>
      </c>
      <c r="AY334" s="261" t="s">
        <v>139</v>
      </c>
    </row>
    <row r="335" spans="1:65" s="2" customFormat="1" ht="21.75" customHeight="1">
      <c r="A335" s="35"/>
      <c r="B335" s="36"/>
      <c r="C335" s="273" t="s">
        <v>629</v>
      </c>
      <c r="D335" s="273" t="s">
        <v>221</v>
      </c>
      <c r="E335" s="274" t="s">
        <v>630</v>
      </c>
      <c r="F335" s="275" t="s">
        <v>631</v>
      </c>
      <c r="G335" s="276" t="s">
        <v>237</v>
      </c>
      <c r="H335" s="277">
        <v>2088.1</v>
      </c>
      <c r="I335" s="278"/>
      <c r="J335" s="279">
        <f>ROUND(I335*H335,2)</f>
        <v>0</v>
      </c>
      <c r="K335" s="280"/>
      <c r="L335" s="38"/>
      <c r="M335" s="281" t="s">
        <v>1</v>
      </c>
      <c r="N335" s="282" t="s">
        <v>42</v>
      </c>
      <c r="O335" s="7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9" t="s">
        <v>144</v>
      </c>
      <c r="AT335" s="239" t="s">
        <v>221</v>
      </c>
      <c r="AU335" s="239" t="s">
        <v>87</v>
      </c>
      <c r="AY335" s="17" t="s">
        <v>139</v>
      </c>
      <c r="BE335" s="115">
        <f>IF(N335="základní",J335,0)</f>
        <v>0</v>
      </c>
      <c r="BF335" s="115">
        <f>IF(N335="snížená",J335,0)</f>
        <v>0</v>
      </c>
      <c r="BG335" s="115">
        <f>IF(N335="zákl. přenesená",J335,0)</f>
        <v>0</v>
      </c>
      <c r="BH335" s="115">
        <f>IF(N335="sníž. přenesená",J335,0)</f>
        <v>0</v>
      </c>
      <c r="BI335" s="115">
        <f>IF(N335="nulová",J335,0)</f>
        <v>0</v>
      </c>
      <c r="BJ335" s="17" t="s">
        <v>85</v>
      </c>
      <c r="BK335" s="115">
        <f>ROUND(I335*H335,2)</f>
        <v>0</v>
      </c>
      <c r="BL335" s="17" t="s">
        <v>144</v>
      </c>
      <c r="BM335" s="239" t="s">
        <v>632</v>
      </c>
    </row>
    <row r="336" spans="1:65" s="13" customFormat="1" ht="11.25">
      <c r="B336" s="240"/>
      <c r="C336" s="241"/>
      <c r="D336" s="242" t="s">
        <v>178</v>
      </c>
      <c r="E336" s="243" t="s">
        <v>1</v>
      </c>
      <c r="F336" s="244" t="s">
        <v>374</v>
      </c>
      <c r="G336" s="241"/>
      <c r="H336" s="243" t="s">
        <v>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178</v>
      </c>
      <c r="AU336" s="250" t="s">
        <v>87</v>
      </c>
      <c r="AV336" s="13" t="s">
        <v>85</v>
      </c>
      <c r="AW336" s="13" t="s">
        <v>32</v>
      </c>
      <c r="AX336" s="13" t="s">
        <v>77</v>
      </c>
      <c r="AY336" s="250" t="s">
        <v>139</v>
      </c>
    </row>
    <row r="337" spans="1:65" s="14" customFormat="1" ht="11.25">
      <c r="B337" s="251"/>
      <c r="C337" s="252"/>
      <c r="D337" s="242" t="s">
        <v>178</v>
      </c>
      <c r="E337" s="253" t="s">
        <v>1</v>
      </c>
      <c r="F337" s="254" t="s">
        <v>236</v>
      </c>
      <c r="G337" s="252"/>
      <c r="H337" s="255">
        <v>2088.1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AT337" s="261" t="s">
        <v>178</v>
      </c>
      <c r="AU337" s="261" t="s">
        <v>87</v>
      </c>
      <c r="AV337" s="14" t="s">
        <v>87</v>
      </c>
      <c r="AW337" s="14" t="s">
        <v>32</v>
      </c>
      <c r="AX337" s="14" t="s">
        <v>85</v>
      </c>
      <c r="AY337" s="261" t="s">
        <v>139</v>
      </c>
    </row>
    <row r="338" spans="1:65" s="2" customFormat="1" ht="21.75" customHeight="1">
      <c r="A338" s="35"/>
      <c r="B338" s="36"/>
      <c r="C338" s="273" t="s">
        <v>633</v>
      </c>
      <c r="D338" s="273" t="s">
        <v>221</v>
      </c>
      <c r="E338" s="274" t="s">
        <v>634</v>
      </c>
      <c r="F338" s="275" t="s">
        <v>635</v>
      </c>
      <c r="G338" s="276" t="s">
        <v>237</v>
      </c>
      <c r="H338" s="277">
        <v>4176.2</v>
      </c>
      <c r="I338" s="278"/>
      <c r="J338" s="279">
        <f>ROUND(I338*H338,2)</f>
        <v>0</v>
      </c>
      <c r="K338" s="280"/>
      <c r="L338" s="38"/>
      <c r="M338" s="281" t="s">
        <v>1</v>
      </c>
      <c r="N338" s="282" t="s">
        <v>42</v>
      </c>
      <c r="O338" s="7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9" t="s">
        <v>144</v>
      </c>
      <c r="AT338" s="239" t="s">
        <v>221</v>
      </c>
      <c r="AU338" s="239" t="s">
        <v>87</v>
      </c>
      <c r="AY338" s="17" t="s">
        <v>139</v>
      </c>
      <c r="BE338" s="115">
        <f>IF(N338="základní",J338,0)</f>
        <v>0</v>
      </c>
      <c r="BF338" s="115">
        <f>IF(N338="snížená",J338,0)</f>
        <v>0</v>
      </c>
      <c r="BG338" s="115">
        <f>IF(N338="zákl. přenesená",J338,0)</f>
        <v>0</v>
      </c>
      <c r="BH338" s="115">
        <f>IF(N338="sníž. přenesená",J338,0)</f>
        <v>0</v>
      </c>
      <c r="BI338" s="115">
        <f>IF(N338="nulová",J338,0)</f>
        <v>0</v>
      </c>
      <c r="BJ338" s="17" t="s">
        <v>85</v>
      </c>
      <c r="BK338" s="115">
        <f>ROUND(I338*H338,2)</f>
        <v>0</v>
      </c>
      <c r="BL338" s="17" t="s">
        <v>144</v>
      </c>
      <c r="BM338" s="239" t="s">
        <v>636</v>
      </c>
    </row>
    <row r="339" spans="1:65" s="13" customFormat="1" ht="11.25">
      <c r="B339" s="240"/>
      <c r="C339" s="241"/>
      <c r="D339" s="242" t="s">
        <v>178</v>
      </c>
      <c r="E339" s="243" t="s">
        <v>1</v>
      </c>
      <c r="F339" s="244" t="s">
        <v>374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178</v>
      </c>
      <c r="AU339" s="250" t="s">
        <v>87</v>
      </c>
      <c r="AV339" s="13" t="s">
        <v>85</v>
      </c>
      <c r="AW339" s="13" t="s">
        <v>32</v>
      </c>
      <c r="AX339" s="13" t="s">
        <v>77</v>
      </c>
      <c r="AY339" s="250" t="s">
        <v>139</v>
      </c>
    </row>
    <row r="340" spans="1:65" s="14" customFormat="1" ht="11.25">
      <c r="B340" s="251"/>
      <c r="C340" s="252"/>
      <c r="D340" s="242" t="s">
        <v>178</v>
      </c>
      <c r="E340" s="253" t="s">
        <v>1</v>
      </c>
      <c r="F340" s="254" t="s">
        <v>637</v>
      </c>
      <c r="G340" s="252"/>
      <c r="H340" s="255">
        <v>4176.2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AT340" s="261" t="s">
        <v>178</v>
      </c>
      <c r="AU340" s="261" t="s">
        <v>87</v>
      </c>
      <c r="AV340" s="14" t="s">
        <v>87</v>
      </c>
      <c r="AW340" s="14" t="s">
        <v>32</v>
      </c>
      <c r="AX340" s="14" t="s">
        <v>85</v>
      </c>
      <c r="AY340" s="261" t="s">
        <v>139</v>
      </c>
    </row>
    <row r="341" spans="1:65" s="2" customFormat="1" ht="33" customHeight="1">
      <c r="A341" s="35"/>
      <c r="B341" s="36"/>
      <c r="C341" s="273" t="s">
        <v>638</v>
      </c>
      <c r="D341" s="273" t="s">
        <v>221</v>
      </c>
      <c r="E341" s="274" t="s">
        <v>639</v>
      </c>
      <c r="F341" s="275" t="s">
        <v>640</v>
      </c>
      <c r="G341" s="276" t="s">
        <v>237</v>
      </c>
      <c r="H341" s="277">
        <v>2088.1</v>
      </c>
      <c r="I341" s="278"/>
      <c r="J341" s="279">
        <f>ROUND(I341*H341,2)</f>
        <v>0</v>
      </c>
      <c r="K341" s="280"/>
      <c r="L341" s="38"/>
      <c r="M341" s="281" t="s">
        <v>1</v>
      </c>
      <c r="N341" s="282" t="s">
        <v>42</v>
      </c>
      <c r="O341" s="7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9" t="s">
        <v>144</v>
      </c>
      <c r="AT341" s="239" t="s">
        <v>221</v>
      </c>
      <c r="AU341" s="239" t="s">
        <v>87</v>
      </c>
      <c r="AY341" s="17" t="s">
        <v>139</v>
      </c>
      <c r="BE341" s="115">
        <f>IF(N341="základní",J341,0)</f>
        <v>0</v>
      </c>
      <c r="BF341" s="115">
        <f>IF(N341="snížená",J341,0)</f>
        <v>0</v>
      </c>
      <c r="BG341" s="115">
        <f>IF(N341="zákl. přenesená",J341,0)</f>
        <v>0</v>
      </c>
      <c r="BH341" s="115">
        <f>IF(N341="sníž. přenesená",J341,0)</f>
        <v>0</v>
      </c>
      <c r="BI341" s="115">
        <f>IF(N341="nulová",J341,0)</f>
        <v>0</v>
      </c>
      <c r="BJ341" s="17" t="s">
        <v>85</v>
      </c>
      <c r="BK341" s="115">
        <f>ROUND(I341*H341,2)</f>
        <v>0</v>
      </c>
      <c r="BL341" s="17" t="s">
        <v>144</v>
      </c>
      <c r="BM341" s="239" t="s">
        <v>641</v>
      </c>
    </row>
    <row r="342" spans="1:65" s="13" customFormat="1" ht="11.25">
      <c r="B342" s="240"/>
      <c r="C342" s="241"/>
      <c r="D342" s="242" t="s">
        <v>178</v>
      </c>
      <c r="E342" s="243" t="s">
        <v>1</v>
      </c>
      <c r="F342" s="244" t="s">
        <v>331</v>
      </c>
      <c r="G342" s="241"/>
      <c r="H342" s="243" t="s">
        <v>1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178</v>
      </c>
      <c r="AU342" s="250" t="s">
        <v>87</v>
      </c>
      <c r="AV342" s="13" t="s">
        <v>85</v>
      </c>
      <c r="AW342" s="13" t="s">
        <v>32</v>
      </c>
      <c r="AX342" s="13" t="s">
        <v>77</v>
      </c>
      <c r="AY342" s="250" t="s">
        <v>139</v>
      </c>
    </row>
    <row r="343" spans="1:65" s="14" customFormat="1" ht="11.25">
      <c r="B343" s="251"/>
      <c r="C343" s="252"/>
      <c r="D343" s="242" t="s">
        <v>178</v>
      </c>
      <c r="E343" s="253" t="s">
        <v>236</v>
      </c>
      <c r="F343" s="254" t="s">
        <v>238</v>
      </c>
      <c r="G343" s="252"/>
      <c r="H343" s="255">
        <v>2088.1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AT343" s="261" t="s">
        <v>178</v>
      </c>
      <c r="AU343" s="261" t="s">
        <v>87</v>
      </c>
      <c r="AV343" s="14" t="s">
        <v>87</v>
      </c>
      <c r="AW343" s="14" t="s">
        <v>32</v>
      </c>
      <c r="AX343" s="14" t="s">
        <v>85</v>
      </c>
      <c r="AY343" s="261" t="s">
        <v>139</v>
      </c>
    </row>
    <row r="344" spans="1:65" s="2" customFormat="1" ht="33" customHeight="1">
      <c r="A344" s="35"/>
      <c r="B344" s="36"/>
      <c r="C344" s="273" t="s">
        <v>642</v>
      </c>
      <c r="D344" s="273" t="s">
        <v>221</v>
      </c>
      <c r="E344" s="274" t="s">
        <v>643</v>
      </c>
      <c r="F344" s="275" t="s">
        <v>644</v>
      </c>
      <c r="G344" s="276" t="s">
        <v>237</v>
      </c>
      <c r="H344" s="277">
        <v>2088.1</v>
      </c>
      <c r="I344" s="278"/>
      <c r="J344" s="279">
        <f>ROUND(I344*H344,2)</f>
        <v>0</v>
      </c>
      <c r="K344" s="280"/>
      <c r="L344" s="38"/>
      <c r="M344" s="281" t="s">
        <v>1</v>
      </c>
      <c r="N344" s="282" t="s">
        <v>42</v>
      </c>
      <c r="O344" s="7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9" t="s">
        <v>144</v>
      </c>
      <c r="AT344" s="239" t="s">
        <v>221</v>
      </c>
      <c r="AU344" s="239" t="s">
        <v>87</v>
      </c>
      <c r="AY344" s="17" t="s">
        <v>139</v>
      </c>
      <c r="BE344" s="115">
        <f>IF(N344="základní",J344,0)</f>
        <v>0</v>
      </c>
      <c r="BF344" s="115">
        <f>IF(N344="snížená",J344,0)</f>
        <v>0</v>
      </c>
      <c r="BG344" s="115">
        <f>IF(N344="zákl. přenesená",J344,0)</f>
        <v>0</v>
      </c>
      <c r="BH344" s="115">
        <f>IF(N344="sníž. přenesená",J344,0)</f>
        <v>0</v>
      </c>
      <c r="BI344" s="115">
        <f>IF(N344="nulová",J344,0)</f>
        <v>0</v>
      </c>
      <c r="BJ344" s="17" t="s">
        <v>85</v>
      </c>
      <c r="BK344" s="115">
        <f>ROUND(I344*H344,2)</f>
        <v>0</v>
      </c>
      <c r="BL344" s="17" t="s">
        <v>144</v>
      </c>
      <c r="BM344" s="239" t="s">
        <v>645</v>
      </c>
    </row>
    <row r="345" spans="1:65" s="13" customFormat="1" ht="11.25">
      <c r="B345" s="240"/>
      <c r="C345" s="241"/>
      <c r="D345" s="242" t="s">
        <v>178</v>
      </c>
      <c r="E345" s="243" t="s">
        <v>1</v>
      </c>
      <c r="F345" s="244" t="s">
        <v>374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178</v>
      </c>
      <c r="AU345" s="250" t="s">
        <v>87</v>
      </c>
      <c r="AV345" s="13" t="s">
        <v>85</v>
      </c>
      <c r="AW345" s="13" t="s">
        <v>32</v>
      </c>
      <c r="AX345" s="13" t="s">
        <v>77</v>
      </c>
      <c r="AY345" s="250" t="s">
        <v>139</v>
      </c>
    </row>
    <row r="346" spans="1:65" s="14" customFormat="1" ht="11.25">
      <c r="B346" s="251"/>
      <c r="C346" s="252"/>
      <c r="D346" s="242" t="s">
        <v>178</v>
      </c>
      <c r="E346" s="253" t="s">
        <v>1</v>
      </c>
      <c r="F346" s="254" t="s">
        <v>236</v>
      </c>
      <c r="G346" s="252"/>
      <c r="H346" s="255">
        <v>2088.1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178</v>
      </c>
      <c r="AU346" s="261" t="s">
        <v>87</v>
      </c>
      <c r="AV346" s="14" t="s">
        <v>87</v>
      </c>
      <c r="AW346" s="14" t="s">
        <v>32</v>
      </c>
      <c r="AX346" s="14" t="s">
        <v>85</v>
      </c>
      <c r="AY346" s="261" t="s">
        <v>139</v>
      </c>
    </row>
    <row r="347" spans="1:65" s="2" customFormat="1" ht="16.5" customHeight="1">
      <c r="A347" s="35"/>
      <c r="B347" s="36"/>
      <c r="C347" s="226" t="s">
        <v>646</v>
      </c>
      <c r="D347" s="226" t="s">
        <v>140</v>
      </c>
      <c r="E347" s="227" t="s">
        <v>647</v>
      </c>
      <c r="F347" s="228" t="s">
        <v>648</v>
      </c>
      <c r="G347" s="229" t="s">
        <v>237</v>
      </c>
      <c r="H347" s="230">
        <v>32.549999999999997</v>
      </c>
      <c r="I347" s="231"/>
      <c r="J347" s="232">
        <f>ROUND(I347*H347,2)</f>
        <v>0</v>
      </c>
      <c r="K347" s="233"/>
      <c r="L347" s="234"/>
      <c r="M347" s="235" t="s">
        <v>1</v>
      </c>
      <c r="N347" s="236" t="s">
        <v>42</v>
      </c>
      <c r="O347" s="72"/>
      <c r="P347" s="237">
        <f>O347*H347</f>
        <v>0</v>
      </c>
      <c r="Q347" s="237">
        <v>0.13100000000000001</v>
      </c>
      <c r="R347" s="237">
        <f>Q347*H347</f>
        <v>4.2640500000000001</v>
      </c>
      <c r="S347" s="237">
        <v>0</v>
      </c>
      <c r="T347" s="23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9" t="s">
        <v>143</v>
      </c>
      <c r="AT347" s="239" t="s">
        <v>140</v>
      </c>
      <c r="AU347" s="239" t="s">
        <v>87</v>
      </c>
      <c r="AY347" s="17" t="s">
        <v>139</v>
      </c>
      <c r="BE347" s="115">
        <f>IF(N347="základní",J347,0)</f>
        <v>0</v>
      </c>
      <c r="BF347" s="115">
        <f>IF(N347="snížená",J347,0)</f>
        <v>0</v>
      </c>
      <c r="BG347" s="115">
        <f>IF(N347="zákl. přenesená",J347,0)</f>
        <v>0</v>
      </c>
      <c r="BH347" s="115">
        <f>IF(N347="sníž. přenesená",J347,0)</f>
        <v>0</v>
      </c>
      <c r="BI347" s="115">
        <f>IF(N347="nulová",J347,0)</f>
        <v>0</v>
      </c>
      <c r="BJ347" s="17" t="s">
        <v>85</v>
      </c>
      <c r="BK347" s="115">
        <f>ROUND(I347*H347,2)</f>
        <v>0</v>
      </c>
      <c r="BL347" s="17" t="s">
        <v>144</v>
      </c>
      <c r="BM347" s="239" t="s">
        <v>649</v>
      </c>
    </row>
    <row r="348" spans="1:65" s="13" customFormat="1" ht="11.25">
      <c r="B348" s="240"/>
      <c r="C348" s="241"/>
      <c r="D348" s="242" t="s">
        <v>178</v>
      </c>
      <c r="E348" s="243" t="s">
        <v>1</v>
      </c>
      <c r="F348" s="244" t="s">
        <v>331</v>
      </c>
      <c r="G348" s="241"/>
      <c r="H348" s="243" t="s">
        <v>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178</v>
      </c>
      <c r="AU348" s="250" t="s">
        <v>87</v>
      </c>
      <c r="AV348" s="13" t="s">
        <v>85</v>
      </c>
      <c r="AW348" s="13" t="s">
        <v>32</v>
      </c>
      <c r="AX348" s="13" t="s">
        <v>77</v>
      </c>
      <c r="AY348" s="250" t="s">
        <v>139</v>
      </c>
    </row>
    <row r="349" spans="1:65" s="14" customFormat="1" ht="11.25">
      <c r="B349" s="251"/>
      <c r="C349" s="252"/>
      <c r="D349" s="242" t="s">
        <v>178</v>
      </c>
      <c r="E349" s="253" t="s">
        <v>285</v>
      </c>
      <c r="F349" s="254" t="s">
        <v>286</v>
      </c>
      <c r="G349" s="252"/>
      <c r="H349" s="255">
        <v>31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178</v>
      </c>
      <c r="AU349" s="261" t="s">
        <v>87</v>
      </c>
      <c r="AV349" s="14" t="s">
        <v>87</v>
      </c>
      <c r="AW349" s="14" t="s">
        <v>32</v>
      </c>
      <c r="AX349" s="14" t="s">
        <v>77</v>
      </c>
      <c r="AY349" s="261" t="s">
        <v>139</v>
      </c>
    </row>
    <row r="350" spans="1:65" s="13" customFormat="1" ht="11.25">
      <c r="B350" s="240"/>
      <c r="C350" s="241"/>
      <c r="D350" s="242" t="s">
        <v>178</v>
      </c>
      <c r="E350" s="243" t="s">
        <v>1</v>
      </c>
      <c r="F350" s="244" t="s">
        <v>650</v>
      </c>
      <c r="G350" s="241"/>
      <c r="H350" s="243" t="s">
        <v>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178</v>
      </c>
      <c r="AU350" s="250" t="s">
        <v>87</v>
      </c>
      <c r="AV350" s="13" t="s">
        <v>85</v>
      </c>
      <c r="AW350" s="13" t="s">
        <v>32</v>
      </c>
      <c r="AX350" s="13" t="s">
        <v>77</v>
      </c>
      <c r="AY350" s="250" t="s">
        <v>139</v>
      </c>
    </row>
    <row r="351" spans="1:65" s="14" customFormat="1" ht="11.25">
      <c r="B351" s="251"/>
      <c r="C351" s="252"/>
      <c r="D351" s="242" t="s">
        <v>178</v>
      </c>
      <c r="E351" s="253" t="s">
        <v>1</v>
      </c>
      <c r="F351" s="254" t="s">
        <v>651</v>
      </c>
      <c r="G351" s="252"/>
      <c r="H351" s="255">
        <v>1.55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AT351" s="261" t="s">
        <v>178</v>
      </c>
      <c r="AU351" s="261" t="s">
        <v>87</v>
      </c>
      <c r="AV351" s="14" t="s">
        <v>87</v>
      </c>
      <c r="AW351" s="14" t="s">
        <v>32</v>
      </c>
      <c r="AX351" s="14" t="s">
        <v>77</v>
      </c>
      <c r="AY351" s="261" t="s">
        <v>139</v>
      </c>
    </row>
    <row r="352" spans="1:65" s="15" customFormat="1" ht="11.25">
      <c r="B352" s="262"/>
      <c r="C352" s="263"/>
      <c r="D352" s="242" t="s">
        <v>178</v>
      </c>
      <c r="E352" s="264" t="s">
        <v>1</v>
      </c>
      <c r="F352" s="265" t="s">
        <v>182</v>
      </c>
      <c r="G352" s="263"/>
      <c r="H352" s="266">
        <v>32.549999999999997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AT352" s="272" t="s">
        <v>178</v>
      </c>
      <c r="AU352" s="272" t="s">
        <v>87</v>
      </c>
      <c r="AV352" s="15" t="s">
        <v>144</v>
      </c>
      <c r="AW352" s="15" t="s">
        <v>32</v>
      </c>
      <c r="AX352" s="15" t="s">
        <v>85</v>
      </c>
      <c r="AY352" s="272" t="s">
        <v>139</v>
      </c>
    </row>
    <row r="353" spans="1:65" s="2" customFormat="1" ht="66.75" customHeight="1">
      <c r="A353" s="35"/>
      <c r="B353" s="36"/>
      <c r="C353" s="273" t="s">
        <v>652</v>
      </c>
      <c r="D353" s="273" t="s">
        <v>221</v>
      </c>
      <c r="E353" s="274" t="s">
        <v>653</v>
      </c>
      <c r="F353" s="275" t="s">
        <v>654</v>
      </c>
      <c r="G353" s="276" t="s">
        <v>237</v>
      </c>
      <c r="H353" s="277">
        <v>377.2</v>
      </c>
      <c r="I353" s="278"/>
      <c r="J353" s="279">
        <f>ROUND(I353*H353,2)</f>
        <v>0</v>
      </c>
      <c r="K353" s="280"/>
      <c r="L353" s="38"/>
      <c r="M353" s="281" t="s">
        <v>1</v>
      </c>
      <c r="N353" s="282" t="s">
        <v>42</v>
      </c>
      <c r="O353" s="72"/>
      <c r="P353" s="237">
        <f>O353*H353</f>
        <v>0</v>
      </c>
      <c r="Q353" s="237">
        <v>8.4250000000000005E-2</v>
      </c>
      <c r="R353" s="237">
        <f>Q353*H353</f>
        <v>31.7791</v>
      </c>
      <c r="S353" s="237">
        <v>0</v>
      </c>
      <c r="T353" s="23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9" t="s">
        <v>144</v>
      </c>
      <c r="AT353" s="239" t="s">
        <v>221</v>
      </c>
      <c r="AU353" s="239" t="s">
        <v>87</v>
      </c>
      <c r="AY353" s="17" t="s">
        <v>139</v>
      </c>
      <c r="BE353" s="115">
        <f>IF(N353="základní",J353,0)</f>
        <v>0</v>
      </c>
      <c r="BF353" s="115">
        <f>IF(N353="snížená",J353,0)</f>
        <v>0</v>
      </c>
      <c r="BG353" s="115">
        <f>IF(N353="zákl. přenesená",J353,0)</f>
        <v>0</v>
      </c>
      <c r="BH353" s="115">
        <f>IF(N353="sníž. přenesená",J353,0)</f>
        <v>0</v>
      </c>
      <c r="BI353" s="115">
        <f>IF(N353="nulová",J353,0)</f>
        <v>0</v>
      </c>
      <c r="BJ353" s="17" t="s">
        <v>85</v>
      </c>
      <c r="BK353" s="115">
        <f>ROUND(I353*H353,2)</f>
        <v>0</v>
      </c>
      <c r="BL353" s="17" t="s">
        <v>144</v>
      </c>
      <c r="BM353" s="239" t="s">
        <v>655</v>
      </c>
    </row>
    <row r="354" spans="1:65" s="13" customFormat="1" ht="11.25">
      <c r="B354" s="240"/>
      <c r="C354" s="241"/>
      <c r="D354" s="242" t="s">
        <v>178</v>
      </c>
      <c r="E354" s="243" t="s">
        <v>1</v>
      </c>
      <c r="F354" s="244" t="s">
        <v>417</v>
      </c>
      <c r="G354" s="241"/>
      <c r="H354" s="243" t="s">
        <v>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178</v>
      </c>
      <c r="AU354" s="250" t="s">
        <v>87</v>
      </c>
      <c r="AV354" s="13" t="s">
        <v>85</v>
      </c>
      <c r="AW354" s="13" t="s">
        <v>32</v>
      </c>
      <c r="AX354" s="13" t="s">
        <v>77</v>
      </c>
      <c r="AY354" s="250" t="s">
        <v>139</v>
      </c>
    </row>
    <row r="355" spans="1:65" s="14" customFormat="1" ht="11.25">
      <c r="B355" s="251"/>
      <c r="C355" s="252"/>
      <c r="D355" s="242" t="s">
        <v>178</v>
      </c>
      <c r="E355" s="253" t="s">
        <v>1</v>
      </c>
      <c r="F355" s="254" t="s">
        <v>285</v>
      </c>
      <c r="G355" s="252"/>
      <c r="H355" s="255">
        <v>31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178</v>
      </c>
      <c r="AU355" s="261" t="s">
        <v>87</v>
      </c>
      <c r="AV355" s="14" t="s">
        <v>87</v>
      </c>
      <c r="AW355" s="14" t="s">
        <v>32</v>
      </c>
      <c r="AX355" s="14" t="s">
        <v>77</v>
      </c>
      <c r="AY355" s="261" t="s">
        <v>139</v>
      </c>
    </row>
    <row r="356" spans="1:65" s="14" customFormat="1" ht="11.25">
      <c r="B356" s="251"/>
      <c r="C356" s="252"/>
      <c r="D356" s="242" t="s">
        <v>178</v>
      </c>
      <c r="E356" s="253" t="s">
        <v>275</v>
      </c>
      <c r="F356" s="254" t="s">
        <v>276</v>
      </c>
      <c r="G356" s="252"/>
      <c r="H356" s="255">
        <v>346.2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AT356" s="261" t="s">
        <v>178</v>
      </c>
      <c r="AU356" s="261" t="s">
        <v>87</v>
      </c>
      <c r="AV356" s="14" t="s">
        <v>87</v>
      </c>
      <c r="AW356" s="14" t="s">
        <v>32</v>
      </c>
      <c r="AX356" s="14" t="s">
        <v>77</v>
      </c>
      <c r="AY356" s="261" t="s">
        <v>139</v>
      </c>
    </row>
    <row r="357" spans="1:65" s="15" customFormat="1" ht="11.25">
      <c r="B357" s="262"/>
      <c r="C357" s="263"/>
      <c r="D357" s="242" t="s">
        <v>178</v>
      </c>
      <c r="E357" s="264" t="s">
        <v>1</v>
      </c>
      <c r="F357" s="265" t="s">
        <v>182</v>
      </c>
      <c r="G357" s="263"/>
      <c r="H357" s="266">
        <v>377.2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AT357" s="272" t="s">
        <v>178</v>
      </c>
      <c r="AU357" s="272" t="s">
        <v>87</v>
      </c>
      <c r="AV357" s="15" t="s">
        <v>144</v>
      </c>
      <c r="AW357" s="15" t="s">
        <v>32</v>
      </c>
      <c r="AX357" s="15" t="s">
        <v>85</v>
      </c>
      <c r="AY357" s="272" t="s">
        <v>139</v>
      </c>
    </row>
    <row r="358" spans="1:65" s="2" customFormat="1" ht="66.75" customHeight="1">
      <c r="A358" s="35"/>
      <c r="B358" s="36"/>
      <c r="C358" s="273" t="s">
        <v>656</v>
      </c>
      <c r="D358" s="273" t="s">
        <v>221</v>
      </c>
      <c r="E358" s="274" t="s">
        <v>657</v>
      </c>
      <c r="F358" s="275" t="s">
        <v>658</v>
      </c>
      <c r="G358" s="276" t="s">
        <v>237</v>
      </c>
      <c r="H358" s="277">
        <v>1399</v>
      </c>
      <c r="I358" s="278"/>
      <c r="J358" s="279">
        <f>ROUND(I358*H358,2)</f>
        <v>0</v>
      </c>
      <c r="K358" s="280"/>
      <c r="L358" s="38"/>
      <c r="M358" s="281" t="s">
        <v>1</v>
      </c>
      <c r="N358" s="282" t="s">
        <v>42</v>
      </c>
      <c r="O358" s="72"/>
      <c r="P358" s="237">
        <f>O358*H358</f>
        <v>0</v>
      </c>
      <c r="Q358" s="237">
        <v>8.5650000000000004E-2</v>
      </c>
      <c r="R358" s="237">
        <f>Q358*H358</f>
        <v>119.82435000000001</v>
      </c>
      <c r="S358" s="237">
        <v>0</v>
      </c>
      <c r="T358" s="23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9" t="s">
        <v>144</v>
      </c>
      <c r="AT358" s="239" t="s">
        <v>221</v>
      </c>
      <c r="AU358" s="239" t="s">
        <v>87</v>
      </c>
      <c r="AY358" s="17" t="s">
        <v>139</v>
      </c>
      <c r="BE358" s="115">
        <f>IF(N358="základní",J358,0)</f>
        <v>0</v>
      </c>
      <c r="BF358" s="115">
        <f>IF(N358="snížená",J358,0)</f>
        <v>0</v>
      </c>
      <c r="BG358" s="115">
        <f>IF(N358="zákl. přenesená",J358,0)</f>
        <v>0</v>
      </c>
      <c r="BH358" s="115">
        <f>IF(N358="sníž. přenesená",J358,0)</f>
        <v>0</v>
      </c>
      <c r="BI358" s="115">
        <f>IF(N358="nulová",J358,0)</f>
        <v>0</v>
      </c>
      <c r="BJ358" s="17" t="s">
        <v>85</v>
      </c>
      <c r="BK358" s="115">
        <f>ROUND(I358*H358,2)</f>
        <v>0</v>
      </c>
      <c r="BL358" s="17" t="s">
        <v>144</v>
      </c>
      <c r="BM358" s="239" t="s">
        <v>659</v>
      </c>
    </row>
    <row r="359" spans="1:65" s="13" customFormat="1" ht="11.25">
      <c r="B359" s="240"/>
      <c r="C359" s="241"/>
      <c r="D359" s="242" t="s">
        <v>178</v>
      </c>
      <c r="E359" s="243" t="s">
        <v>1</v>
      </c>
      <c r="F359" s="244" t="s">
        <v>534</v>
      </c>
      <c r="G359" s="241"/>
      <c r="H359" s="243" t="s">
        <v>1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178</v>
      </c>
      <c r="AU359" s="250" t="s">
        <v>87</v>
      </c>
      <c r="AV359" s="13" t="s">
        <v>85</v>
      </c>
      <c r="AW359" s="13" t="s">
        <v>32</v>
      </c>
      <c r="AX359" s="13" t="s">
        <v>77</v>
      </c>
      <c r="AY359" s="250" t="s">
        <v>139</v>
      </c>
    </row>
    <row r="360" spans="1:65" s="14" customFormat="1" ht="11.25">
      <c r="B360" s="251"/>
      <c r="C360" s="252"/>
      <c r="D360" s="242" t="s">
        <v>178</v>
      </c>
      <c r="E360" s="253" t="s">
        <v>273</v>
      </c>
      <c r="F360" s="254" t="s">
        <v>274</v>
      </c>
      <c r="G360" s="252"/>
      <c r="H360" s="255">
        <v>1399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178</v>
      </c>
      <c r="AU360" s="261" t="s">
        <v>87</v>
      </c>
      <c r="AV360" s="14" t="s">
        <v>87</v>
      </c>
      <c r="AW360" s="14" t="s">
        <v>32</v>
      </c>
      <c r="AX360" s="14" t="s">
        <v>85</v>
      </c>
      <c r="AY360" s="261" t="s">
        <v>139</v>
      </c>
    </row>
    <row r="361" spans="1:65" s="2" customFormat="1" ht="16.5" customHeight="1">
      <c r="A361" s="35"/>
      <c r="B361" s="36"/>
      <c r="C361" s="226" t="s">
        <v>660</v>
      </c>
      <c r="D361" s="226" t="s">
        <v>140</v>
      </c>
      <c r="E361" s="227" t="s">
        <v>661</v>
      </c>
      <c r="F361" s="228" t="s">
        <v>662</v>
      </c>
      <c r="G361" s="229" t="s">
        <v>237</v>
      </c>
      <c r="H361" s="230">
        <v>1468.95</v>
      </c>
      <c r="I361" s="231"/>
      <c r="J361" s="232">
        <f>ROUND(I361*H361,2)</f>
        <v>0</v>
      </c>
      <c r="K361" s="233"/>
      <c r="L361" s="234"/>
      <c r="M361" s="235" t="s">
        <v>1</v>
      </c>
      <c r="N361" s="236" t="s">
        <v>42</v>
      </c>
      <c r="O361" s="72"/>
      <c r="P361" s="237">
        <f>O361*H361</f>
        <v>0</v>
      </c>
      <c r="Q361" s="237">
        <v>0.17599999999999999</v>
      </c>
      <c r="R361" s="237">
        <f>Q361*H361</f>
        <v>258.53519999999997</v>
      </c>
      <c r="S361" s="237">
        <v>0</v>
      </c>
      <c r="T361" s="23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39" t="s">
        <v>143</v>
      </c>
      <c r="AT361" s="239" t="s">
        <v>140</v>
      </c>
      <c r="AU361" s="239" t="s">
        <v>87</v>
      </c>
      <c r="AY361" s="17" t="s">
        <v>139</v>
      </c>
      <c r="BE361" s="115">
        <f>IF(N361="základní",J361,0)</f>
        <v>0</v>
      </c>
      <c r="BF361" s="115">
        <f>IF(N361="snížená",J361,0)</f>
        <v>0</v>
      </c>
      <c r="BG361" s="115">
        <f>IF(N361="zákl. přenesená",J361,0)</f>
        <v>0</v>
      </c>
      <c r="BH361" s="115">
        <f>IF(N361="sníž. přenesená",J361,0)</f>
        <v>0</v>
      </c>
      <c r="BI361" s="115">
        <f>IF(N361="nulová",J361,0)</f>
        <v>0</v>
      </c>
      <c r="BJ361" s="17" t="s">
        <v>85</v>
      </c>
      <c r="BK361" s="115">
        <f>ROUND(I361*H361,2)</f>
        <v>0</v>
      </c>
      <c r="BL361" s="17" t="s">
        <v>144</v>
      </c>
      <c r="BM361" s="239" t="s">
        <v>663</v>
      </c>
    </row>
    <row r="362" spans="1:65" s="13" customFormat="1" ht="11.25">
      <c r="B362" s="240"/>
      <c r="C362" s="241"/>
      <c r="D362" s="242" t="s">
        <v>178</v>
      </c>
      <c r="E362" s="243" t="s">
        <v>1</v>
      </c>
      <c r="F362" s="244" t="s">
        <v>374</v>
      </c>
      <c r="G362" s="241"/>
      <c r="H362" s="243" t="s">
        <v>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178</v>
      </c>
      <c r="AU362" s="250" t="s">
        <v>87</v>
      </c>
      <c r="AV362" s="13" t="s">
        <v>85</v>
      </c>
      <c r="AW362" s="13" t="s">
        <v>32</v>
      </c>
      <c r="AX362" s="13" t="s">
        <v>77</v>
      </c>
      <c r="AY362" s="250" t="s">
        <v>139</v>
      </c>
    </row>
    <row r="363" spans="1:65" s="13" customFormat="1" ht="11.25">
      <c r="B363" s="240"/>
      <c r="C363" s="241"/>
      <c r="D363" s="242" t="s">
        <v>178</v>
      </c>
      <c r="E363" s="243" t="s">
        <v>1</v>
      </c>
      <c r="F363" s="244" t="s">
        <v>650</v>
      </c>
      <c r="G363" s="241"/>
      <c r="H363" s="243" t="s">
        <v>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178</v>
      </c>
      <c r="AU363" s="250" t="s">
        <v>87</v>
      </c>
      <c r="AV363" s="13" t="s">
        <v>85</v>
      </c>
      <c r="AW363" s="13" t="s">
        <v>32</v>
      </c>
      <c r="AX363" s="13" t="s">
        <v>77</v>
      </c>
      <c r="AY363" s="250" t="s">
        <v>139</v>
      </c>
    </row>
    <row r="364" spans="1:65" s="14" customFormat="1" ht="11.25">
      <c r="B364" s="251"/>
      <c r="C364" s="252"/>
      <c r="D364" s="242" t="s">
        <v>178</v>
      </c>
      <c r="E364" s="253" t="s">
        <v>1</v>
      </c>
      <c r="F364" s="254" t="s">
        <v>664</v>
      </c>
      <c r="G364" s="252"/>
      <c r="H364" s="255">
        <v>1468.95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178</v>
      </c>
      <c r="AU364" s="261" t="s">
        <v>87</v>
      </c>
      <c r="AV364" s="14" t="s">
        <v>87</v>
      </c>
      <c r="AW364" s="14" t="s">
        <v>32</v>
      </c>
      <c r="AX364" s="14" t="s">
        <v>85</v>
      </c>
      <c r="AY364" s="261" t="s">
        <v>139</v>
      </c>
    </row>
    <row r="365" spans="1:65" s="2" customFormat="1" ht="16.5" customHeight="1">
      <c r="A365" s="35"/>
      <c r="B365" s="36"/>
      <c r="C365" s="226" t="s">
        <v>665</v>
      </c>
      <c r="D365" s="226" t="s">
        <v>140</v>
      </c>
      <c r="E365" s="227" t="s">
        <v>666</v>
      </c>
      <c r="F365" s="228" t="s">
        <v>667</v>
      </c>
      <c r="G365" s="229" t="s">
        <v>237</v>
      </c>
      <c r="H365" s="230">
        <v>363.51</v>
      </c>
      <c r="I365" s="231"/>
      <c r="J365" s="232">
        <f>ROUND(I365*H365,2)</f>
        <v>0</v>
      </c>
      <c r="K365" s="233"/>
      <c r="L365" s="234"/>
      <c r="M365" s="235" t="s">
        <v>1</v>
      </c>
      <c r="N365" s="236" t="s">
        <v>42</v>
      </c>
      <c r="O365" s="7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39" t="s">
        <v>143</v>
      </c>
      <c r="AT365" s="239" t="s">
        <v>140</v>
      </c>
      <c r="AU365" s="239" t="s">
        <v>87</v>
      </c>
      <c r="AY365" s="17" t="s">
        <v>139</v>
      </c>
      <c r="BE365" s="115">
        <f>IF(N365="základní",J365,0)</f>
        <v>0</v>
      </c>
      <c r="BF365" s="115">
        <f>IF(N365="snížená",J365,0)</f>
        <v>0</v>
      </c>
      <c r="BG365" s="115">
        <f>IF(N365="zákl. přenesená",J365,0)</f>
        <v>0</v>
      </c>
      <c r="BH365" s="115">
        <f>IF(N365="sníž. přenesená",J365,0)</f>
        <v>0</v>
      </c>
      <c r="BI365" s="115">
        <f>IF(N365="nulová",J365,0)</f>
        <v>0</v>
      </c>
      <c r="BJ365" s="17" t="s">
        <v>85</v>
      </c>
      <c r="BK365" s="115">
        <f>ROUND(I365*H365,2)</f>
        <v>0</v>
      </c>
      <c r="BL365" s="17" t="s">
        <v>144</v>
      </c>
      <c r="BM365" s="239" t="s">
        <v>668</v>
      </c>
    </row>
    <row r="366" spans="1:65" s="13" customFormat="1" ht="11.25">
      <c r="B366" s="240"/>
      <c r="C366" s="241"/>
      <c r="D366" s="242" t="s">
        <v>178</v>
      </c>
      <c r="E366" s="243" t="s">
        <v>1</v>
      </c>
      <c r="F366" s="244" t="s">
        <v>374</v>
      </c>
      <c r="G366" s="241"/>
      <c r="H366" s="243" t="s">
        <v>1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178</v>
      </c>
      <c r="AU366" s="250" t="s">
        <v>87</v>
      </c>
      <c r="AV366" s="13" t="s">
        <v>85</v>
      </c>
      <c r="AW366" s="13" t="s">
        <v>32</v>
      </c>
      <c r="AX366" s="13" t="s">
        <v>77</v>
      </c>
      <c r="AY366" s="250" t="s">
        <v>139</v>
      </c>
    </row>
    <row r="367" spans="1:65" s="13" customFormat="1" ht="11.25">
      <c r="B367" s="240"/>
      <c r="C367" s="241"/>
      <c r="D367" s="242" t="s">
        <v>178</v>
      </c>
      <c r="E367" s="243" t="s">
        <v>1</v>
      </c>
      <c r="F367" s="244" t="s">
        <v>650</v>
      </c>
      <c r="G367" s="241"/>
      <c r="H367" s="243" t="s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178</v>
      </c>
      <c r="AU367" s="250" t="s">
        <v>87</v>
      </c>
      <c r="AV367" s="13" t="s">
        <v>85</v>
      </c>
      <c r="AW367" s="13" t="s">
        <v>32</v>
      </c>
      <c r="AX367" s="13" t="s">
        <v>77</v>
      </c>
      <c r="AY367" s="250" t="s">
        <v>139</v>
      </c>
    </row>
    <row r="368" spans="1:65" s="14" customFormat="1" ht="11.25">
      <c r="B368" s="251"/>
      <c r="C368" s="252"/>
      <c r="D368" s="242" t="s">
        <v>178</v>
      </c>
      <c r="E368" s="253" t="s">
        <v>1</v>
      </c>
      <c r="F368" s="254" t="s">
        <v>669</v>
      </c>
      <c r="G368" s="252"/>
      <c r="H368" s="255">
        <v>363.51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178</v>
      </c>
      <c r="AU368" s="261" t="s">
        <v>87</v>
      </c>
      <c r="AV368" s="14" t="s">
        <v>87</v>
      </c>
      <c r="AW368" s="14" t="s">
        <v>32</v>
      </c>
      <c r="AX368" s="14" t="s">
        <v>85</v>
      </c>
      <c r="AY368" s="261" t="s">
        <v>139</v>
      </c>
    </row>
    <row r="369" spans="1:65" s="12" customFormat="1" ht="22.9" customHeight="1">
      <c r="B369" s="210"/>
      <c r="C369" s="211"/>
      <c r="D369" s="212" t="s">
        <v>76</v>
      </c>
      <c r="E369" s="224" t="s">
        <v>143</v>
      </c>
      <c r="F369" s="224" t="s">
        <v>670</v>
      </c>
      <c r="G369" s="211"/>
      <c r="H369" s="211"/>
      <c r="I369" s="214"/>
      <c r="J369" s="225">
        <f>BK369</f>
        <v>0</v>
      </c>
      <c r="K369" s="211"/>
      <c r="L369" s="216"/>
      <c r="M369" s="217"/>
      <c r="N369" s="218"/>
      <c r="O369" s="218"/>
      <c r="P369" s="219">
        <f>SUM(P370:P394)</f>
        <v>0</v>
      </c>
      <c r="Q369" s="218"/>
      <c r="R369" s="219">
        <f>SUM(R370:R394)</f>
        <v>17.439900000000002</v>
      </c>
      <c r="S369" s="218"/>
      <c r="T369" s="220">
        <f>SUM(T370:T394)</f>
        <v>0</v>
      </c>
      <c r="AR369" s="221" t="s">
        <v>85</v>
      </c>
      <c r="AT369" s="222" t="s">
        <v>76</v>
      </c>
      <c r="AU369" s="222" t="s">
        <v>85</v>
      </c>
      <c r="AY369" s="221" t="s">
        <v>139</v>
      </c>
      <c r="BK369" s="223">
        <f>SUM(BK370:BK394)</f>
        <v>0</v>
      </c>
    </row>
    <row r="370" spans="1:65" s="2" customFormat="1" ht="21.75" customHeight="1">
      <c r="A370" s="35"/>
      <c r="B370" s="36"/>
      <c r="C370" s="273" t="s">
        <v>671</v>
      </c>
      <c r="D370" s="273" t="s">
        <v>221</v>
      </c>
      <c r="E370" s="274" t="s">
        <v>672</v>
      </c>
      <c r="F370" s="275" t="s">
        <v>673</v>
      </c>
      <c r="G370" s="276" t="s">
        <v>224</v>
      </c>
      <c r="H370" s="277">
        <v>29.6</v>
      </c>
      <c r="I370" s="278"/>
      <c r="J370" s="279">
        <f>ROUND(I370*H370,2)</f>
        <v>0</v>
      </c>
      <c r="K370" s="280"/>
      <c r="L370" s="38"/>
      <c r="M370" s="281" t="s">
        <v>1</v>
      </c>
      <c r="N370" s="282" t="s">
        <v>42</v>
      </c>
      <c r="O370" s="72"/>
      <c r="P370" s="237">
        <f>O370*H370</f>
        <v>0</v>
      </c>
      <c r="Q370" s="237">
        <v>1.0000000000000001E-5</v>
      </c>
      <c r="R370" s="237">
        <f>Q370*H370</f>
        <v>2.9600000000000004E-4</v>
      </c>
      <c r="S370" s="237">
        <v>0</v>
      </c>
      <c r="T370" s="23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9" t="s">
        <v>144</v>
      </c>
      <c r="AT370" s="239" t="s">
        <v>221</v>
      </c>
      <c r="AU370" s="239" t="s">
        <v>87</v>
      </c>
      <c r="AY370" s="17" t="s">
        <v>139</v>
      </c>
      <c r="BE370" s="115">
        <f>IF(N370="základní",J370,0)</f>
        <v>0</v>
      </c>
      <c r="BF370" s="115">
        <f>IF(N370="snížená",J370,0)</f>
        <v>0</v>
      </c>
      <c r="BG370" s="115">
        <f>IF(N370="zákl. přenesená",J370,0)</f>
        <v>0</v>
      </c>
      <c r="BH370" s="115">
        <f>IF(N370="sníž. přenesená",J370,0)</f>
        <v>0</v>
      </c>
      <c r="BI370" s="115">
        <f>IF(N370="nulová",J370,0)</f>
        <v>0</v>
      </c>
      <c r="BJ370" s="17" t="s">
        <v>85</v>
      </c>
      <c r="BK370" s="115">
        <f>ROUND(I370*H370,2)</f>
        <v>0</v>
      </c>
      <c r="BL370" s="17" t="s">
        <v>144</v>
      </c>
      <c r="BM370" s="239" t="s">
        <v>674</v>
      </c>
    </row>
    <row r="371" spans="1:65" s="13" customFormat="1" ht="11.25">
      <c r="B371" s="240"/>
      <c r="C371" s="241"/>
      <c r="D371" s="242" t="s">
        <v>178</v>
      </c>
      <c r="E371" s="243" t="s">
        <v>1</v>
      </c>
      <c r="F371" s="244" t="s">
        <v>417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178</v>
      </c>
      <c r="AU371" s="250" t="s">
        <v>87</v>
      </c>
      <c r="AV371" s="13" t="s">
        <v>85</v>
      </c>
      <c r="AW371" s="13" t="s">
        <v>32</v>
      </c>
      <c r="AX371" s="13" t="s">
        <v>77</v>
      </c>
      <c r="AY371" s="250" t="s">
        <v>139</v>
      </c>
    </row>
    <row r="372" spans="1:65" s="14" customFormat="1" ht="11.25">
      <c r="B372" s="251"/>
      <c r="C372" s="252"/>
      <c r="D372" s="242" t="s">
        <v>178</v>
      </c>
      <c r="E372" s="253" t="s">
        <v>293</v>
      </c>
      <c r="F372" s="254" t="s">
        <v>675</v>
      </c>
      <c r="G372" s="252"/>
      <c r="H372" s="255">
        <v>29.6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AT372" s="261" t="s">
        <v>178</v>
      </c>
      <c r="AU372" s="261" t="s">
        <v>87</v>
      </c>
      <c r="AV372" s="14" t="s">
        <v>87</v>
      </c>
      <c r="AW372" s="14" t="s">
        <v>32</v>
      </c>
      <c r="AX372" s="14" t="s">
        <v>85</v>
      </c>
      <c r="AY372" s="261" t="s">
        <v>139</v>
      </c>
    </row>
    <row r="373" spans="1:65" s="2" customFormat="1" ht="21.75" customHeight="1">
      <c r="A373" s="35"/>
      <c r="B373" s="36"/>
      <c r="C373" s="226" t="s">
        <v>676</v>
      </c>
      <c r="D373" s="226" t="s">
        <v>140</v>
      </c>
      <c r="E373" s="227" t="s">
        <v>677</v>
      </c>
      <c r="F373" s="228" t="s">
        <v>678</v>
      </c>
      <c r="G373" s="229" t="s">
        <v>224</v>
      </c>
      <c r="H373" s="230">
        <v>32.56</v>
      </c>
      <c r="I373" s="231"/>
      <c r="J373" s="232">
        <f>ROUND(I373*H373,2)</f>
        <v>0</v>
      </c>
      <c r="K373" s="233"/>
      <c r="L373" s="234"/>
      <c r="M373" s="235" t="s">
        <v>1</v>
      </c>
      <c r="N373" s="236" t="s">
        <v>42</v>
      </c>
      <c r="O373" s="72"/>
      <c r="P373" s="237">
        <f>O373*H373</f>
        <v>0</v>
      </c>
      <c r="Q373" s="237">
        <v>2.15E-3</v>
      </c>
      <c r="R373" s="237">
        <f>Q373*H373</f>
        <v>7.0004000000000011E-2</v>
      </c>
      <c r="S373" s="237">
        <v>0</v>
      </c>
      <c r="T373" s="238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39" t="s">
        <v>143</v>
      </c>
      <c r="AT373" s="239" t="s">
        <v>140</v>
      </c>
      <c r="AU373" s="239" t="s">
        <v>87</v>
      </c>
      <c r="AY373" s="17" t="s">
        <v>139</v>
      </c>
      <c r="BE373" s="115">
        <f>IF(N373="základní",J373,0)</f>
        <v>0</v>
      </c>
      <c r="BF373" s="115">
        <f>IF(N373="snížená",J373,0)</f>
        <v>0</v>
      </c>
      <c r="BG373" s="115">
        <f>IF(N373="zákl. přenesená",J373,0)</f>
        <v>0</v>
      </c>
      <c r="BH373" s="115">
        <f>IF(N373="sníž. přenesená",J373,0)</f>
        <v>0</v>
      </c>
      <c r="BI373" s="115">
        <f>IF(N373="nulová",J373,0)</f>
        <v>0</v>
      </c>
      <c r="BJ373" s="17" t="s">
        <v>85</v>
      </c>
      <c r="BK373" s="115">
        <f>ROUND(I373*H373,2)</f>
        <v>0</v>
      </c>
      <c r="BL373" s="17" t="s">
        <v>144</v>
      </c>
      <c r="BM373" s="239" t="s">
        <v>679</v>
      </c>
    </row>
    <row r="374" spans="1:65" s="13" customFormat="1" ht="11.25">
      <c r="B374" s="240"/>
      <c r="C374" s="241"/>
      <c r="D374" s="242" t="s">
        <v>178</v>
      </c>
      <c r="E374" s="243" t="s">
        <v>1</v>
      </c>
      <c r="F374" s="244" t="s">
        <v>592</v>
      </c>
      <c r="G374" s="241"/>
      <c r="H374" s="243" t="s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178</v>
      </c>
      <c r="AU374" s="250" t="s">
        <v>87</v>
      </c>
      <c r="AV374" s="13" t="s">
        <v>85</v>
      </c>
      <c r="AW374" s="13" t="s">
        <v>32</v>
      </c>
      <c r="AX374" s="13" t="s">
        <v>77</v>
      </c>
      <c r="AY374" s="250" t="s">
        <v>139</v>
      </c>
    </row>
    <row r="375" spans="1:65" s="14" customFormat="1" ht="11.25">
      <c r="B375" s="251"/>
      <c r="C375" s="252"/>
      <c r="D375" s="242" t="s">
        <v>178</v>
      </c>
      <c r="E375" s="253" t="s">
        <v>1</v>
      </c>
      <c r="F375" s="254" t="s">
        <v>293</v>
      </c>
      <c r="G375" s="252"/>
      <c r="H375" s="255">
        <v>29.6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178</v>
      </c>
      <c r="AU375" s="261" t="s">
        <v>87</v>
      </c>
      <c r="AV375" s="14" t="s">
        <v>87</v>
      </c>
      <c r="AW375" s="14" t="s">
        <v>32</v>
      </c>
      <c r="AX375" s="14" t="s">
        <v>85</v>
      </c>
      <c r="AY375" s="261" t="s">
        <v>139</v>
      </c>
    </row>
    <row r="376" spans="1:65" s="14" customFormat="1" ht="11.25">
      <c r="B376" s="251"/>
      <c r="C376" s="252"/>
      <c r="D376" s="242" t="s">
        <v>178</v>
      </c>
      <c r="E376" s="252"/>
      <c r="F376" s="254" t="s">
        <v>680</v>
      </c>
      <c r="G376" s="252"/>
      <c r="H376" s="255">
        <v>32.56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178</v>
      </c>
      <c r="AU376" s="261" t="s">
        <v>87</v>
      </c>
      <c r="AV376" s="14" t="s">
        <v>87</v>
      </c>
      <c r="AW376" s="14" t="s">
        <v>4</v>
      </c>
      <c r="AX376" s="14" t="s">
        <v>85</v>
      </c>
      <c r="AY376" s="261" t="s">
        <v>139</v>
      </c>
    </row>
    <row r="377" spans="1:65" s="2" customFormat="1" ht="21.75" customHeight="1">
      <c r="A377" s="35"/>
      <c r="B377" s="36"/>
      <c r="C377" s="273" t="s">
        <v>681</v>
      </c>
      <c r="D377" s="273" t="s">
        <v>221</v>
      </c>
      <c r="E377" s="274" t="s">
        <v>682</v>
      </c>
      <c r="F377" s="275" t="s">
        <v>683</v>
      </c>
      <c r="G377" s="276" t="s">
        <v>176</v>
      </c>
      <c r="H377" s="277">
        <v>10</v>
      </c>
      <c r="I377" s="278"/>
      <c r="J377" s="279">
        <f t="shared" ref="J377:J385" si="5">ROUND(I377*H377,2)</f>
        <v>0</v>
      </c>
      <c r="K377" s="280"/>
      <c r="L377" s="38"/>
      <c r="M377" s="281" t="s">
        <v>1</v>
      </c>
      <c r="N377" s="282" t="s">
        <v>42</v>
      </c>
      <c r="O377" s="72"/>
      <c r="P377" s="237">
        <f t="shared" ref="P377:P385" si="6">O377*H377</f>
        <v>0</v>
      </c>
      <c r="Q377" s="237">
        <v>0.34089999999999998</v>
      </c>
      <c r="R377" s="237">
        <f t="shared" ref="R377:R385" si="7">Q377*H377</f>
        <v>3.4089999999999998</v>
      </c>
      <c r="S377" s="237">
        <v>0</v>
      </c>
      <c r="T377" s="238">
        <f t="shared" ref="T377:T385" si="8"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39" t="s">
        <v>144</v>
      </c>
      <c r="AT377" s="239" t="s">
        <v>221</v>
      </c>
      <c r="AU377" s="239" t="s">
        <v>87</v>
      </c>
      <c r="AY377" s="17" t="s">
        <v>139</v>
      </c>
      <c r="BE377" s="115">
        <f t="shared" ref="BE377:BE385" si="9">IF(N377="základní",J377,0)</f>
        <v>0</v>
      </c>
      <c r="BF377" s="115">
        <f t="shared" ref="BF377:BF385" si="10">IF(N377="snížená",J377,0)</f>
        <v>0</v>
      </c>
      <c r="BG377" s="115">
        <f t="shared" ref="BG377:BG385" si="11">IF(N377="zákl. přenesená",J377,0)</f>
        <v>0</v>
      </c>
      <c r="BH377" s="115">
        <f t="shared" ref="BH377:BH385" si="12">IF(N377="sníž. přenesená",J377,0)</f>
        <v>0</v>
      </c>
      <c r="BI377" s="115">
        <f t="shared" ref="BI377:BI385" si="13">IF(N377="nulová",J377,0)</f>
        <v>0</v>
      </c>
      <c r="BJ377" s="17" t="s">
        <v>85</v>
      </c>
      <c r="BK377" s="115">
        <f t="shared" ref="BK377:BK385" si="14">ROUND(I377*H377,2)</f>
        <v>0</v>
      </c>
      <c r="BL377" s="17" t="s">
        <v>144</v>
      </c>
      <c r="BM377" s="239" t="s">
        <v>684</v>
      </c>
    </row>
    <row r="378" spans="1:65" s="2" customFormat="1" ht="16.5" customHeight="1">
      <c r="A378" s="35"/>
      <c r="B378" s="36"/>
      <c r="C378" s="226" t="s">
        <v>685</v>
      </c>
      <c r="D378" s="226" t="s">
        <v>140</v>
      </c>
      <c r="E378" s="227" t="s">
        <v>686</v>
      </c>
      <c r="F378" s="228" t="s">
        <v>687</v>
      </c>
      <c r="G378" s="229" t="s">
        <v>176</v>
      </c>
      <c r="H378" s="230">
        <v>10</v>
      </c>
      <c r="I378" s="231"/>
      <c r="J378" s="232">
        <f t="shared" si="5"/>
        <v>0</v>
      </c>
      <c r="K378" s="233"/>
      <c r="L378" s="234"/>
      <c r="M378" s="235" t="s">
        <v>1</v>
      </c>
      <c r="N378" s="236" t="s">
        <v>42</v>
      </c>
      <c r="O378" s="72"/>
      <c r="P378" s="237">
        <f t="shared" si="6"/>
        <v>0</v>
      </c>
      <c r="Q378" s="237">
        <v>0.17499999999999999</v>
      </c>
      <c r="R378" s="237">
        <f t="shared" si="7"/>
        <v>1.75</v>
      </c>
      <c r="S378" s="237">
        <v>0</v>
      </c>
      <c r="T378" s="238">
        <f t="shared" si="8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9" t="s">
        <v>143</v>
      </c>
      <c r="AT378" s="239" t="s">
        <v>140</v>
      </c>
      <c r="AU378" s="239" t="s">
        <v>87</v>
      </c>
      <c r="AY378" s="17" t="s">
        <v>139</v>
      </c>
      <c r="BE378" s="115">
        <f t="shared" si="9"/>
        <v>0</v>
      </c>
      <c r="BF378" s="115">
        <f t="shared" si="10"/>
        <v>0</v>
      </c>
      <c r="BG378" s="115">
        <f t="shared" si="11"/>
        <v>0</v>
      </c>
      <c r="BH378" s="115">
        <f t="shared" si="12"/>
        <v>0</v>
      </c>
      <c r="BI378" s="115">
        <f t="shared" si="13"/>
        <v>0</v>
      </c>
      <c r="BJ378" s="17" t="s">
        <v>85</v>
      </c>
      <c r="BK378" s="115">
        <f t="shared" si="14"/>
        <v>0</v>
      </c>
      <c r="BL378" s="17" t="s">
        <v>144</v>
      </c>
      <c r="BM378" s="239" t="s">
        <v>688</v>
      </c>
    </row>
    <row r="379" spans="1:65" s="2" customFormat="1" ht="21.75" customHeight="1">
      <c r="A379" s="35"/>
      <c r="B379" s="36"/>
      <c r="C379" s="226" t="s">
        <v>689</v>
      </c>
      <c r="D379" s="226" t="s">
        <v>140</v>
      </c>
      <c r="E379" s="227" t="s">
        <v>690</v>
      </c>
      <c r="F379" s="228" t="s">
        <v>691</v>
      </c>
      <c r="G379" s="229" t="s">
        <v>176</v>
      </c>
      <c r="H379" s="230">
        <v>10</v>
      </c>
      <c r="I379" s="231"/>
      <c r="J379" s="232">
        <f t="shared" si="5"/>
        <v>0</v>
      </c>
      <c r="K379" s="233"/>
      <c r="L379" s="234"/>
      <c r="M379" s="235" t="s">
        <v>1</v>
      </c>
      <c r="N379" s="236" t="s">
        <v>42</v>
      </c>
      <c r="O379" s="72"/>
      <c r="P379" s="237">
        <f t="shared" si="6"/>
        <v>0</v>
      </c>
      <c r="Q379" s="237">
        <v>0.08</v>
      </c>
      <c r="R379" s="237">
        <f t="shared" si="7"/>
        <v>0.8</v>
      </c>
      <c r="S379" s="237">
        <v>0</v>
      </c>
      <c r="T379" s="238">
        <f t="shared" si="8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39" t="s">
        <v>143</v>
      </c>
      <c r="AT379" s="239" t="s">
        <v>140</v>
      </c>
      <c r="AU379" s="239" t="s">
        <v>87</v>
      </c>
      <c r="AY379" s="17" t="s">
        <v>139</v>
      </c>
      <c r="BE379" s="115">
        <f t="shared" si="9"/>
        <v>0</v>
      </c>
      <c r="BF379" s="115">
        <f t="shared" si="10"/>
        <v>0</v>
      </c>
      <c r="BG379" s="115">
        <f t="shared" si="11"/>
        <v>0</v>
      </c>
      <c r="BH379" s="115">
        <f t="shared" si="12"/>
        <v>0</v>
      </c>
      <c r="BI379" s="115">
        <f t="shared" si="13"/>
        <v>0</v>
      </c>
      <c r="BJ379" s="17" t="s">
        <v>85</v>
      </c>
      <c r="BK379" s="115">
        <f t="shared" si="14"/>
        <v>0</v>
      </c>
      <c r="BL379" s="17" t="s">
        <v>144</v>
      </c>
      <c r="BM379" s="239" t="s">
        <v>692</v>
      </c>
    </row>
    <row r="380" spans="1:65" s="2" customFormat="1" ht="16.5" customHeight="1">
      <c r="A380" s="35"/>
      <c r="B380" s="36"/>
      <c r="C380" s="226" t="s">
        <v>693</v>
      </c>
      <c r="D380" s="226" t="s">
        <v>140</v>
      </c>
      <c r="E380" s="227" t="s">
        <v>694</v>
      </c>
      <c r="F380" s="228" t="s">
        <v>695</v>
      </c>
      <c r="G380" s="229" t="s">
        <v>176</v>
      </c>
      <c r="H380" s="230">
        <v>10</v>
      </c>
      <c r="I380" s="231"/>
      <c r="J380" s="232">
        <f t="shared" si="5"/>
        <v>0</v>
      </c>
      <c r="K380" s="233"/>
      <c r="L380" s="234"/>
      <c r="M380" s="235" t="s">
        <v>1</v>
      </c>
      <c r="N380" s="236" t="s">
        <v>42</v>
      </c>
      <c r="O380" s="72"/>
      <c r="P380" s="237">
        <f t="shared" si="6"/>
        <v>0</v>
      </c>
      <c r="Q380" s="237">
        <v>0.17</v>
      </c>
      <c r="R380" s="237">
        <f t="shared" si="7"/>
        <v>1.7000000000000002</v>
      </c>
      <c r="S380" s="237">
        <v>0</v>
      </c>
      <c r="T380" s="238">
        <f t="shared" si="8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9" t="s">
        <v>143</v>
      </c>
      <c r="AT380" s="239" t="s">
        <v>140</v>
      </c>
      <c r="AU380" s="239" t="s">
        <v>87</v>
      </c>
      <c r="AY380" s="17" t="s">
        <v>139</v>
      </c>
      <c r="BE380" s="115">
        <f t="shared" si="9"/>
        <v>0</v>
      </c>
      <c r="BF380" s="115">
        <f t="shared" si="10"/>
        <v>0</v>
      </c>
      <c r="BG380" s="115">
        <f t="shared" si="11"/>
        <v>0</v>
      </c>
      <c r="BH380" s="115">
        <f t="shared" si="12"/>
        <v>0</v>
      </c>
      <c r="BI380" s="115">
        <f t="shared" si="13"/>
        <v>0</v>
      </c>
      <c r="BJ380" s="17" t="s">
        <v>85</v>
      </c>
      <c r="BK380" s="115">
        <f t="shared" si="14"/>
        <v>0</v>
      </c>
      <c r="BL380" s="17" t="s">
        <v>144</v>
      </c>
      <c r="BM380" s="239" t="s">
        <v>696</v>
      </c>
    </row>
    <row r="381" spans="1:65" s="2" customFormat="1" ht="16.5" customHeight="1">
      <c r="A381" s="35"/>
      <c r="B381" s="36"/>
      <c r="C381" s="226" t="s">
        <v>697</v>
      </c>
      <c r="D381" s="226" t="s">
        <v>140</v>
      </c>
      <c r="E381" s="227" t="s">
        <v>698</v>
      </c>
      <c r="F381" s="228" t="s">
        <v>699</v>
      </c>
      <c r="G381" s="229" t="s">
        <v>176</v>
      </c>
      <c r="H381" s="230">
        <v>10</v>
      </c>
      <c r="I381" s="231"/>
      <c r="J381" s="232">
        <f t="shared" si="5"/>
        <v>0</v>
      </c>
      <c r="K381" s="233"/>
      <c r="L381" s="234"/>
      <c r="M381" s="235" t="s">
        <v>1</v>
      </c>
      <c r="N381" s="236" t="s">
        <v>42</v>
      </c>
      <c r="O381" s="72"/>
      <c r="P381" s="237">
        <f t="shared" si="6"/>
        <v>0</v>
      </c>
      <c r="Q381" s="237">
        <v>5.0599999999999999E-2</v>
      </c>
      <c r="R381" s="237">
        <f t="shared" si="7"/>
        <v>0.50600000000000001</v>
      </c>
      <c r="S381" s="237">
        <v>0</v>
      </c>
      <c r="T381" s="238">
        <f t="shared" si="8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39" t="s">
        <v>143</v>
      </c>
      <c r="AT381" s="239" t="s">
        <v>140</v>
      </c>
      <c r="AU381" s="239" t="s">
        <v>87</v>
      </c>
      <c r="AY381" s="17" t="s">
        <v>139</v>
      </c>
      <c r="BE381" s="115">
        <f t="shared" si="9"/>
        <v>0</v>
      </c>
      <c r="BF381" s="115">
        <f t="shared" si="10"/>
        <v>0</v>
      </c>
      <c r="BG381" s="115">
        <f t="shared" si="11"/>
        <v>0</v>
      </c>
      <c r="BH381" s="115">
        <f t="shared" si="12"/>
        <v>0</v>
      </c>
      <c r="BI381" s="115">
        <f t="shared" si="13"/>
        <v>0</v>
      </c>
      <c r="BJ381" s="17" t="s">
        <v>85</v>
      </c>
      <c r="BK381" s="115">
        <f t="shared" si="14"/>
        <v>0</v>
      </c>
      <c r="BL381" s="17" t="s">
        <v>144</v>
      </c>
      <c r="BM381" s="239" t="s">
        <v>700</v>
      </c>
    </row>
    <row r="382" spans="1:65" s="2" customFormat="1" ht="16.5" customHeight="1">
      <c r="A382" s="35"/>
      <c r="B382" s="36"/>
      <c r="C382" s="226" t="s">
        <v>701</v>
      </c>
      <c r="D382" s="226" t="s">
        <v>140</v>
      </c>
      <c r="E382" s="227" t="s">
        <v>702</v>
      </c>
      <c r="F382" s="228" t="s">
        <v>703</v>
      </c>
      <c r="G382" s="229" t="s">
        <v>176</v>
      </c>
      <c r="H382" s="230">
        <v>10</v>
      </c>
      <c r="I382" s="231"/>
      <c r="J382" s="232">
        <f t="shared" si="5"/>
        <v>0</v>
      </c>
      <c r="K382" s="233"/>
      <c r="L382" s="234"/>
      <c r="M382" s="235" t="s">
        <v>1</v>
      </c>
      <c r="N382" s="236" t="s">
        <v>42</v>
      </c>
      <c r="O382" s="72"/>
      <c r="P382" s="237">
        <f t="shared" si="6"/>
        <v>0</v>
      </c>
      <c r="Q382" s="237">
        <v>8.6999999999999994E-2</v>
      </c>
      <c r="R382" s="237">
        <f t="shared" si="7"/>
        <v>0.86999999999999988</v>
      </c>
      <c r="S382" s="237">
        <v>0</v>
      </c>
      <c r="T382" s="238">
        <f t="shared" si="8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39" t="s">
        <v>143</v>
      </c>
      <c r="AT382" s="239" t="s">
        <v>140</v>
      </c>
      <c r="AU382" s="239" t="s">
        <v>87</v>
      </c>
      <c r="AY382" s="17" t="s">
        <v>139</v>
      </c>
      <c r="BE382" s="115">
        <f t="shared" si="9"/>
        <v>0</v>
      </c>
      <c r="BF382" s="115">
        <f t="shared" si="10"/>
        <v>0</v>
      </c>
      <c r="BG382" s="115">
        <f t="shared" si="11"/>
        <v>0</v>
      </c>
      <c r="BH382" s="115">
        <f t="shared" si="12"/>
        <v>0</v>
      </c>
      <c r="BI382" s="115">
        <f t="shared" si="13"/>
        <v>0</v>
      </c>
      <c r="BJ382" s="17" t="s">
        <v>85</v>
      </c>
      <c r="BK382" s="115">
        <f t="shared" si="14"/>
        <v>0</v>
      </c>
      <c r="BL382" s="17" t="s">
        <v>144</v>
      </c>
      <c r="BM382" s="239" t="s">
        <v>704</v>
      </c>
    </row>
    <row r="383" spans="1:65" s="2" customFormat="1" ht="21.75" customHeight="1">
      <c r="A383" s="35"/>
      <c r="B383" s="36"/>
      <c r="C383" s="226" t="s">
        <v>705</v>
      </c>
      <c r="D383" s="226" t="s">
        <v>140</v>
      </c>
      <c r="E383" s="227" t="s">
        <v>706</v>
      </c>
      <c r="F383" s="228" t="s">
        <v>707</v>
      </c>
      <c r="G383" s="229" t="s">
        <v>176</v>
      </c>
      <c r="H383" s="230">
        <v>10</v>
      </c>
      <c r="I383" s="231"/>
      <c r="J383" s="232">
        <f t="shared" si="5"/>
        <v>0</v>
      </c>
      <c r="K383" s="233"/>
      <c r="L383" s="234"/>
      <c r="M383" s="235" t="s">
        <v>1</v>
      </c>
      <c r="N383" s="236" t="s">
        <v>42</v>
      </c>
      <c r="O383" s="72"/>
      <c r="P383" s="237">
        <f t="shared" si="6"/>
        <v>0</v>
      </c>
      <c r="Q383" s="237">
        <v>2.7E-2</v>
      </c>
      <c r="R383" s="237">
        <f t="shared" si="7"/>
        <v>0.27</v>
      </c>
      <c r="S383" s="237">
        <v>0</v>
      </c>
      <c r="T383" s="238">
        <f t="shared" si="8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39" t="s">
        <v>143</v>
      </c>
      <c r="AT383" s="239" t="s">
        <v>140</v>
      </c>
      <c r="AU383" s="239" t="s">
        <v>87</v>
      </c>
      <c r="AY383" s="17" t="s">
        <v>139</v>
      </c>
      <c r="BE383" s="115">
        <f t="shared" si="9"/>
        <v>0</v>
      </c>
      <c r="BF383" s="115">
        <f t="shared" si="10"/>
        <v>0</v>
      </c>
      <c r="BG383" s="115">
        <f t="shared" si="11"/>
        <v>0</v>
      </c>
      <c r="BH383" s="115">
        <f t="shared" si="12"/>
        <v>0</v>
      </c>
      <c r="BI383" s="115">
        <f t="shared" si="13"/>
        <v>0</v>
      </c>
      <c r="BJ383" s="17" t="s">
        <v>85</v>
      </c>
      <c r="BK383" s="115">
        <f t="shared" si="14"/>
        <v>0</v>
      </c>
      <c r="BL383" s="17" t="s">
        <v>144</v>
      </c>
      <c r="BM383" s="239" t="s">
        <v>708</v>
      </c>
    </row>
    <row r="384" spans="1:65" s="2" customFormat="1" ht="21.75" customHeight="1">
      <c r="A384" s="35"/>
      <c r="B384" s="36"/>
      <c r="C384" s="273" t="s">
        <v>709</v>
      </c>
      <c r="D384" s="273" t="s">
        <v>221</v>
      </c>
      <c r="E384" s="274" t="s">
        <v>710</v>
      </c>
      <c r="F384" s="275" t="s">
        <v>711</v>
      </c>
      <c r="G384" s="276" t="s">
        <v>176</v>
      </c>
      <c r="H384" s="277">
        <v>10</v>
      </c>
      <c r="I384" s="278"/>
      <c r="J384" s="279">
        <f t="shared" si="5"/>
        <v>0</v>
      </c>
      <c r="K384" s="280"/>
      <c r="L384" s="38"/>
      <c r="M384" s="281" t="s">
        <v>1</v>
      </c>
      <c r="N384" s="282" t="s">
        <v>42</v>
      </c>
      <c r="O384" s="72"/>
      <c r="P384" s="237">
        <f t="shared" si="6"/>
        <v>0</v>
      </c>
      <c r="Q384" s="237">
        <v>0.21734000000000001</v>
      </c>
      <c r="R384" s="237">
        <f t="shared" si="7"/>
        <v>2.1734</v>
      </c>
      <c r="S384" s="237">
        <v>0</v>
      </c>
      <c r="T384" s="238">
        <f t="shared" si="8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9" t="s">
        <v>144</v>
      </c>
      <c r="AT384" s="239" t="s">
        <v>221</v>
      </c>
      <c r="AU384" s="239" t="s">
        <v>87</v>
      </c>
      <c r="AY384" s="17" t="s">
        <v>139</v>
      </c>
      <c r="BE384" s="115">
        <f t="shared" si="9"/>
        <v>0</v>
      </c>
      <c r="BF384" s="115">
        <f t="shared" si="10"/>
        <v>0</v>
      </c>
      <c r="BG384" s="115">
        <f t="shared" si="11"/>
        <v>0</v>
      </c>
      <c r="BH384" s="115">
        <f t="shared" si="12"/>
        <v>0</v>
      </c>
      <c r="BI384" s="115">
        <f t="shared" si="13"/>
        <v>0</v>
      </c>
      <c r="BJ384" s="17" t="s">
        <v>85</v>
      </c>
      <c r="BK384" s="115">
        <f t="shared" si="14"/>
        <v>0</v>
      </c>
      <c r="BL384" s="17" t="s">
        <v>144</v>
      </c>
      <c r="BM384" s="239" t="s">
        <v>712</v>
      </c>
    </row>
    <row r="385" spans="1:65" s="2" customFormat="1" ht="21.75" customHeight="1">
      <c r="A385" s="35"/>
      <c r="B385" s="36"/>
      <c r="C385" s="273" t="s">
        <v>713</v>
      </c>
      <c r="D385" s="273" t="s">
        <v>221</v>
      </c>
      <c r="E385" s="274" t="s">
        <v>714</v>
      </c>
      <c r="F385" s="275" t="s">
        <v>715</v>
      </c>
      <c r="G385" s="276" t="s">
        <v>176</v>
      </c>
      <c r="H385" s="277">
        <v>14</v>
      </c>
      <c r="I385" s="278"/>
      <c r="J385" s="279">
        <f t="shared" si="5"/>
        <v>0</v>
      </c>
      <c r="K385" s="280"/>
      <c r="L385" s="38"/>
      <c r="M385" s="281" t="s">
        <v>1</v>
      </c>
      <c r="N385" s="282" t="s">
        <v>42</v>
      </c>
      <c r="O385" s="72"/>
      <c r="P385" s="237">
        <f t="shared" si="6"/>
        <v>0</v>
      </c>
      <c r="Q385" s="237">
        <v>0.42080000000000001</v>
      </c>
      <c r="R385" s="237">
        <f t="shared" si="7"/>
        <v>5.8912000000000004</v>
      </c>
      <c r="S385" s="237">
        <v>0</v>
      </c>
      <c r="T385" s="238">
        <f t="shared" si="8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39" t="s">
        <v>144</v>
      </c>
      <c r="AT385" s="239" t="s">
        <v>221</v>
      </c>
      <c r="AU385" s="239" t="s">
        <v>87</v>
      </c>
      <c r="AY385" s="17" t="s">
        <v>139</v>
      </c>
      <c r="BE385" s="115">
        <f t="shared" si="9"/>
        <v>0</v>
      </c>
      <c r="BF385" s="115">
        <f t="shared" si="10"/>
        <v>0</v>
      </c>
      <c r="BG385" s="115">
        <f t="shared" si="11"/>
        <v>0</v>
      </c>
      <c r="BH385" s="115">
        <f t="shared" si="12"/>
        <v>0</v>
      </c>
      <c r="BI385" s="115">
        <f t="shared" si="13"/>
        <v>0</v>
      </c>
      <c r="BJ385" s="17" t="s">
        <v>85</v>
      </c>
      <c r="BK385" s="115">
        <f t="shared" si="14"/>
        <v>0</v>
      </c>
      <c r="BL385" s="17" t="s">
        <v>144</v>
      </c>
      <c r="BM385" s="239" t="s">
        <v>716</v>
      </c>
    </row>
    <row r="386" spans="1:65" s="13" customFormat="1" ht="11.25">
      <c r="B386" s="240"/>
      <c r="C386" s="241"/>
      <c r="D386" s="242" t="s">
        <v>178</v>
      </c>
      <c r="E386" s="243" t="s">
        <v>1</v>
      </c>
      <c r="F386" s="244" t="s">
        <v>331</v>
      </c>
      <c r="G386" s="241"/>
      <c r="H386" s="243" t="s">
        <v>1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178</v>
      </c>
      <c r="AU386" s="250" t="s">
        <v>87</v>
      </c>
      <c r="AV386" s="13" t="s">
        <v>85</v>
      </c>
      <c r="AW386" s="13" t="s">
        <v>32</v>
      </c>
      <c r="AX386" s="13" t="s">
        <v>77</v>
      </c>
      <c r="AY386" s="250" t="s">
        <v>139</v>
      </c>
    </row>
    <row r="387" spans="1:65" s="14" customFormat="1" ht="11.25">
      <c r="B387" s="251"/>
      <c r="C387" s="252"/>
      <c r="D387" s="242" t="s">
        <v>178</v>
      </c>
      <c r="E387" s="253" t="s">
        <v>1</v>
      </c>
      <c r="F387" s="254" t="s">
        <v>194</v>
      </c>
      <c r="G387" s="252"/>
      <c r="H387" s="255">
        <v>14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AT387" s="261" t="s">
        <v>178</v>
      </c>
      <c r="AU387" s="261" t="s">
        <v>87</v>
      </c>
      <c r="AV387" s="14" t="s">
        <v>87</v>
      </c>
      <c r="AW387" s="14" t="s">
        <v>32</v>
      </c>
      <c r="AX387" s="14" t="s">
        <v>85</v>
      </c>
      <c r="AY387" s="261" t="s">
        <v>139</v>
      </c>
    </row>
    <row r="388" spans="1:65" s="2" customFormat="1" ht="21.75" customHeight="1">
      <c r="A388" s="35"/>
      <c r="B388" s="36"/>
      <c r="C388" s="273" t="s">
        <v>717</v>
      </c>
      <c r="D388" s="273" t="s">
        <v>221</v>
      </c>
      <c r="E388" s="274" t="s">
        <v>718</v>
      </c>
      <c r="F388" s="275" t="s">
        <v>719</v>
      </c>
      <c r="G388" s="276" t="s">
        <v>142</v>
      </c>
      <c r="H388" s="277">
        <v>5</v>
      </c>
      <c r="I388" s="278"/>
      <c r="J388" s="279">
        <f>ROUND(I388*H388,2)</f>
        <v>0</v>
      </c>
      <c r="K388" s="280"/>
      <c r="L388" s="38"/>
      <c r="M388" s="281" t="s">
        <v>1</v>
      </c>
      <c r="N388" s="282" t="s">
        <v>42</v>
      </c>
      <c r="O388" s="7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39" t="s">
        <v>144</v>
      </c>
      <c r="AT388" s="239" t="s">
        <v>221</v>
      </c>
      <c r="AU388" s="239" t="s">
        <v>87</v>
      </c>
      <c r="AY388" s="17" t="s">
        <v>139</v>
      </c>
      <c r="BE388" s="115">
        <f>IF(N388="základní",J388,0)</f>
        <v>0</v>
      </c>
      <c r="BF388" s="115">
        <f>IF(N388="snížená",J388,0)</f>
        <v>0</v>
      </c>
      <c r="BG388" s="115">
        <f>IF(N388="zákl. přenesená",J388,0)</f>
        <v>0</v>
      </c>
      <c r="BH388" s="115">
        <f>IF(N388="sníž. přenesená",J388,0)</f>
        <v>0</v>
      </c>
      <c r="BI388" s="115">
        <f>IF(N388="nulová",J388,0)</f>
        <v>0</v>
      </c>
      <c r="BJ388" s="17" t="s">
        <v>85</v>
      </c>
      <c r="BK388" s="115">
        <f>ROUND(I388*H388,2)</f>
        <v>0</v>
      </c>
      <c r="BL388" s="17" t="s">
        <v>144</v>
      </c>
      <c r="BM388" s="239" t="s">
        <v>720</v>
      </c>
    </row>
    <row r="389" spans="1:65" s="13" customFormat="1" ht="11.25">
      <c r="B389" s="240"/>
      <c r="C389" s="241"/>
      <c r="D389" s="242" t="s">
        <v>178</v>
      </c>
      <c r="E389" s="243" t="s">
        <v>1</v>
      </c>
      <c r="F389" s="244" t="s">
        <v>721</v>
      </c>
      <c r="G389" s="241"/>
      <c r="H389" s="243" t="s">
        <v>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178</v>
      </c>
      <c r="AU389" s="250" t="s">
        <v>87</v>
      </c>
      <c r="AV389" s="13" t="s">
        <v>85</v>
      </c>
      <c r="AW389" s="13" t="s">
        <v>32</v>
      </c>
      <c r="AX389" s="13" t="s">
        <v>77</v>
      </c>
      <c r="AY389" s="250" t="s">
        <v>139</v>
      </c>
    </row>
    <row r="390" spans="1:65" s="14" customFormat="1" ht="11.25">
      <c r="B390" s="251"/>
      <c r="C390" s="252"/>
      <c r="D390" s="242" t="s">
        <v>178</v>
      </c>
      <c r="E390" s="253" t="s">
        <v>1</v>
      </c>
      <c r="F390" s="254" t="s">
        <v>138</v>
      </c>
      <c r="G390" s="252"/>
      <c r="H390" s="255">
        <v>5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AT390" s="261" t="s">
        <v>178</v>
      </c>
      <c r="AU390" s="261" t="s">
        <v>87</v>
      </c>
      <c r="AV390" s="14" t="s">
        <v>87</v>
      </c>
      <c r="AW390" s="14" t="s">
        <v>32</v>
      </c>
      <c r="AX390" s="14" t="s">
        <v>85</v>
      </c>
      <c r="AY390" s="261" t="s">
        <v>139</v>
      </c>
    </row>
    <row r="391" spans="1:65" s="2" customFormat="1" ht="33" customHeight="1">
      <c r="A391" s="35"/>
      <c r="B391" s="36"/>
      <c r="C391" s="226" t="s">
        <v>722</v>
      </c>
      <c r="D391" s="226" t="s">
        <v>140</v>
      </c>
      <c r="E391" s="227" t="s">
        <v>723</v>
      </c>
      <c r="F391" s="228" t="s">
        <v>724</v>
      </c>
      <c r="G391" s="229" t="s">
        <v>142</v>
      </c>
      <c r="H391" s="230">
        <v>10</v>
      </c>
      <c r="I391" s="231"/>
      <c r="J391" s="232">
        <f>ROUND(I391*H391,2)</f>
        <v>0</v>
      </c>
      <c r="K391" s="233"/>
      <c r="L391" s="234"/>
      <c r="M391" s="235" t="s">
        <v>1</v>
      </c>
      <c r="N391" s="236" t="s">
        <v>42</v>
      </c>
      <c r="O391" s="7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39" t="s">
        <v>143</v>
      </c>
      <c r="AT391" s="239" t="s">
        <v>140</v>
      </c>
      <c r="AU391" s="239" t="s">
        <v>87</v>
      </c>
      <c r="AY391" s="17" t="s">
        <v>139</v>
      </c>
      <c r="BE391" s="115">
        <f>IF(N391="základní",J391,0)</f>
        <v>0</v>
      </c>
      <c r="BF391" s="115">
        <f>IF(N391="snížená",J391,0)</f>
        <v>0</v>
      </c>
      <c r="BG391" s="115">
        <f>IF(N391="zákl. přenesená",J391,0)</f>
        <v>0</v>
      </c>
      <c r="BH391" s="115">
        <f>IF(N391="sníž. přenesená",J391,0)</f>
        <v>0</v>
      </c>
      <c r="BI391" s="115">
        <f>IF(N391="nulová",J391,0)</f>
        <v>0</v>
      </c>
      <c r="BJ391" s="17" t="s">
        <v>85</v>
      </c>
      <c r="BK391" s="115">
        <f>ROUND(I391*H391,2)</f>
        <v>0</v>
      </c>
      <c r="BL391" s="17" t="s">
        <v>144</v>
      </c>
      <c r="BM391" s="239" t="s">
        <v>725</v>
      </c>
    </row>
    <row r="392" spans="1:65" s="13" customFormat="1" ht="11.25">
      <c r="B392" s="240"/>
      <c r="C392" s="241"/>
      <c r="D392" s="242" t="s">
        <v>178</v>
      </c>
      <c r="E392" s="243" t="s">
        <v>1</v>
      </c>
      <c r="F392" s="244" t="s">
        <v>374</v>
      </c>
      <c r="G392" s="241"/>
      <c r="H392" s="243" t="s">
        <v>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178</v>
      </c>
      <c r="AU392" s="250" t="s">
        <v>87</v>
      </c>
      <c r="AV392" s="13" t="s">
        <v>85</v>
      </c>
      <c r="AW392" s="13" t="s">
        <v>32</v>
      </c>
      <c r="AX392" s="13" t="s">
        <v>77</v>
      </c>
      <c r="AY392" s="250" t="s">
        <v>139</v>
      </c>
    </row>
    <row r="393" spans="1:65" s="14" customFormat="1" ht="11.25">
      <c r="B393" s="251"/>
      <c r="C393" s="252"/>
      <c r="D393" s="242" t="s">
        <v>178</v>
      </c>
      <c r="E393" s="253" t="s">
        <v>1</v>
      </c>
      <c r="F393" s="254" t="s">
        <v>173</v>
      </c>
      <c r="G393" s="252"/>
      <c r="H393" s="255">
        <v>10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178</v>
      </c>
      <c r="AU393" s="261" t="s">
        <v>87</v>
      </c>
      <c r="AV393" s="14" t="s">
        <v>87</v>
      </c>
      <c r="AW393" s="14" t="s">
        <v>32</v>
      </c>
      <c r="AX393" s="14" t="s">
        <v>85</v>
      </c>
      <c r="AY393" s="261" t="s">
        <v>139</v>
      </c>
    </row>
    <row r="394" spans="1:65" s="2" customFormat="1" ht="16.5" customHeight="1">
      <c r="A394" s="35"/>
      <c r="B394" s="36"/>
      <c r="C394" s="226" t="s">
        <v>726</v>
      </c>
      <c r="D394" s="226" t="s">
        <v>140</v>
      </c>
      <c r="E394" s="227" t="s">
        <v>727</v>
      </c>
      <c r="F394" s="228" t="s">
        <v>728</v>
      </c>
      <c r="G394" s="229" t="s">
        <v>176</v>
      </c>
      <c r="H394" s="230">
        <v>10</v>
      </c>
      <c r="I394" s="231"/>
      <c r="J394" s="232">
        <f>ROUND(I394*H394,2)</f>
        <v>0</v>
      </c>
      <c r="K394" s="233"/>
      <c r="L394" s="234"/>
      <c r="M394" s="235" t="s">
        <v>1</v>
      </c>
      <c r="N394" s="236" t="s">
        <v>42</v>
      </c>
      <c r="O394" s="7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39" t="s">
        <v>143</v>
      </c>
      <c r="AT394" s="239" t="s">
        <v>140</v>
      </c>
      <c r="AU394" s="239" t="s">
        <v>87</v>
      </c>
      <c r="AY394" s="17" t="s">
        <v>139</v>
      </c>
      <c r="BE394" s="115">
        <f>IF(N394="základní",J394,0)</f>
        <v>0</v>
      </c>
      <c r="BF394" s="115">
        <f>IF(N394="snížená",J394,0)</f>
        <v>0</v>
      </c>
      <c r="BG394" s="115">
        <f>IF(N394="zákl. přenesená",J394,0)</f>
        <v>0</v>
      </c>
      <c r="BH394" s="115">
        <f>IF(N394="sníž. přenesená",J394,0)</f>
        <v>0</v>
      </c>
      <c r="BI394" s="115">
        <f>IF(N394="nulová",J394,0)</f>
        <v>0</v>
      </c>
      <c r="BJ394" s="17" t="s">
        <v>85</v>
      </c>
      <c r="BK394" s="115">
        <f>ROUND(I394*H394,2)</f>
        <v>0</v>
      </c>
      <c r="BL394" s="17" t="s">
        <v>144</v>
      </c>
      <c r="BM394" s="239" t="s">
        <v>729</v>
      </c>
    </row>
    <row r="395" spans="1:65" s="12" customFormat="1" ht="22.9" customHeight="1">
      <c r="B395" s="210"/>
      <c r="C395" s="211"/>
      <c r="D395" s="212" t="s">
        <v>76</v>
      </c>
      <c r="E395" s="224" t="s">
        <v>169</v>
      </c>
      <c r="F395" s="224" t="s">
        <v>730</v>
      </c>
      <c r="G395" s="211"/>
      <c r="H395" s="211"/>
      <c r="I395" s="214"/>
      <c r="J395" s="225">
        <f>BK395</f>
        <v>0</v>
      </c>
      <c r="K395" s="211"/>
      <c r="L395" s="216"/>
      <c r="M395" s="217"/>
      <c r="N395" s="218"/>
      <c r="O395" s="218"/>
      <c r="P395" s="219">
        <f>SUM(P396:P476)</f>
        <v>0</v>
      </c>
      <c r="Q395" s="218"/>
      <c r="R395" s="219">
        <f>SUM(R396:R476)</f>
        <v>534.72275320000006</v>
      </c>
      <c r="S395" s="218"/>
      <c r="T395" s="220">
        <f>SUM(T396:T476)</f>
        <v>80.247</v>
      </c>
      <c r="AR395" s="221" t="s">
        <v>85</v>
      </c>
      <c r="AT395" s="222" t="s">
        <v>76</v>
      </c>
      <c r="AU395" s="222" t="s">
        <v>85</v>
      </c>
      <c r="AY395" s="221" t="s">
        <v>139</v>
      </c>
      <c r="BK395" s="223">
        <f>SUM(BK396:BK476)</f>
        <v>0</v>
      </c>
    </row>
    <row r="396" spans="1:65" s="2" customFormat="1" ht="21.75" customHeight="1">
      <c r="A396" s="35"/>
      <c r="B396" s="36"/>
      <c r="C396" s="273" t="s">
        <v>731</v>
      </c>
      <c r="D396" s="273" t="s">
        <v>221</v>
      </c>
      <c r="E396" s="274" t="s">
        <v>732</v>
      </c>
      <c r="F396" s="275" t="s">
        <v>733</v>
      </c>
      <c r="G396" s="276" t="s">
        <v>176</v>
      </c>
      <c r="H396" s="277">
        <v>14</v>
      </c>
      <c r="I396" s="278"/>
      <c r="J396" s="279">
        <f>ROUND(I396*H396,2)</f>
        <v>0</v>
      </c>
      <c r="K396" s="280"/>
      <c r="L396" s="38"/>
      <c r="M396" s="281" t="s">
        <v>1</v>
      </c>
      <c r="N396" s="282" t="s">
        <v>42</v>
      </c>
      <c r="O396" s="72"/>
      <c r="P396" s="237">
        <f>O396*H396</f>
        <v>0</v>
      </c>
      <c r="Q396" s="237">
        <v>6.9999999999999999E-4</v>
      </c>
      <c r="R396" s="237">
        <f>Q396*H396</f>
        <v>9.7999999999999997E-3</v>
      </c>
      <c r="S396" s="237">
        <v>0</v>
      </c>
      <c r="T396" s="23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39" t="s">
        <v>144</v>
      </c>
      <c r="AT396" s="239" t="s">
        <v>221</v>
      </c>
      <c r="AU396" s="239" t="s">
        <v>87</v>
      </c>
      <c r="AY396" s="17" t="s">
        <v>139</v>
      </c>
      <c r="BE396" s="115">
        <f>IF(N396="základní",J396,0)</f>
        <v>0</v>
      </c>
      <c r="BF396" s="115">
        <f>IF(N396="snížená",J396,0)</f>
        <v>0</v>
      </c>
      <c r="BG396" s="115">
        <f>IF(N396="zákl. přenesená",J396,0)</f>
        <v>0</v>
      </c>
      <c r="BH396" s="115">
        <f>IF(N396="sníž. přenesená",J396,0)</f>
        <v>0</v>
      </c>
      <c r="BI396" s="115">
        <f>IF(N396="nulová",J396,0)</f>
        <v>0</v>
      </c>
      <c r="BJ396" s="17" t="s">
        <v>85</v>
      </c>
      <c r="BK396" s="115">
        <f>ROUND(I396*H396,2)</f>
        <v>0</v>
      </c>
      <c r="BL396" s="17" t="s">
        <v>144</v>
      </c>
      <c r="BM396" s="239" t="s">
        <v>734</v>
      </c>
    </row>
    <row r="397" spans="1:65" s="13" customFormat="1" ht="11.25">
      <c r="B397" s="240"/>
      <c r="C397" s="241"/>
      <c r="D397" s="242" t="s">
        <v>178</v>
      </c>
      <c r="E397" s="243" t="s">
        <v>1</v>
      </c>
      <c r="F397" s="244" t="s">
        <v>735</v>
      </c>
      <c r="G397" s="241"/>
      <c r="H397" s="243" t="s">
        <v>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178</v>
      </c>
      <c r="AU397" s="250" t="s">
        <v>87</v>
      </c>
      <c r="AV397" s="13" t="s">
        <v>85</v>
      </c>
      <c r="AW397" s="13" t="s">
        <v>32</v>
      </c>
      <c r="AX397" s="13" t="s">
        <v>77</v>
      </c>
      <c r="AY397" s="250" t="s">
        <v>139</v>
      </c>
    </row>
    <row r="398" spans="1:65" s="14" customFormat="1" ht="11.25">
      <c r="B398" s="251"/>
      <c r="C398" s="252"/>
      <c r="D398" s="242" t="s">
        <v>178</v>
      </c>
      <c r="E398" s="253" t="s">
        <v>1</v>
      </c>
      <c r="F398" s="254" t="s">
        <v>194</v>
      </c>
      <c r="G398" s="252"/>
      <c r="H398" s="255">
        <v>14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178</v>
      </c>
      <c r="AU398" s="261" t="s">
        <v>87</v>
      </c>
      <c r="AV398" s="14" t="s">
        <v>87</v>
      </c>
      <c r="AW398" s="14" t="s">
        <v>32</v>
      </c>
      <c r="AX398" s="14" t="s">
        <v>85</v>
      </c>
      <c r="AY398" s="261" t="s">
        <v>139</v>
      </c>
    </row>
    <row r="399" spans="1:65" s="2" customFormat="1" ht="21.75" customHeight="1">
      <c r="A399" s="35"/>
      <c r="B399" s="36"/>
      <c r="C399" s="226" t="s">
        <v>736</v>
      </c>
      <c r="D399" s="226" t="s">
        <v>140</v>
      </c>
      <c r="E399" s="227" t="s">
        <v>737</v>
      </c>
      <c r="F399" s="228" t="s">
        <v>738</v>
      </c>
      <c r="G399" s="229" t="s">
        <v>176</v>
      </c>
      <c r="H399" s="230">
        <v>6</v>
      </c>
      <c r="I399" s="231"/>
      <c r="J399" s="232">
        <f t="shared" ref="J399:J404" si="15">ROUND(I399*H399,2)</f>
        <v>0</v>
      </c>
      <c r="K399" s="233"/>
      <c r="L399" s="234"/>
      <c r="M399" s="235" t="s">
        <v>1</v>
      </c>
      <c r="N399" s="236" t="s">
        <v>42</v>
      </c>
      <c r="O399" s="72"/>
      <c r="P399" s="237">
        <f t="shared" ref="P399:P404" si="16">O399*H399</f>
        <v>0</v>
      </c>
      <c r="Q399" s="237">
        <v>8.0000000000000004E-4</v>
      </c>
      <c r="R399" s="237">
        <f t="shared" ref="R399:R404" si="17">Q399*H399</f>
        <v>4.8000000000000004E-3</v>
      </c>
      <c r="S399" s="237">
        <v>0</v>
      </c>
      <c r="T399" s="238">
        <f t="shared" ref="T399:T404" si="18"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39" t="s">
        <v>143</v>
      </c>
      <c r="AT399" s="239" t="s">
        <v>140</v>
      </c>
      <c r="AU399" s="239" t="s">
        <v>87</v>
      </c>
      <c r="AY399" s="17" t="s">
        <v>139</v>
      </c>
      <c r="BE399" s="115">
        <f t="shared" ref="BE399:BE404" si="19">IF(N399="základní",J399,0)</f>
        <v>0</v>
      </c>
      <c r="BF399" s="115">
        <f t="shared" ref="BF399:BF404" si="20">IF(N399="snížená",J399,0)</f>
        <v>0</v>
      </c>
      <c r="BG399" s="115">
        <f t="shared" ref="BG399:BG404" si="21">IF(N399="zákl. přenesená",J399,0)</f>
        <v>0</v>
      </c>
      <c r="BH399" s="115">
        <f t="shared" ref="BH399:BH404" si="22">IF(N399="sníž. přenesená",J399,0)</f>
        <v>0</v>
      </c>
      <c r="BI399" s="115">
        <f t="shared" ref="BI399:BI404" si="23">IF(N399="nulová",J399,0)</f>
        <v>0</v>
      </c>
      <c r="BJ399" s="17" t="s">
        <v>85</v>
      </c>
      <c r="BK399" s="115">
        <f t="shared" ref="BK399:BK404" si="24">ROUND(I399*H399,2)</f>
        <v>0</v>
      </c>
      <c r="BL399" s="17" t="s">
        <v>144</v>
      </c>
      <c r="BM399" s="239" t="s">
        <v>739</v>
      </c>
    </row>
    <row r="400" spans="1:65" s="2" customFormat="1" ht="21.75" customHeight="1">
      <c r="A400" s="35"/>
      <c r="B400" s="36"/>
      <c r="C400" s="226" t="s">
        <v>740</v>
      </c>
      <c r="D400" s="226" t="s">
        <v>140</v>
      </c>
      <c r="E400" s="227" t="s">
        <v>741</v>
      </c>
      <c r="F400" s="228" t="s">
        <v>742</v>
      </c>
      <c r="G400" s="229" t="s">
        <v>176</v>
      </c>
      <c r="H400" s="230">
        <v>8</v>
      </c>
      <c r="I400" s="231"/>
      <c r="J400" s="232">
        <f t="shared" si="15"/>
        <v>0</v>
      </c>
      <c r="K400" s="233"/>
      <c r="L400" s="234"/>
      <c r="M400" s="235" t="s">
        <v>1</v>
      </c>
      <c r="N400" s="236" t="s">
        <v>42</v>
      </c>
      <c r="O400" s="72"/>
      <c r="P400" s="237">
        <f t="shared" si="16"/>
        <v>0</v>
      </c>
      <c r="Q400" s="237">
        <v>3.5999999999999999E-3</v>
      </c>
      <c r="R400" s="237">
        <f t="shared" si="17"/>
        <v>2.8799999999999999E-2</v>
      </c>
      <c r="S400" s="237">
        <v>0</v>
      </c>
      <c r="T400" s="238">
        <f t="shared" si="18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39" t="s">
        <v>143</v>
      </c>
      <c r="AT400" s="239" t="s">
        <v>140</v>
      </c>
      <c r="AU400" s="239" t="s">
        <v>87</v>
      </c>
      <c r="AY400" s="17" t="s">
        <v>139</v>
      </c>
      <c r="BE400" s="115">
        <f t="shared" si="19"/>
        <v>0</v>
      </c>
      <c r="BF400" s="115">
        <f t="shared" si="20"/>
        <v>0</v>
      </c>
      <c r="BG400" s="115">
        <f t="shared" si="21"/>
        <v>0</v>
      </c>
      <c r="BH400" s="115">
        <f t="shared" si="22"/>
        <v>0</v>
      </c>
      <c r="BI400" s="115">
        <f t="shared" si="23"/>
        <v>0</v>
      </c>
      <c r="BJ400" s="17" t="s">
        <v>85</v>
      </c>
      <c r="BK400" s="115">
        <f t="shared" si="24"/>
        <v>0</v>
      </c>
      <c r="BL400" s="17" t="s">
        <v>144</v>
      </c>
      <c r="BM400" s="239" t="s">
        <v>743</v>
      </c>
    </row>
    <row r="401" spans="1:65" s="2" customFormat="1" ht="16.5" customHeight="1">
      <c r="A401" s="35"/>
      <c r="B401" s="36"/>
      <c r="C401" s="226" t="s">
        <v>744</v>
      </c>
      <c r="D401" s="226" t="s">
        <v>140</v>
      </c>
      <c r="E401" s="227" t="s">
        <v>745</v>
      </c>
      <c r="F401" s="228" t="s">
        <v>746</v>
      </c>
      <c r="G401" s="229" t="s">
        <v>176</v>
      </c>
      <c r="H401" s="230">
        <v>8</v>
      </c>
      <c r="I401" s="231"/>
      <c r="J401" s="232">
        <f t="shared" si="15"/>
        <v>0</v>
      </c>
      <c r="K401" s="233"/>
      <c r="L401" s="234"/>
      <c r="M401" s="235" t="s">
        <v>1</v>
      </c>
      <c r="N401" s="236" t="s">
        <v>42</v>
      </c>
      <c r="O401" s="72"/>
      <c r="P401" s="237">
        <f t="shared" si="16"/>
        <v>0</v>
      </c>
      <c r="Q401" s="237">
        <v>6.1000000000000004E-3</v>
      </c>
      <c r="R401" s="237">
        <f t="shared" si="17"/>
        <v>4.8800000000000003E-2</v>
      </c>
      <c r="S401" s="237">
        <v>0</v>
      </c>
      <c r="T401" s="238">
        <f t="shared" si="18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39" t="s">
        <v>143</v>
      </c>
      <c r="AT401" s="239" t="s">
        <v>140</v>
      </c>
      <c r="AU401" s="239" t="s">
        <v>87</v>
      </c>
      <c r="AY401" s="17" t="s">
        <v>139</v>
      </c>
      <c r="BE401" s="115">
        <f t="shared" si="19"/>
        <v>0</v>
      </c>
      <c r="BF401" s="115">
        <f t="shared" si="20"/>
        <v>0</v>
      </c>
      <c r="BG401" s="115">
        <f t="shared" si="21"/>
        <v>0</v>
      </c>
      <c r="BH401" s="115">
        <f t="shared" si="22"/>
        <v>0</v>
      </c>
      <c r="BI401" s="115">
        <f t="shared" si="23"/>
        <v>0</v>
      </c>
      <c r="BJ401" s="17" t="s">
        <v>85</v>
      </c>
      <c r="BK401" s="115">
        <f t="shared" si="24"/>
        <v>0</v>
      </c>
      <c r="BL401" s="17" t="s">
        <v>144</v>
      </c>
      <c r="BM401" s="239" t="s">
        <v>747</v>
      </c>
    </row>
    <row r="402" spans="1:65" s="2" customFormat="1" ht="16.5" customHeight="1">
      <c r="A402" s="35"/>
      <c r="B402" s="36"/>
      <c r="C402" s="226" t="s">
        <v>748</v>
      </c>
      <c r="D402" s="226" t="s">
        <v>140</v>
      </c>
      <c r="E402" s="227" t="s">
        <v>749</v>
      </c>
      <c r="F402" s="228" t="s">
        <v>750</v>
      </c>
      <c r="G402" s="229" t="s">
        <v>176</v>
      </c>
      <c r="H402" s="230">
        <v>8</v>
      </c>
      <c r="I402" s="231"/>
      <c r="J402" s="232">
        <f t="shared" si="15"/>
        <v>0</v>
      </c>
      <c r="K402" s="233"/>
      <c r="L402" s="234"/>
      <c r="M402" s="235" t="s">
        <v>1</v>
      </c>
      <c r="N402" s="236" t="s">
        <v>42</v>
      </c>
      <c r="O402" s="72"/>
      <c r="P402" s="237">
        <f t="shared" si="16"/>
        <v>0</v>
      </c>
      <c r="Q402" s="237">
        <v>3.0000000000000001E-3</v>
      </c>
      <c r="R402" s="237">
        <f t="shared" si="17"/>
        <v>2.4E-2</v>
      </c>
      <c r="S402" s="237">
        <v>0</v>
      </c>
      <c r="T402" s="238">
        <f t="shared" si="18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39" t="s">
        <v>143</v>
      </c>
      <c r="AT402" s="239" t="s">
        <v>140</v>
      </c>
      <c r="AU402" s="239" t="s">
        <v>87</v>
      </c>
      <c r="AY402" s="17" t="s">
        <v>139</v>
      </c>
      <c r="BE402" s="115">
        <f t="shared" si="19"/>
        <v>0</v>
      </c>
      <c r="BF402" s="115">
        <f t="shared" si="20"/>
        <v>0</v>
      </c>
      <c r="BG402" s="115">
        <f t="shared" si="21"/>
        <v>0</v>
      </c>
      <c r="BH402" s="115">
        <f t="shared" si="22"/>
        <v>0</v>
      </c>
      <c r="BI402" s="115">
        <f t="shared" si="23"/>
        <v>0</v>
      </c>
      <c r="BJ402" s="17" t="s">
        <v>85</v>
      </c>
      <c r="BK402" s="115">
        <f t="shared" si="24"/>
        <v>0</v>
      </c>
      <c r="BL402" s="17" t="s">
        <v>144</v>
      </c>
      <c r="BM402" s="239" t="s">
        <v>751</v>
      </c>
    </row>
    <row r="403" spans="1:65" s="2" customFormat="1" ht="16.5" customHeight="1">
      <c r="A403" s="35"/>
      <c r="B403" s="36"/>
      <c r="C403" s="226" t="s">
        <v>752</v>
      </c>
      <c r="D403" s="226" t="s">
        <v>140</v>
      </c>
      <c r="E403" s="227" t="s">
        <v>753</v>
      </c>
      <c r="F403" s="228" t="s">
        <v>754</v>
      </c>
      <c r="G403" s="229" t="s">
        <v>176</v>
      </c>
      <c r="H403" s="230">
        <v>8</v>
      </c>
      <c r="I403" s="231"/>
      <c r="J403" s="232">
        <f t="shared" si="15"/>
        <v>0</v>
      </c>
      <c r="K403" s="233"/>
      <c r="L403" s="234"/>
      <c r="M403" s="235" t="s">
        <v>1</v>
      </c>
      <c r="N403" s="236" t="s">
        <v>42</v>
      </c>
      <c r="O403" s="72"/>
      <c r="P403" s="237">
        <f t="shared" si="16"/>
        <v>0</v>
      </c>
      <c r="Q403" s="237">
        <v>1E-4</v>
      </c>
      <c r="R403" s="237">
        <f t="shared" si="17"/>
        <v>8.0000000000000004E-4</v>
      </c>
      <c r="S403" s="237">
        <v>0</v>
      </c>
      <c r="T403" s="238">
        <f t="shared" si="18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39" t="s">
        <v>143</v>
      </c>
      <c r="AT403" s="239" t="s">
        <v>140</v>
      </c>
      <c r="AU403" s="239" t="s">
        <v>87</v>
      </c>
      <c r="AY403" s="17" t="s">
        <v>139</v>
      </c>
      <c r="BE403" s="115">
        <f t="shared" si="19"/>
        <v>0</v>
      </c>
      <c r="BF403" s="115">
        <f t="shared" si="20"/>
        <v>0</v>
      </c>
      <c r="BG403" s="115">
        <f t="shared" si="21"/>
        <v>0</v>
      </c>
      <c r="BH403" s="115">
        <f t="shared" si="22"/>
        <v>0</v>
      </c>
      <c r="BI403" s="115">
        <f t="shared" si="23"/>
        <v>0</v>
      </c>
      <c r="BJ403" s="17" t="s">
        <v>85</v>
      </c>
      <c r="BK403" s="115">
        <f t="shared" si="24"/>
        <v>0</v>
      </c>
      <c r="BL403" s="17" t="s">
        <v>144</v>
      </c>
      <c r="BM403" s="239" t="s">
        <v>755</v>
      </c>
    </row>
    <row r="404" spans="1:65" s="2" customFormat="1" ht="21.75" customHeight="1">
      <c r="A404" s="35"/>
      <c r="B404" s="36"/>
      <c r="C404" s="273" t="s">
        <v>756</v>
      </c>
      <c r="D404" s="273" t="s">
        <v>221</v>
      </c>
      <c r="E404" s="274" t="s">
        <v>757</v>
      </c>
      <c r="F404" s="275" t="s">
        <v>758</v>
      </c>
      <c r="G404" s="276" t="s">
        <v>224</v>
      </c>
      <c r="H404" s="277">
        <v>75</v>
      </c>
      <c r="I404" s="278"/>
      <c r="J404" s="279">
        <f t="shared" si="15"/>
        <v>0</v>
      </c>
      <c r="K404" s="280"/>
      <c r="L404" s="38"/>
      <c r="M404" s="281" t="s">
        <v>1</v>
      </c>
      <c r="N404" s="282" t="s">
        <v>42</v>
      </c>
      <c r="O404" s="72"/>
      <c r="P404" s="237">
        <f t="shared" si="16"/>
        <v>0</v>
      </c>
      <c r="Q404" s="237">
        <v>2.0000000000000001E-4</v>
      </c>
      <c r="R404" s="237">
        <f t="shared" si="17"/>
        <v>1.5000000000000001E-2</v>
      </c>
      <c r="S404" s="237">
        <v>0</v>
      </c>
      <c r="T404" s="238">
        <f t="shared" si="18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39" t="s">
        <v>144</v>
      </c>
      <c r="AT404" s="239" t="s">
        <v>221</v>
      </c>
      <c r="AU404" s="239" t="s">
        <v>87</v>
      </c>
      <c r="AY404" s="17" t="s">
        <v>139</v>
      </c>
      <c r="BE404" s="115">
        <f t="shared" si="19"/>
        <v>0</v>
      </c>
      <c r="BF404" s="115">
        <f t="shared" si="20"/>
        <v>0</v>
      </c>
      <c r="BG404" s="115">
        <f t="shared" si="21"/>
        <v>0</v>
      </c>
      <c r="BH404" s="115">
        <f t="shared" si="22"/>
        <v>0</v>
      </c>
      <c r="BI404" s="115">
        <f t="shared" si="23"/>
        <v>0</v>
      </c>
      <c r="BJ404" s="17" t="s">
        <v>85</v>
      </c>
      <c r="BK404" s="115">
        <f t="shared" si="24"/>
        <v>0</v>
      </c>
      <c r="BL404" s="17" t="s">
        <v>144</v>
      </c>
      <c r="BM404" s="239" t="s">
        <v>759</v>
      </c>
    </row>
    <row r="405" spans="1:65" s="13" customFormat="1" ht="11.25">
      <c r="B405" s="240"/>
      <c r="C405" s="241"/>
      <c r="D405" s="242" t="s">
        <v>178</v>
      </c>
      <c r="E405" s="243" t="s">
        <v>1</v>
      </c>
      <c r="F405" s="244" t="s">
        <v>735</v>
      </c>
      <c r="G405" s="241"/>
      <c r="H405" s="243" t="s">
        <v>1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178</v>
      </c>
      <c r="AU405" s="250" t="s">
        <v>87</v>
      </c>
      <c r="AV405" s="13" t="s">
        <v>85</v>
      </c>
      <c r="AW405" s="13" t="s">
        <v>32</v>
      </c>
      <c r="AX405" s="13" t="s">
        <v>77</v>
      </c>
      <c r="AY405" s="250" t="s">
        <v>139</v>
      </c>
    </row>
    <row r="406" spans="1:65" s="14" customFormat="1" ht="11.25">
      <c r="B406" s="251"/>
      <c r="C406" s="252"/>
      <c r="D406" s="242" t="s">
        <v>178</v>
      </c>
      <c r="E406" s="253" t="s">
        <v>1</v>
      </c>
      <c r="F406" s="254" t="s">
        <v>760</v>
      </c>
      <c r="G406" s="252"/>
      <c r="H406" s="255">
        <v>75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AT406" s="261" t="s">
        <v>178</v>
      </c>
      <c r="AU406" s="261" t="s">
        <v>87</v>
      </c>
      <c r="AV406" s="14" t="s">
        <v>87</v>
      </c>
      <c r="AW406" s="14" t="s">
        <v>32</v>
      </c>
      <c r="AX406" s="14" t="s">
        <v>85</v>
      </c>
      <c r="AY406" s="261" t="s">
        <v>139</v>
      </c>
    </row>
    <row r="407" spans="1:65" s="2" customFormat="1" ht="16.5" customHeight="1">
      <c r="A407" s="35"/>
      <c r="B407" s="36"/>
      <c r="C407" s="226" t="s">
        <v>761</v>
      </c>
      <c r="D407" s="226" t="s">
        <v>140</v>
      </c>
      <c r="E407" s="227" t="s">
        <v>762</v>
      </c>
      <c r="F407" s="228" t="s">
        <v>763</v>
      </c>
      <c r="G407" s="229" t="s">
        <v>224</v>
      </c>
      <c r="H407" s="230">
        <v>51.8</v>
      </c>
      <c r="I407" s="231"/>
      <c r="J407" s="232">
        <f>ROUND(I407*H407,2)</f>
        <v>0</v>
      </c>
      <c r="K407" s="233"/>
      <c r="L407" s="234"/>
      <c r="M407" s="235" t="s">
        <v>1</v>
      </c>
      <c r="N407" s="236" t="s">
        <v>42</v>
      </c>
      <c r="O407" s="7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39" t="s">
        <v>143</v>
      </c>
      <c r="AT407" s="239" t="s">
        <v>140</v>
      </c>
      <c r="AU407" s="239" t="s">
        <v>87</v>
      </c>
      <c r="AY407" s="17" t="s">
        <v>139</v>
      </c>
      <c r="BE407" s="115">
        <f>IF(N407="základní",J407,0)</f>
        <v>0</v>
      </c>
      <c r="BF407" s="115">
        <f>IF(N407="snížená",J407,0)</f>
        <v>0</v>
      </c>
      <c r="BG407" s="115">
        <f>IF(N407="zákl. přenesená",J407,0)</f>
        <v>0</v>
      </c>
      <c r="BH407" s="115">
        <f>IF(N407="sníž. přenesená",J407,0)</f>
        <v>0</v>
      </c>
      <c r="BI407" s="115">
        <f>IF(N407="nulová",J407,0)</f>
        <v>0</v>
      </c>
      <c r="BJ407" s="17" t="s">
        <v>85</v>
      </c>
      <c r="BK407" s="115">
        <f>ROUND(I407*H407,2)</f>
        <v>0</v>
      </c>
      <c r="BL407" s="17" t="s">
        <v>144</v>
      </c>
      <c r="BM407" s="239" t="s">
        <v>764</v>
      </c>
    </row>
    <row r="408" spans="1:65" s="14" customFormat="1" ht="11.25">
      <c r="B408" s="251"/>
      <c r="C408" s="252"/>
      <c r="D408" s="242" t="s">
        <v>178</v>
      </c>
      <c r="E408" s="253" t="s">
        <v>1</v>
      </c>
      <c r="F408" s="254" t="s">
        <v>765</v>
      </c>
      <c r="G408" s="252"/>
      <c r="H408" s="255">
        <v>51.8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178</v>
      </c>
      <c r="AU408" s="261" t="s">
        <v>87</v>
      </c>
      <c r="AV408" s="14" t="s">
        <v>87</v>
      </c>
      <c r="AW408" s="14" t="s">
        <v>32</v>
      </c>
      <c r="AX408" s="14" t="s">
        <v>85</v>
      </c>
      <c r="AY408" s="261" t="s">
        <v>139</v>
      </c>
    </row>
    <row r="409" spans="1:65" s="2" customFormat="1" ht="33" customHeight="1">
      <c r="A409" s="35"/>
      <c r="B409" s="36"/>
      <c r="C409" s="273" t="s">
        <v>766</v>
      </c>
      <c r="D409" s="273" t="s">
        <v>221</v>
      </c>
      <c r="E409" s="274" t="s">
        <v>767</v>
      </c>
      <c r="F409" s="275" t="s">
        <v>768</v>
      </c>
      <c r="G409" s="276" t="s">
        <v>237</v>
      </c>
      <c r="H409" s="277">
        <v>6</v>
      </c>
      <c r="I409" s="278"/>
      <c r="J409" s="279">
        <f>ROUND(I409*H409,2)</f>
        <v>0</v>
      </c>
      <c r="K409" s="280"/>
      <c r="L409" s="38"/>
      <c r="M409" s="281" t="s">
        <v>1</v>
      </c>
      <c r="N409" s="282" t="s">
        <v>42</v>
      </c>
      <c r="O409" s="72"/>
      <c r="P409" s="237">
        <f>O409*H409</f>
        <v>0</v>
      </c>
      <c r="Q409" s="237">
        <v>1.6000000000000001E-3</v>
      </c>
      <c r="R409" s="237">
        <f>Q409*H409</f>
        <v>9.6000000000000009E-3</v>
      </c>
      <c r="S409" s="237">
        <v>0</v>
      </c>
      <c r="T409" s="238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39" t="s">
        <v>144</v>
      </c>
      <c r="AT409" s="239" t="s">
        <v>221</v>
      </c>
      <c r="AU409" s="239" t="s">
        <v>87</v>
      </c>
      <c r="AY409" s="17" t="s">
        <v>139</v>
      </c>
      <c r="BE409" s="115">
        <f>IF(N409="základní",J409,0)</f>
        <v>0</v>
      </c>
      <c r="BF409" s="115">
        <f>IF(N409="snížená",J409,0)</f>
        <v>0</v>
      </c>
      <c r="BG409" s="115">
        <f>IF(N409="zákl. přenesená",J409,0)</f>
        <v>0</v>
      </c>
      <c r="BH409" s="115">
        <f>IF(N409="sníž. přenesená",J409,0)</f>
        <v>0</v>
      </c>
      <c r="BI409" s="115">
        <f>IF(N409="nulová",J409,0)</f>
        <v>0</v>
      </c>
      <c r="BJ409" s="17" t="s">
        <v>85</v>
      </c>
      <c r="BK409" s="115">
        <f>ROUND(I409*H409,2)</f>
        <v>0</v>
      </c>
      <c r="BL409" s="17" t="s">
        <v>144</v>
      </c>
      <c r="BM409" s="239" t="s">
        <v>769</v>
      </c>
    </row>
    <row r="410" spans="1:65" s="13" customFormat="1" ht="11.25">
      <c r="B410" s="240"/>
      <c r="C410" s="241"/>
      <c r="D410" s="242" t="s">
        <v>178</v>
      </c>
      <c r="E410" s="243" t="s">
        <v>1</v>
      </c>
      <c r="F410" s="244" t="s">
        <v>735</v>
      </c>
      <c r="G410" s="241"/>
      <c r="H410" s="243" t="s">
        <v>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178</v>
      </c>
      <c r="AU410" s="250" t="s">
        <v>87</v>
      </c>
      <c r="AV410" s="13" t="s">
        <v>85</v>
      </c>
      <c r="AW410" s="13" t="s">
        <v>32</v>
      </c>
      <c r="AX410" s="13" t="s">
        <v>77</v>
      </c>
      <c r="AY410" s="250" t="s">
        <v>139</v>
      </c>
    </row>
    <row r="411" spans="1:65" s="13" customFormat="1" ht="11.25">
      <c r="B411" s="240"/>
      <c r="C411" s="241"/>
      <c r="D411" s="242" t="s">
        <v>178</v>
      </c>
      <c r="E411" s="243" t="s">
        <v>1</v>
      </c>
      <c r="F411" s="244" t="s">
        <v>770</v>
      </c>
      <c r="G411" s="241"/>
      <c r="H411" s="243" t="s">
        <v>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178</v>
      </c>
      <c r="AU411" s="250" t="s">
        <v>87</v>
      </c>
      <c r="AV411" s="13" t="s">
        <v>85</v>
      </c>
      <c r="AW411" s="13" t="s">
        <v>32</v>
      </c>
      <c r="AX411" s="13" t="s">
        <v>77</v>
      </c>
      <c r="AY411" s="250" t="s">
        <v>139</v>
      </c>
    </row>
    <row r="412" spans="1:65" s="14" customFormat="1" ht="11.25">
      <c r="B412" s="251"/>
      <c r="C412" s="252"/>
      <c r="D412" s="242" t="s">
        <v>178</v>
      </c>
      <c r="E412" s="253" t="s">
        <v>1</v>
      </c>
      <c r="F412" s="254" t="s">
        <v>158</v>
      </c>
      <c r="G412" s="252"/>
      <c r="H412" s="255">
        <v>6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AT412" s="261" t="s">
        <v>178</v>
      </c>
      <c r="AU412" s="261" t="s">
        <v>87</v>
      </c>
      <c r="AV412" s="14" t="s">
        <v>87</v>
      </c>
      <c r="AW412" s="14" t="s">
        <v>32</v>
      </c>
      <c r="AX412" s="14" t="s">
        <v>85</v>
      </c>
      <c r="AY412" s="261" t="s">
        <v>139</v>
      </c>
    </row>
    <row r="413" spans="1:65" s="2" customFormat="1" ht="33" customHeight="1">
      <c r="A413" s="35"/>
      <c r="B413" s="36"/>
      <c r="C413" s="273" t="s">
        <v>771</v>
      </c>
      <c r="D413" s="273" t="s">
        <v>221</v>
      </c>
      <c r="E413" s="274" t="s">
        <v>772</v>
      </c>
      <c r="F413" s="275" t="s">
        <v>773</v>
      </c>
      <c r="G413" s="276" t="s">
        <v>224</v>
      </c>
      <c r="H413" s="277">
        <v>126.8</v>
      </c>
      <c r="I413" s="278"/>
      <c r="J413" s="279">
        <f>ROUND(I413*H413,2)</f>
        <v>0</v>
      </c>
      <c r="K413" s="280"/>
      <c r="L413" s="38"/>
      <c r="M413" s="281" t="s">
        <v>1</v>
      </c>
      <c r="N413" s="282" t="s">
        <v>42</v>
      </c>
      <c r="O413" s="7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39" t="s">
        <v>144</v>
      </c>
      <c r="AT413" s="239" t="s">
        <v>221</v>
      </c>
      <c r="AU413" s="239" t="s">
        <v>87</v>
      </c>
      <c r="AY413" s="17" t="s">
        <v>139</v>
      </c>
      <c r="BE413" s="115">
        <f>IF(N413="základní",J413,0)</f>
        <v>0</v>
      </c>
      <c r="BF413" s="115">
        <f>IF(N413="snížená",J413,0)</f>
        <v>0</v>
      </c>
      <c r="BG413" s="115">
        <f>IF(N413="zákl. přenesená",J413,0)</f>
        <v>0</v>
      </c>
      <c r="BH413" s="115">
        <f>IF(N413="sníž. přenesená",J413,0)</f>
        <v>0</v>
      </c>
      <c r="BI413" s="115">
        <f>IF(N413="nulová",J413,0)</f>
        <v>0</v>
      </c>
      <c r="BJ413" s="17" t="s">
        <v>85</v>
      </c>
      <c r="BK413" s="115">
        <f>ROUND(I413*H413,2)</f>
        <v>0</v>
      </c>
      <c r="BL413" s="17" t="s">
        <v>144</v>
      </c>
      <c r="BM413" s="239" t="s">
        <v>774</v>
      </c>
    </row>
    <row r="414" spans="1:65" s="14" customFormat="1" ht="11.25">
      <c r="B414" s="251"/>
      <c r="C414" s="252"/>
      <c r="D414" s="242" t="s">
        <v>178</v>
      </c>
      <c r="E414" s="253" t="s">
        <v>1</v>
      </c>
      <c r="F414" s="254" t="s">
        <v>775</v>
      </c>
      <c r="G414" s="252"/>
      <c r="H414" s="255">
        <v>126.8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178</v>
      </c>
      <c r="AU414" s="261" t="s">
        <v>87</v>
      </c>
      <c r="AV414" s="14" t="s">
        <v>87</v>
      </c>
      <c r="AW414" s="14" t="s">
        <v>32</v>
      </c>
      <c r="AX414" s="14" t="s">
        <v>85</v>
      </c>
      <c r="AY414" s="261" t="s">
        <v>139</v>
      </c>
    </row>
    <row r="415" spans="1:65" s="2" customFormat="1" ht="44.25" customHeight="1">
      <c r="A415" s="35"/>
      <c r="B415" s="36"/>
      <c r="C415" s="273" t="s">
        <v>776</v>
      </c>
      <c r="D415" s="273" t="s">
        <v>221</v>
      </c>
      <c r="E415" s="274" t="s">
        <v>777</v>
      </c>
      <c r="F415" s="275" t="s">
        <v>778</v>
      </c>
      <c r="G415" s="276" t="s">
        <v>224</v>
      </c>
      <c r="H415" s="277">
        <v>627.4</v>
      </c>
      <c r="I415" s="278"/>
      <c r="J415" s="279">
        <f>ROUND(I415*H415,2)</f>
        <v>0</v>
      </c>
      <c r="K415" s="280"/>
      <c r="L415" s="38"/>
      <c r="M415" s="281" t="s">
        <v>1</v>
      </c>
      <c r="N415" s="282" t="s">
        <v>42</v>
      </c>
      <c r="O415" s="72"/>
      <c r="P415" s="237">
        <f>O415*H415</f>
        <v>0</v>
      </c>
      <c r="Q415" s="237">
        <v>7.1900000000000006E-2</v>
      </c>
      <c r="R415" s="237">
        <f>Q415*H415</f>
        <v>45.110060000000004</v>
      </c>
      <c r="S415" s="237">
        <v>0</v>
      </c>
      <c r="T415" s="238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39" t="s">
        <v>144</v>
      </c>
      <c r="AT415" s="239" t="s">
        <v>221</v>
      </c>
      <c r="AU415" s="239" t="s">
        <v>87</v>
      </c>
      <c r="AY415" s="17" t="s">
        <v>139</v>
      </c>
      <c r="BE415" s="115">
        <f>IF(N415="základní",J415,0)</f>
        <v>0</v>
      </c>
      <c r="BF415" s="115">
        <f>IF(N415="snížená",J415,0)</f>
        <v>0</v>
      </c>
      <c r="BG415" s="115">
        <f>IF(N415="zákl. přenesená",J415,0)</f>
        <v>0</v>
      </c>
      <c r="BH415" s="115">
        <f>IF(N415="sníž. přenesená",J415,0)</f>
        <v>0</v>
      </c>
      <c r="BI415" s="115">
        <f>IF(N415="nulová",J415,0)</f>
        <v>0</v>
      </c>
      <c r="BJ415" s="17" t="s">
        <v>85</v>
      </c>
      <c r="BK415" s="115">
        <f>ROUND(I415*H415,2)</f>
        <v>0</v>
      </c>
      <c r="BL415" s="17" t="s">
        <v>144</v>
      </c>
      <c r="BM415" s="239" t="s">
        <v>779</v>
      </c>
    </row>
    <row r="416" spans="1:65" s="13" customFormat="1" ht="11.25">
      <c r="B416" s="240"/>
      <c r="C416" s="241"/>
      <c r="D416" s="242" t="s">
        <v>178</v>
      </c>
      <c r="E416" s="243" t="s">
        <v>1</v>
      </c>
      <c r="F416" s="244" t="s">
        <v>780</v>
      </c>
      <c r="G416" s="241"/>
      <c r="H416" s="243" t="s">
        <v>1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178</v>
      </c>
      <c r="AU416" s="250" t="s">
        <v>87</v>
      </c>
      <c r="AV416" s="13" t="s">
        <v>85</v>
      </c>
      <c r="AW416" s="13" t="s">
        <v>32</v>
      </c>
      <c r="AX416" s="13" t="s">
        <v>77</v>
      </c>
      <c r="AY416" s="250" t="s">
        <v>139</v>
      </c>
    </row>
    <row r="417" spans="1:65" s="14" customFormat="1" ht="33.75">
      <c r="B417" s="251"/>
      <c r="C417" s="252"/>
      <c r="D417" s="242" t="s">
        <v>178</v>
      </c>
      <c r="E417" s="253" t="s">
        <v>1</v>
      </c>
      <c r="F417" s="254" t="s">
        <v>781</v>
      </c>
      <c r="G417" s="252"/>
      <c r="H417" s="255">
        <v>259.5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178</v>
      </c>
      <c r="AU417" s="261" t="s">
        <v>87</v>
      </c>
      <c r="AV417" s="14" t="s">
        <v>87</v>
      </c>
      <c r="AW417" s="14" t="s">
        <v>32</v>
      </c>
      <c r="AX417" s="14" t="s">
        <v>77</v>
      </c>
      <c r="AY417" s="261" t="s">
        <v>139</v>
      </c>
    </row>
    <row r="418" spans="1:65" s="14" customFormat="1" ht="33.75">
      <c r="B418" s="251"/>
      <c r="C418" s="252"/>
      <c r="D418" s="242" t="s">
        <v>178</v>
      </c>
      <c r="E418" s="253" t="s">
        <v>1</v>
      </c>
      <c r="F418" s="254" t="s">
        <v>782</v>
      </c>
      <c r="G418" s="252"/>
      <c r="H418" s="255">
        <v>367.9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178</v>
      </c>
      <c r="AU418" s="261" t="s">
        <v>87</v>
      </c>
      <c r="AV418" s="14" t="s">
        <v>87</v>
      </c>
      <c r="AW418" s="14" t="s">
        <v>32</v>
      </c>
      <c r="AX418" s="14" t="s">
        <v>77</v>
      </c>
      <c r="AY418" s="261" t="s">
        <v>139</v>
      </c>
    </row>
    <row r="419" spans="1:65" s="15" customFormat="1" ht="11.25">
      <c r="B419" s="262"/>
      <c r="C419" s="263"/>
      <c r="D419" s="242" t="s">
        <v>178</v>
      </c>
      <c r="E419" s="264" t="s">
        <v>246</v>
      </c>
      <c r="F419" s="265" t="s">
        <v>182</v>
      </c>
      <c r="G419" s="263"/>
      <c r="H419" s="266">
        <v>627.4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AT419" s="272" t="s">
        <v>178</v>
      </c>
      <c r="AU419" s="272" t="s">
        <v>87</v>
      </c>
      <c r="AV419" s="15" t="s">
        <v>144</v>
      </c>
      <c r="AW419" s="15" t="s">
        <v>32</v>
      </c>
      <c r="AX419" s="15" t="s">
        <v>85</v>
      </c>
      <c r="AY419" s="272" t="s">
        <v>139</v>
      </c>
    </row>
    <row r="420" spans="1:65" s="2" customFormat="1" ht="16.5" customHeight="1">
      <c r="A420" s="35"/>
      <c r="B420" s="36"/>
      <c r="C420" s="226" t="s">
        <v>783</v>
      </c>
      <c r="D420" s="226" t="s">
        <v>140</v>
      </c>
      <c r="E420" s="227" t="s">
        <v>784</v>
      </c>
      <c r="F420" s="228" t="s">
        <v>785</v>
      </c>
      <c r="G420" s="229" t="s">
        <v>441</v>
      </c>
      <c r="H420" s="230">
        <v>26.350999999999999</v>
      </c>
      <c r="I420" s="231"/>
      <c r="J420" s="232">
        <f>ROUND(I420*H420,2)</f>
        <v>0</v>
      </c>
      <c r="K420" s="233"/>
      <c r="L420" s="234"/>
      <c r="M420" s="235" t="s">
        <v>1</v>
      </c>
      <c r="N420" s="236" t="s">
        <v>42</v>
      </c>
      <c r="O420" s="72"/>
      <c r="P420" s="237">
        <f>O420*H420</f>
        <v>0</v>
      </c>
      <c r="Q420" s="237">
        <v>1</v>
      </c>
      <c r="R420" s="237">
        <f>Q420*H420</f>
        <v>26.350999999999999</v>
      </c>
      <c r="S420" s="237">
        <v>0</v>
      </c>
      <c r="T420" s="238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39" t="s">
        <v>143</v>
      </c>
      <c r="AT420" s="239" t="s">
        <v>140</v>
      </c>
      <c r="AU420" s="239" t="s">
        <v>87</v>
      </c>
      <c r="AY420" s="17" t="s">
        <v>139</v>
      </c>
      <c r="BE420" s="115">
        <f>IF(N420="základní",J420,0)</f>
        <v>0</v>
      </c>
      <c r="BF420" s="115">
        <f>IF(N420="snížená",J420,0)</f>
        <v>0</v>
      </c>
      <c r="BG420" s="115">
        <f>IF(N420="zákl. přenesená",J420,0)</f>
        <v>0</v>
      </c>
      <c r="BH420" s="115">
        <f>IF(N420="sníž. přenesená",J420,0)</f>
        <v>0</v>
      </c>
      <c r="BI420" s="115">
        <f>IF(N420="nulová",J420,0)</f>
        <v>0</v>
      </c>
      <c r="BJ420" s="17" t="s">
        <v>85</v>
      </c>
      <c r="BK420" s="115">
        <f>ROUND(I420*H420,2)</f>
        <v>0</v>
      </c>
      <c r="BL420" s="17" t="s">
        <v>144</v>
      </c>
      <c r="BM420" s="239" t="s">
        <v>786</v>
      </c>
    </row>
    <row r="421" spans="1:65" s="13" customFormat="1" ht="11.25">
      <c r="B421" s="240"/>
      <c r="C421" s="241"/>
      <c r="D421" s="242" t="s">
        <v>178</v>
      </c>
      <c r="E421" s="243" t="s">
        <v>1</v>
      </c>
      <c r="F421" s="244" t="s">
        <v>650</v>
      </c>
      <c r="G421" s="241"/>
      <c r="H421" s="243" t="s">
        <v>1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178</v>
      </c>
      <c r="AU421" s="250" t="s">
        <v>87</v>
      </c>
      <c r="AV421" s="13" t="s">
        <v>85</v>
      </c>
      <c r="AW421" s="13" t="s">
        <v>32</v>
      </c>
      <c r="AX421" s="13" t="s">
        <v>77</v>
      </c>
      <c r="AY421" s="250" t="s">
        <v>139</v>
      </c>
    </row>
    <row r="422" spans="1:65" s="14" customFormat="1" ht="11.25">
      <c r="B422" s="251"/>
      <c r="C422" s="252"/>
      <c r="D422" s="242" t="s">
        <v>178</v>
      </c>
      <c r="E422" s="253" t="s">
        <v>1</v>
      </c>
      <c r="F422" s="254" t="s">
        <v>787</v>
      </c>
      <c r="G422" s="252"/>
      <c r="H422" s="255">
        <v>25.096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AT422" s="261" t="s">
        <v>178</v>
      </c>
      <c r="AU422" s="261" t="s">
        <v>87</v>
      </c>
      <c r="AV422" s="14" t="s">
        <v>87</v>
      </c>
      <c r="AW422" s="14" t="s">
        <v>32</v>
      </c>
      <c r="AX422" s="14" t="s">
        <v>85</v>
      </c>
      <c r="AY422" s="261" t="s">
        <v>139</v>
      </c>
    </row>
    <row r="423" spans="1:65" s="14" customFormat="1" ht="11.25">
      <c r="B423" s="251"/>
      <c r="C423" s="252"/>
      <c r="D423" s="242" t="s">
        <v>178</v>
      </c>
      <c r="E423" s="252"/>
      <c r="F423" s="254" t="s">
        <v>788</v>
      </c>
      <c r="G423" s="252"/>
      <c r="H423" s="255">
        <v>26.350999999999999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AT423" s="261" t="s">
        <v>178</v>
      </c>
      <c r="AU423" s="261" t="s">
        <v>87</v>
      </c>
      <c r="AV423" s="14" t="s">
        <v>87</v>
      </c>
      <c r="AW423" s="14" t="s">
        <v>4</v>
      </c>
      <c r="AX423" s="14" t="s">
        <v>85</v>
      </c>
      <c r="AY423" s="261" t="s">
        <v>139</v>
      </c>
    </row>
    <row r="424" spans="1:65" s="2" customFormat="1" ht="44.25" customHeight="1">
      <c r="A424" s="35"/>
      <c r="B424" s="36"/>
      <c r="C424" s="273" t="s">
        <v>789</v>
      </c>
      <c r="D424" s="273" t="s">
        <v>221</v>
      </c>
      <c r="E424" s="274" t="s">
        <v>790</v>
      </c>
      <c r="F424" s="275" t="s">
        <v>791</v>
      </c>
      <c r="G424" s="276" t="s">
        <v>224</v>
      </c>
      <c r="H424" s="277">
        <v>556.98299999999995</v>
      </c>
      <c r="I424" s="278"/>
      <c r="J424" s="279">
        <f>ROUND(I424*H424,2)</f>
        <v>0</v>
      </c>
      <c r="K424" s="280"/>
      <c r="L424" s="38"/>
      <c r="M424" s="281" t="s">
        <v>1</v>
      </c>
      <c r="N424" s="282" t="s">
        <v>42</v>
      </c>
      <c r="O424" s="72"/>
      <c r="P424" s="237">
        <f>O424*H424</f>
        <v>0</v>
      </c>
      <c r="Q424" s="237">
        <v>0.15540000000000001</v>
      </c>
      <c r="R424" s="237">
        <f>Q424*H424</f>
        <v>86.555158199999994</v>
      </c>
      <c r="S424" s="237">
        <v>0</v>
      </c>
      <c r="T424" s="238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39" t="s">
        <v>144</v>
      </c>
      <c r="AT424" s="239" t="s">
        <v>221</v>
      </c>
      <c r="AU424" s="239" t="s">
        <v>87</v>
      </c>
      <c r="AY424" s="17" t="s">
        <v>139</v>
      </c>
      <c r="BE424" s="115">
        <f>IF(N424="základní",J424,0)</f>
        <v>0</v>
      </c>
      <c r="BF424" s="115">
        <f>IF(N424="snížená",J424,0)</f>
        <v>0</v>
      </c>
      <c r="BG424" s="115">
        <f>IF(N424="zákl. přenesená",J424,0)</f>
        <v>0</v>
      </c>
      <c r="BH424" s="115">
        <f>IF(N424="sníž. přenesená",J424,0)</f>
        <v>0</v>
      </c>
      <c r="BI424" s="115">
        <f>IF(N424="nulová",J424,0)</f>
        <v>0</v>
      </c>
      <c r="BJ424" s="17" t="s">
        <v>85</v>
      </c>
      <c r="BK424" s="115">
        <f>ROUND(I424*H424,2)</f>
        <v>0</v>
      </c>
      <c r="BL424" s="17" t="s">
        <v>144</v>
      </c>
      <c r="BM424" s="239" t="s">
        <v>792</v>
      </c>
    </row>
    <row r="425" spans="1:65" s="13" customFormat="1" ht="11.25">
      <c r="B425" s="240"/>
      <c r="C425" s="241"/>
      <c r="D425" s="242" t="s">
        <v>178</v>
      </c>
      <c r="E425" s="243" t="s">
        <v>1</v>
      </c>
      <c r="F425" s="244" t="s">
        <v>780</v>
      </c>
      <c r="G425" s="241"/>
      <c r="H425" s="243" t="s">
        <v>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178</v>
      </c>
      <c r="AU425" s="250" t="s">
        <v>87</v>
      </c>
      <c r="AV425" s="13" t="s">
        <v>85</v>
      </c>
      <c r="AW425" s="13" t="s">
        <v>32</v>
      </c>
      <c r="AX425" s="13" t="s">
        <v>77</v>
      </c>
      <c r="AY425" s="250" t="s">
        <v>139</v>
      </c>
    </row>
    <row r="426" spans="1:65" s="14" customFormat="1" ht="11.25">
      <c r="B426" s="251"/>
      <c r="C426" s="252"/>
      <c r="D426" s="242" t="s">
        <v>178</v>
      </c>
      <c r="E426" s="253" t="s">
        <v>1</v>
      </c>
      <c r="F426" s="254" t="s">
        <v>793</v>
      </c>
      <c r="G426" s="252"/>
      <c r="H426" s="255">
        <v>556.98299999999995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178</v>
      </c>
      <c r="AU426" s="261" t="s">
        <v>87</v>
      </c>
      <c r="AV426" s="14" t="s">
        <v>87</v>
      </c>
      <c r="AW426" s="14" t="s">
        <v>32</v>
      </c>
      <c r="AX426" s="14" t="s">
        <v>85</v>
      </c>
      <c r="AY426" s="261" t="s">
        <v>139</v>
      </c>
    </row>
    <row r="427" spans="1:65" s="2" customFormat="1" ht="16.5" customHeight="1">
      <c r="A427" s="35"/>
      <c r="B427" s="36"/>
      <c r="C427" s="273" t="s">
        <v>794</v>
      </c>
      <c r="D427" s="273" t="s">
        <v>221</v>
      </c>
      <c r="E427" s="274" t="s">
        <v>795</v>
      </c>
      <c r="F427" s="275" t="s">
        <v>796</v>
      </c>
      <c r="G427" s="276" t="s">
        <v>176</v>
      </c>
      <c r="H427" s="277">
        <v>4</v>
      </c>
      <c r="I427" s="278"/>
      <c r="J427" s="279">
        <f>ROUND(I427*H427,2)</f>
        <v>0</v>
      </c>
      <c r="K427" s="280"/>
      <c r="L427" s="38"/>
      <c r="M427" s="281" t="s">
        <v>1</v>
      </c>
      <c r="N427" s="282" t="s">
        <v>42</v>
      </c>
      <c r="O427" s="7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39" t="s">
        <v>144</v>
      </c>
      <c r="AT427" s="239" t="s">
        <v>221</v>
      </c>
      <c r="AU427" s="239" t="s">
        <v>87</v>
      </c>
      <c r="AY427" s="17" t="s">
        <v>139</v>
      </c>
      <c r="BE427" s="115">
        <f>IF(N427="základní",J427,0)</f>
        <v>0</v>
      </c>
      <c r="BF427" s="115">
        <f>IF(N427="snížená",J427,0)</f>
        <v>0</v>
      </c>
      <c r="BG427" s="115">
        <f>IF(N427="zákl. přenesená",J427,0)</f>
        <v>0</v>
      </c>
      <c r="BH427" s="115">
        <f>IF(N427="sníž. přenesená",J427,0)</f>
        <v>0</v>
      </c>
      <c r="BI427" s="115">
        <f>IF(N427="nulová",J427,0)</f>
        <v>0</v>
      </c>
      <c r="BJ427" s="17" t="s">
        <v>85</v>
      </c>
      <c r="BK427" s="115">
        <f>ROUND(I427*H427,2)</f>
        <v>0</v>
      </c>
      <c r="BL427" s="17" t="s">
        <v>144</v>
      </c>
      <c r="BM427" s="239" t="s">
        <v>797</v>
      </c>
    </row>
    <row r="428" spans="1:65" s="13" customFormat="1" ht="11.25">
      <c r="B428" s="240"/>
      <c r="C428" s="241"/>
      <c r="D428" s="242" t="s">
        <v>178</v>
      </c>
      <c r="E428" s="243" t="s">
        <v>1</v>
      </c>
      <c r="F428" s="244" t="s">
        <v>331</v>
      </c>
      <c r="G428" s="241"/>
      <c r="H428" s="243" t="s">
        <v>1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178</v>
      </c>
      <c r="AU428" s="250" t="s">
        <v>87</v>
      </c>
      <c r="AV428" s="13" t="s">
        <v>85</v>
      </c>
      <c r="AW428" s="13" t="s">
        <v>32</v>
      </c>
      <c r="AX428" s="13" t="s">
        <v>77</v>
      </c>
      <c r="AY428" s="250" t="s">
        <v>139</v>
      </c>
    </row>
    <row r="429" spans="1:65" s="14" customFormat="1" ht="11.25">
      <c r="B429" s="251"/>
      <c r="C429" s="252"/>
      <c r="D429" s="242" t="s">
        <v>178</v>
      </c>
      <c r="E429" s="253" t="s">
        <v>255</v>
      </c>
      <c r="F429" s="254" t="s">
        <v>144</v>
      </c>
      <c r="G429" s="252"/>
      <c r="H429" s="255">
        <v>4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AT429" s="261" t="s">
        <v>178</v>
      </c>
      <c r="AU429" s="261" t="s">
        <v>87</v>
      </c>
      <c r="AV429" s="14" t="s">
        <v>87</v>
      </c>
      <c r="AW429" s="14" t="s">
        <v>32</v>
      </c>
      <c r="AX429" s="14" t="s">
        <v>85</v>
      </c>
      <c r="AY429" s="261" t="s">
        <v>139</v>
      </c>
    </row>
    <row r="430" spans="1:65" s="2" customFormat="1" ht="21.75" customHeight="1">
      <c r="A430" s="35"/>
      <c r="B430" s="36"/>
      <c r="C430" s="226" t="s">
        <v>798</v>
      </c>
      <c r="D430" s="226" t="s">
        <v>140</v>
      </c>
      <c r="E430" s="227" t="s">
        <v>799</v>
      </c>
      <c r="F430" s="228" t="s">
        <v>800</v>
      </c>
      <c r="G430" s="229" t="s">
        <v>224</v>
      </c>
      <c r="H430" s="230">
        <v>10.5</v>
      </c>
      <c r="I430" s="231"/>
      <c r="J430" s="232">
        <f>ROUND(I430*H430,2)</f>
        <v>0</v>
      </c>
      <c r="K430" s="233"/>
      <c r="L430" s="234"/>
      <c r="M430" s="235" t="s">
        <v>1</v>
      </c>
      <c r="N430" s="236" t="s">
        <v>42</v>
      </c>
      <c r="O430" s="72"/>
      <c r="P430" s="237">
        <f>O430*H430</f>
        <v>0</v>
      </c>
      <c r="Q430" s="237">
        <v>6.4000000000000001E-2</v>
      </c>
      <c r="R430" s="237">
        <f>Q430*H430</f>
        <v>0.67200000000000004</v>
      </c>
      <c r="S430" s="237">
        <v>0</v>
      </c>
      <c r="T430" s="238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39" t="s">
        <v>143</v>
      </c>
      <c r="AT430" s="239" t="s">
        <v>140</v>
      </c>
      <c r="AU430" s="239" t="s">
        <v>87</v>
      </c>
      <c r="AY430" s="17" t="s">
        <v>139</v>
      </c>
      <c r="BE430" s="115">
        <f>IF(N430="základní",J430,0)</f>
        <v>0</v>
      </c>
      <c r="BF430" s="115">
        <f>IF(N430="snížená",J430,0)</f>
        <v>0</v>
      </c>
      <c r="BG430" s="115">
        <f>IF(N430="zákl. přenesená",J430,0)</f>
        <v>0</v>
      </c>
      <c r="BH430" s="115">
        <f>IF(N430="sníž. přenesená",J430,0)</f>
        <v>0</v>
      </c>
      <c r="BI430" s="115">
        <f>IF(N430="nulová",J430,0)</f>
        <v>0</v>
      </c>
      <c r="BJ430" s="17" t="s">
        <v>85</v>
      </c>
      <c r="BK430" s="115">
        <f>ROUND(I430*H430,2)</f>
        <v>0</v>
      </c>
      <c r="BL430" s="17" t="s">
        <v>144</v>
      </c>
      <c r="BM430" s="239" t="s">
        <v>801</v>
      </c>
    </row>
    <row r="431" spans="1:65" s="13" customFormat="1" ht="11.25">
      <c r="B431" s="240"/>
      <c r="C431" s="241"/>
      <c r="D431" s="242" t="s">
        <v>178</v>
      </c>
      <c r="E431" s="243" t="s">
        <v>1</v>
      </c>
      <c r="F431" s="244" t="s">
        <v>331</v>
      </c>
      <c r="G431" s="241"/>
      <c r="H431" s="243" t="s">
        <v>1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178</v>
      </c>
      <c r="AU431" s="250" t="s">
        <v>87</v>
      </c>
      <c r="AV431" s="13" t="s">
        <v>85</v>
      </c>
      <c r="AW431" s="13" t="s">
        <v>32</v>
      </c>
      <c r="AX431" s="13" t="s">
        <v>77</v>
      </c>
      <c r="AY431" s="250" t="s">
        <v>139</v>
      </c>
    </row>
    <row r="432" spans="1:65" s="13" customFormat="1" ht="11.25">
      <c r="B432" s="240"/>
      <c r="C432" s="241"/>
      <c r="D432" s="242" t="s">
        <v>178</v>
      </c>
      <c r="E432" s="243" t="s">
        <v>1</v>
      </c>
      <c r="F432" s="244" t="s">
        <v>650</v>
      </c>
      <c r="G432" s="241"/>
      <c r="H432" s="243" t="s">
        <v>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178</v>
      </c>
      <c r="AU432" s="250" t="s">
        <v>87</v>
      </c>
      <c r="AV432" s="13" t="s">
        <v>85</v>
      </c>
      <c r="AW432" s="13" t="s">
        <v>32</v>
      </c>
      <c r="AX432" s="13" t="s">
        <v>77</v>
      </c>
      <c r="AY432" s="250" t="s">
        <v>139</v>
      </c>
    </row>
    <row r="433" spans="1:65" s="14" customFormat="1" ht="11.25">
      <c r="B433" s="251"/>
      <c r="C433" s="252"/>
      <c r="D433" s="242" t="s">
        <v>178</v>
      </c>
      <c r="E433" s="253" t="s">
        <v>245</v>
      </c>
      <c r="F433" s="254" t="s">
        <v>173</v>
      </c>
      <c r="G433" s="252"/>
      <c r="H433" s="255">
        <v>10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178</v>
      </c>
      <c r="AU433" s="261" t="s">
        <v>87</v>
      </c>
      <c r="AV433" s="14" t="s">
        <v>87</v>
      </c>
      <c r="AW433" s="14" t="s">
        <v>32</v>
      </c>
      <c r="AX433" s="14" t="s">
        <v>85</v>
      </c>
      <c r="AY433" s="261" t="s">
        <v>139</v>
      </c>
    </row>
    <row r="434" spans="1:65" s="14" customFormat="1" ht="11.25">
      <c r="B434" s="251"/>
      <c r="C434" s="252"/>
      <c r="D434" s="242" t="s">
        <v>178</v>
      </c>
      <c r="E434" s="252"/>
      <c r="F434" s="254" t="s">
        <v>802</v>
      </c>
      <c r="G434" s="252"/>
      <c r="H434" s="255">
        <v>10.5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178</v>
      </c>
      <c r="AU434" s="261" t="s">
        <v>87</v>
      </c>
      <c r="AV434" s="14" t="s">
        <v>87</v>
      </c>
      <c r="AW434" s="14" t="s">
        <v>4</v>
      </c>
      <c r="AX434" s="14" t="s">
        <v>85</v>
      </c>
      <c r="AY434" s="261" t="s">
        <v>139</v>
      </c>
    </row>
    <row r="435" spans="1:65" s="2" customFormat="1" ht="16.5" customHeight="1">
      <c r="A435" s="35"/>
      <c r="B435" s="36"/>
      <c r="C435" s="226" t="s">
        <v>803</v>
      </c>
      <c r="D435" s="226" t="s">
        <v>140</v>
      </c>
      <c r="E435" s="227" t="s">
        <v>804</v>
      </c>
      <c r="F435" s="228" t="s">
        <v>805</v>
      </c>
      <c r="G435" s="229" t="s">
        <v>224</v>
      </c>
      <c r="H435" s="230">
        <v>567.73500000000001</v>
      </c>
      <c r="I435" s="231"/>
      <c r="J435" s="232">
        <f>ROUND(I435*H435,2)</f>
        <v>0</v>
      </c>
      <c r="K435" s="233"/>
      <c r="L435" s="234"/>
      <c r="M435" s="235" t="s">
        <v>1</v>
      </c>
      <c r="N435" s="236" t="s">
        <v>42</v>
      </c>
      <c r="O435" s="72"/>
      <c r="P435" s="237">
        <f>O435*H435</f>
        <v>0</v>
      </c>
      <c r="Q435" s="237">
        <v>8.1000000000000003E-2</v>
      </c>
      <c r="R435" s="237">
        <f>Q435*H435</f>
        <v>45.986535000000003</v>
      </c>
      <c r="S435" s="237">
        <v>0</v>
      </c>
      <c r="T435" s="238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39" t="s">
        <v>143</v>
      </c>
      <c r="AT435" s="239" t="s">
        <v>140</v>
      </c>
      <c r="AU435" s="239" t="s">
        <v>87</v>
      </c>
      <c r="AY435" s="17" t="s">
        <v>139</v>
      </c>
      <c r="BE435" s="115">
        <f>IF(N435="základní",J435,0)</f>
        <v>0</v>
      </c>
      <c r="BF435" s="115">
        <f>IF(N435="snížená",J435,0)</f>
        <v>0</v>
      </c>
      <c r="BG435" s="115">
        <f>IF(N435="zákl. přenesená",J435,0)</f>
        <v>0</v>
      </c>
      <c r="BH435" s="115">
        <f>IF(N435="sníž. přenesená",J435,0)</f>
        <v>0</v>
      </c>
      <c r="BI435" s="115">
        <f>IF(N435="nulová",J435,0)</f>
        <v>0</v>
      </c>
      <c r="BJ435" s="17" t="s">
        <v>85</v>
      </c>
      <c r="BK435" s="115">
        <f>ROUND(I435*H435,2)</f>
        <v>0</v>
      </c>
      <c r="BL435" s="17" t="s">
        <v>144</v>
      </c>
      <c r="BM435" s="239" t="s">
        <v>806</v>
      </c>
    </row>
    <row r="436" spans="1:65" s="13" customFormat="1" ht="11.25">
      <c r="B436" s="240"/>
      <c r="C436" s="241"/>
      <c r="D436" s="242" t="s">
        <v>178</v>
      </c>
      <c r="E436" s="243" t="s">
        <v>1</v>
      </c>
      <c r="F436" s="244" t="s">
        <v>780</v>
      </c>
      <c r="G436" s="241"/>
      <c r="H436" s="243" t="s">
        <v>1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178</v>
      </c>
      <c r="AU436" s="250" t="s">
        <v>87</v>
      </c>
      <c r="AV436" s="13" t="s">
        <v>85</v>
      </c>
      <c r="AW436" s="13" t="s">
        <v>32</v>
      </c>
      <c r="AX436" s="13" t="s">
        <v>77</v>
      </c>
      <c r="AY436" s="250" t="s">
        <v>139</v>
      </c>
    </row>
    <row r="437" spans="1:65" s="13" customFormat="1" ht="11.25">
      <c r="B437" s="240"/>
      <c r="C437" s="241"/>
      <c r="D437" s="242" t="s">
        <v>178</v>
      </c>
      <c r="E437" s="243" t="s">
        <v>1</v>
      </c>
      <c r="F437" s="244" t="s">
        <v>650</v>
      </c>
      <c r="G437" s="241"/>
      <c r="H437" s="243" t="s">
        <v>1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178</v>
      </c>
      <c r="AU437" s="250" t="s">
        <v>87</v>
      </c>
      <c r="AV437" s="13" t="s">
        <v>85</v>
      </c>
      <c r="AW437" s="13" t="s">
        <v>32</v>
      </c>
      <c r="AX437" s="13" t="s">
        <v>77</v>
      </c>
      <c r="AY437" s="250" t="s">
        <v>139</v>
      </c>
    </row>
    <row r="438" spans="1:65" s="14" customFormat="1" ht="11.25">
      <c r="B438" s="251"/>
      <c r="C438" s="252"/>
      <c r="D438" s="242" t="s">
        <v>178</v>
      </c>
      <c r="E438" s="253" t="s">
        <v>1</v>
      </c>
      <c r="F438" s="254" t="s">
        <v>807</v>
      </c>
      <c r="G438" s="252"/>
      <c r="H438" s="255">
        <v>130.80000000000001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178</v>
      </c>
      <c r="AU438" s="261" t="s">
        <v>87</v>
      </c>
      <c r="AV438" s="14" t="s">
        <v>87</v>
      </c>
      <c r="AW438" s="14" t="s">
        <v>32</v>
      </c>
      <c r="AX438" s="14" t="s">
        <v>77</v>
      </c>
      <c r="AY438" s="261" t="s">
        <v>139</v>
      </c>
    </row>
    <row r="439" spans="1:65" s="14" customFormat="1" ht="22.5">
      <c r="B439" s="251"/>
      <c r="C439" s="252"/>
      <c r="D439" s="242" t="s">
        <v>178</v>
      </c>
      <c r="E439" s="253" t="s">
        <v>1</v>
      </c>
      <c r="F439" s="254" t="s">
        <v>808</v>
      </c>
      <c r="G439" s="252"/>
      <c r="H439" s="255">
        <v>143.30000000000001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AT439" s="261" t="s">
        <v>178</v>
      </c>
      <c r="AU439" s="261" t="s">
        <v>87</v>
      </c>
      <c r="AV439" s="14" t="s">
        <v>87</v>
      </c>
      <c r="AW439" s="14" t="s">
        <v>32</v>
      </c>
      <c r="AX439" s="14" t="s">
        <v>77</v>
      </c>
      <c r="AY439" s="261" t="s">
        <v>139</v>
      </c>
    </row>
    <row r="440" spans="1:65" s="14" customFormat="1" ht="22.5">
      <c r="B440" s="251"/>
      <c r="C440" s="252"/>
      <c r="D440" s="242" t="s">
        <v>178</v>
      </c>
      <c r="E440" s="253" t="s">
        <v>1</v>
      </c>
      <c r="F440" s="254" t="s">
        <v>809</v>
      </c>
      <c r="G440" s="252"/>
      <c r="H440" s="255">
        <v>113.1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AT440" s="261" t="s">
        <v>178</v>
      </c>
      <c r="AU440" s="261" t="s">
        <v>87</v>
      </c>
      <c r="AV440" s="14" t="s">
        <v>87</v>
      </c>
      <c r="AW440" s="14" t="s">
        <v>32</v>
      </c>
      <c r="AX440" s="14" t="s">
        <v>77</v>
      </c>
      <c r="AY440" s="261" t="s">
        <v>139</v>
      </c>
    </row>
    <row r="441" spans="1:65" s="14" customFormat="1" ht="22.5">
      <c r="B441" s="251"/>
      <c r="C441" s="252"/>
      <c r="D441" s="242" t="s">
        <v>178</v>
      </c>
      <c r="E441" s="253" t="s">
        <v>1</v>
      </c>
      <c r="F441" s="254" t="s">
        <v>810</v>
      </c>
      <c r="G441" s="252"/>
      <c r="H441" s="255">
        <v>153.5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178</v>
      </c>
      <c r="AU441" s="261" t="s">
        <v>87</v>
      </c>
      <c r="AV441" s="14" t="s">
        <v>87</v>
      </c>
      <c r="AW441" s="14" t="s">
        <v>32</v>
      </c>
      <c r="AX441" s="14" t="s">
        <v>77</v>
      </c>
      <c r="AY441" s="261" t="s">
        <v>139</v>
      </c>
    </row>
    <row r="442" spans="1:65" s="15" customFormat="1" ht="11.25">
      <c r="B442" s="262"/>
      <c r="C442" s="263"/>
      <c r="D442" s="242" t="s">
        <v>178</v>
      </c>
      <c r="E442" s="264" t="s">
        <v>243</v>
      </c>
      <c r="F442" s="265" t="s">
        <v>182</v>
      </c>
      <c r="G442" s="263"/>
      <c r="H442" s="266">
        <v>540.70000000000005</v>
      </c>
      <c r="I442" s="267"/>
      <c r="J442" s="263"/>
      <c r="K442" s="263"/>
      <c r="L442" s="268"/>
      <c r="M442" s="269"/>
      <c r="N442" s="270"/>
      <c r="O442" s="270"/>
      <c r="P442" s="270"/>
      <c r="Q442" s="270"/>
      <c r="R442" s="270"/>
      <c r="S442" s="270"/>
      <c r="T442" s="271"/>
      <c r="AT442" s="272" t="s">
        <v>178</v>
      </c>
      <c r="AU442" s="272" t="s">
        <v>87</v>
      </c>
      <c r="AV442" s="15" t="s">
        <v>144</v>
      </c>
      <c r="AW442" s="15" t="s">
        <v>32</v>
      </c>
      <c r="AX442" s="15" t="s">
        <v>85</v>
      </c>
      <c r="AY442" s="272" t="s">
        <v>139</v>
      </c>
    </row>
    <row r="443" spans="1:65" s="14" customFormat="1" ht="11.25">
      <c r="B443" s="251"/>
      <c r="C443" s="252"/>
      <c r="D443" s="242" t="s">
        <v>178</v>
      </c>
      <c r="E443" s="252"/>
      <c r="F443" s="254" t="s">
        <v>811</v>
      </c>
      <c r="G443" s="252"/>
      <c r="H443" s="255">
        <v>567.73500000000001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178</v>
      </c>
      <c r="AU443" s="261" t="s">
        <v>87</v>
      </c>
      <c r="AV443" s="14" t="s">
        <v>87</v>
      </c>
      <c r="AW443" s="14" t="s">
        <v>4</v>
      </c>
      <c r="AX443" s="14" t="s">
        <v>85</v>
      </c>
      <c r="AY443" s="261" t="s">
        <v>139</v>
      </c>
    </row>
    <row r="444" spans="1:65" s="2" customFormat="1" ht="16.5" customHeight="1">
      <c r="A444" s="35"/>
      <c r="B444" s="36"/>
      <c r="C444" s="226" t="s">
        <v>812</v>
      </c>
      <c r="D444" s="226" t="s">
        <v>140</v>
      </c>
      <c r="E444" s="227" t="s">
        <v>813</v>
      </c>
      <c r="F444" s="228" t="s">
        <v>814</v>
      </c>
      <c r="G444" s="229" t="s">
        <v>224</v>
      </c>
      <c r="H444" s="230">
        <v>108.675</v>
      </c>
      <c r="I444" s="231"/>
      <c r="J444" s="232">
        <f>ROUND(I444*H444,2)</f>
        <v>0</v>
      </c>
      <c r="K444" s="233"/>
      <c r="L444" s="234"/>
      <c r="M444" s="235" t="s">
        <v>1</v>
      </c>
      <c r="N444" s="236" t="s">
        <v>42</v>
      </c>
      <c r="O444" s="72"/>
      <c r="P444" s="237">
        <f>O444*H444</f>
        <v>0</v>
      </c>
      <c r="Q444" s="237">
        <v>5.8000000000000003E-2</v>
      </c>
      <c r="R444" s="237">
        <f>Q444*H444</f>
        <v>6.3031500000000005</v>
      </c>
      <c r="S444" s="237">
        <v>0</v>
      </c>
      <c r="T444" s="238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39" t="s">
        <v>143</v>
      </c>
      <c r="AT444" s="239" t="s">
        <v>140</v>
      </c>
      <c r="AU444" s="239" t="s">
        <v>87</v>
      </c>
      <c r="AY444" s="17" t="s">
        <v>139</v>
      </c>
      <c r="BE444" s="115">
        <f>IF(N444="základní",J444,0)</f>
        <v>0</v>
      </c>
      <c r="BF444" s="115">
        <f>IF(N444="snížená",J444,0)</f>
        <v>0</v>
      </c>
      <c r="BG444" s="115">
        <f>IF(N444="zákl. přenesená",J444,0)</f>
        <v>0</v>
      </c>
      <c r="BH444" s="115">
        <f>IF(N444="sníž. přenesená",J444,0)</f>
        <v>0</v>
      </c>
      <c r="BI444" s="115">
        <f>IF(N444="nulová",J444,0)</f>
        <v>0</v>
      </c>
      <c r="BJ444" s="17" t="s">
        <v>85</v>
      </c>
      <c r="BK444" s="115">
        <f>ROUND(I444*H444,2)</f>
        <v>0</v>
      </c>
      <c r="BL444" s="17" t="s">
        <v>144</v>
      </c>
      <c r="BM444" s="239" t="s">
        <v>815</v>
      </c>
    </row>
    <row r="445" spans="1:65" s="13" customFormat="1" ht="11.25">
      <c r="B445" s="240"/>
      <c r="C445" s="241"/>
      <c r="D445" s="242" t="s">
        <v>178</v>
      </c>
      <c r="E445" s="243" t="s">
        <v>1</v>
      </c>
      <c r="F445" s="244" t="s">
        <v>587</v>
      </c>
      <c r="G445" s="241"/>
      <c r="H445" s="243" t="s">
        <v>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178</v>
      </c>
      <c r="AU445" s="250" t="s">
        <v>87</v>
      </c>
      <c r="AV445" s="13" t="s">
        <v>85</v>
      </c>
      <c r="AW445" s="13" t="s">
        <v>32</v>
      </c>
      <c r="AX445" s="13" t="s">
        <v>77</v>
      </c>
      <c r="AY445" s="250" t="s">
        <v>139</v>
      </c>
    </row>
    <row r="446" spans="1:65" s="13" customFormat="1" ht="11.25">
      <c r="B446" s="240"/>
      <c r="C446" s="241"/>
      <c r="D446" s="242" t="s">
        <v>178</v>
      </c>
      <c r="E446" s="243" t="s">
        <v>1</v>
      </c>
      <c r="F446" s="244" t="s">
        <v>650</v>
      </c>
      <c r="G446" s="241"/>
      <c r="H446" s="243" t="s">
        <v>1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AT446" s="250" t="s">
        <v>178</v>
      </c>
      <c r="AU446" s="250" t="s">
        <v>87</v>
      </c>
      <c r="AV446" s="13" t="s">
        <v>85</v>
      </c>
      <c r="AW446" s="13" t="s">
        <v>32</v>
      </c>
      <c r="AX446" s="13" t="s">
        <v>77</v>
      </c>
      <c r="AY446" s="250" t="s">
        <v>139</v>
      </c>
    </row>
    <row r="447" spans="1:65" s="14" customFormat="1" ht="11.25">
      <c r="B447" s="251"/>
      <c r="C447" s="252"/>
      <c r="D447" s="242" t="s">
        <v>178</v>
      </c>
      <c r="E447" s="253" t="s">
        <v>241</v>
      </c>
      <c r="F447" s="254" t="s">
        <v>816</v>
      </c>
      <c r="G447" s="252"/>
      <c r="H447" s="255">
        <v>103.5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178</v>
      </c>
      <c r="AU447" s="261" t="s">
        <v>87</v>
      </c>
      <c r="AV447" s="14" t="s">
        <v>87</v>
      </c>
      <c r="AW447" s="14" t="s">
        <v>32</v>
      </c>
      <c r="AX447" s="14" t="s">
        <v>85</v>
      </c>
      <c r="AY447" s="261" t="s">
        <v>139</v>
      </c>
    </row>
    <row r="448" spans="1:65" s="14" customFormat="1" ht="11.25">
      <c r="B448" s="251"/>
      <c r="C448" s="252"/>
      <c r="D448" s="242" t="s">
        <v>178</v>
      </c>
      <c r="E448" s="252"/>
      <c r="F448" s="254" t="s">
        <v>817</v>
      </c>
      <c r="G448" s="252"/>
      <c r="H448" s="255">
        <v>108.675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AT448" s="261" t="s">
        <v>178</v>
      </c>
      <c r="AU448" s="261" t="s">
        <v>87</v>
      </c>
      <c r="AV448" s="14" t="s">
        <v>87</v>
      </c>
      <c r="AW448" s="14" t="s">
        <v>4</v>
      </c>
      <c r="AX448" s="14" t="s">
        <v>85</v>
      </c>
      <c r="AY448" s="261" t="s">
        <v>139</v>
      </c>
    </row>
    <row r="449" spans="1:65" s="2" customFormat="1" ht="44.25" customHeight="1">
      <c r="A449" s="35"/>
      <c r="B449" s="36"/>
      <c r="C449" s="273" t="s">
        <v>818</v>
      </c>
      <c r="D449" s="273" t="s">
        <v>221</v>
      </c>
      <c r="E449" s="274" t="s">
        <v>819</v>
      </c>
      <c r="F449" s="275" t="s">
        <v>820</v>
      </c>
      <c r="G449" s="276" t="s">
        <v>224</v>
      </c>
      <c r="H449" s="277">
        <v>103.5</v>
      </c>
      <c r="I449" s="278"/>
      <c r="J449" s="279">
        <f>ROUND(I449*H449,2)</f>
        <v>0</v>
      </c>
      <c r="K449" s="280"/>
      <c r="L449" s="38"/>
      <c r="M449" s="281" t="s">
        <v>1</v>
      </c>
      <c r="N449" s="282" t="s">
        <v>42</v>
      </c>
      <c r="O449" s="72"/>
      <c r="P449" s="237">
        <f>O449*H449</f>
        <v>0</v>
      </c>
      <c r="Q449" s="237">
        <v>0.1295</v>
      </c>
      <c r="R449" s="237">
        <f>Q449*H449</f>
        <v>13.40325</v>
      </c>
      <c r="S449" s="237">
        <v>0</v>
      </c>
      <c r="T449" s="238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39" t="s">
        <v>144</v>
      </c>
      <c r="AT449" s="239" t="s">
        <v>221</v>
      </c>
      <c r="AU449" s="239" t="s">
        <v>87</v>
      </c>
      <c r="AY449" s="17" t="s">
        <v>139</v>
      </c>
      <c r="BE449" s="115">
        <f>IF(N449="základní",J449,0)</f>
        <v>0</v>
      </c>
      <c r="BF449" s="115">
        <f>IF(N449="snížená",J449,0)</f>
        <v>0</v>
      </c>
      <c r="BG449" s="115">
        <f>IF(N449="zákl. přenesená",J449,0)</f>
        <v>0</v>
      </c>
      <c r="BH449" s="115">
        <f>IF(N449="sníž. přenesená",J449,0)</f>
        <v>0</v>
      </c>
      <c r="BI449" s="115">
        <f>IF(N449="nulová",J449,0)</f>
        <v>0</v>
      </c>
      <c r="BJ449" s="17" t="s">
        <v>85</v>
      </c>
      <c r="BK449" s="115">
        <f>ROUND(I449*H449,2)</f>
        <v>0</v>
      </c>
      <c r="BL449" s="17" t="s">
        <v>144</v>
      </c>
      <c r="BM449" s="239" t="s">
        <v>821</v>
      </c>
    </row>
    <row r="450" spans="1:65" s="14" customFormat="1" ht="11.25">
      <c r="B450" s="251"/>
      <c r="C450" s="252"/>
      <c r="D450" s="242" t="s">
        <v>178</v>
      </c>
      <c r="E450" s="253" t="s">
        <v>1</v>
      </c>
      <c r="F450" s="254" t="s">
        <v>241</v>
      </c>
      <c r="G450" s="252"/>
      <c r="H450" s="255">
        <v>103.5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AT450" s="261" t="s">
        <v>178</v>
      </c>
      <c r="AU450" s="261" t="s">
        <v>87</v>
      </c>
      <c r="AV450" s="14" t="s">
        <v>87</v>
      </c>
      <c r="AW450" s="14" t="s">
        <v>32</v>
      </c>
      <c r="AX450" s="14" t="s">
        <v>85</v>
      </c>
      <c r="AY450" s="261" t="s">
        <v>139</v>
      </c>
    </row>
    <row r="451" spans="1:65" s="2" customFormat="1" ht="33" customHeight="1">
      <c r="A451" s="35"/>
      <c r="B451" s="36"/>
      <c r="C451" s="273" t="s">
        <v>822</v>
      </c>
      <c r="D451" s="273" t="s">
        <v>221</v>
      </c>
      <c r="E451" s="274" t="s">
        <v>823</v>
      </c>
      <c r="F451" s="275" t="s">
        <v>824</v>
      </c>
      <c r="G451" s="276" t="s">
        <v>224</v>
      </c>
      <c r="H451" s="277">
        <v>119.9</v>
      </c>
      <c r="I451" s="278"/>
      <c r="J451" s="279">
        <f>ROUND(I451*H451,2)</f>
        <v>0</v>
      </c>
      <c r="K451" s="280"/>
      <c r="L451" s="38"/>
      <c r="M451" s="281" t="s">
        <v>1</v>
      </c>
      <c r="N451" s="282" t="s">
        <v>42</v>
      </c>
      <c r="O451" s="7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39" t="s">
        <v>144</v>
      </c>
      <c r="AT451" s="239" t="s">
        <v>221</v>
      </c>
      <c r="AU451" s="239" t="s">
        <v>87</v>
      </c>
      <c r="AY451" s="17" t="s">
        <v>139</v>
      </c>
      <c r="BE451" s="115">
        <f>IF(N451="základní",J451,0)</f>
        <v>0</v>
      </c>
      <c r="BF451" s="115">
        <f>IF(N451="snížená",J451,0)</f>
        <v>0</v>
      </c>
      <c r="BG451" s="115">
        <f>IF(N451="zákl. přenesená",J451,0)</f>
        <v>0</v>
      </c>
      <c r="BH451" s="115">
        <f>IF(N451="sníž. přenesená",J451,0)</f>
        <v>0</v>
      </c>
      <c r="BI451" s="115">
        <f>IF(N451="nulová",J451,0)</f>
        <v>0</v>
      </c>
      <c r="BJ451" s="17" t="s">
        <v>85</v>
      </c>
      <c r="BK451" s="115">
        <f>ROUND(I451*H451,2)</f>
        <v>0</v>
      </c>
      <c r="BL451" s="17" t="s">
        <v>144</v>
      </c>
      <c r="BM451" s="239" t="s">
        <v>825</v>
      </c>
    </row>
    <row r="452" spans="1:65" s="14" customFormat="1" ht="11.25">
      <c r="B452" s="251"/>
      <c r="C452" s="252"/>
      <c r="D452" s="242" t="s">
        <v>178</v>
      </c>
      <c r="E452" s="253" t="s">
        <v>1</v>
      </c>
      <c r="F452" s="254" t="s">
        <v>263</v>
      </c>
      <c r="G452" s="252"/>
      <c r="H452" s="255">
        <v>119.9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178</v>
      </c>
      <c r="AU452" s="261" t="s">
        <v>87</v>
      </c>
      <c r="AV452" s="14" t="s">
        <v>87</v>
      </c>
      <c r="AW452" s="14" t="s">
        <v>32</v>
      </c>
      <c r="AX452" s="14" t="s">
        <v>85</v>
      </c>
      <c r="AY452" s="261" t="s">
        <v>139</v>
      </c>
    </row>
    <row r="453" spans="1:65" s="2" customFormat="1" ht="21.75" customHeight="1">
      <c r="A453" s="35"/>
      <c r="B453" s="36"/>
      <c r="C453" s="273" t="s">
        <v>826</v>
      </c>
      <c r="D453" s="273" t="s">
        <v>221</v>
      </c>
      <c r="E453" s="274" t="s">
        <v>827</v>
      </c>
      <c r="F453" s="275" t="s">
        <v>828</v>
      </c>
      <c r="G453" s="276" t="s">
        <v>224</v>
      </c>
      <c r="H453" s="277">
        <v>119.9</v>
      </c>
      <c r="I453" s="278"/>
      <c r="J453" s="279">
        <f>ROUND(I453*H453,2)</f>
        <v>0</v>
      </c>
      <c r="K453" s="280"/>
      <c r="L453" s="38"/>
      <c r="M453" s="281" t="s">
        <v>1</v>
      </c>
      <c r="N453" s="282" t="s">
        <v>42</v>
      </c>
      <c r="O453" s="7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39" t="s">
        <v>144</v>
      </c>
      <c r="AT453" s="239" t="s">
        <v>221</v>
      </c>
      <c r="AU453" s="239" t="s">
        <v>87</v>
      </c>
      <c r="AY453" s="17" t="s">
        <v>139</v>
      </c>
      <c r="BE453" s="115">
        <f>IF(N453="základní",J453,0)</f>
        <v>0</v>
      </c>
      <c r="BF453" s="115">
        <f>IF(N453="snížená",J453,0)</f>
        <v>0</v>
      </c>
      <c r="BG453" s="115">
        <f>IF(N453="zákl. přenesená",J453,0)</f>
        <v>0</v>
      </c>
      <c r="BH453" s="115">
        <f>IF(N453="sníž. přenesená",J453,0)</f>
        <v>0</v>
      </c>
      <c r="BI453" s="115">
        <f>IF(N453="nulová",J453,0)</f>
        <v>0</v>
      </c>
      <c r="BJ453" s="17" t="s">
        <v>85</v>
      </c>
      <c r="BK453" s="115">
        <f>ROUND(I453*H453,2)</f>
        <v>0</v>
      </c>
      <c r="BL453" s="17" t="s">
        <v>144</v>
      </c>
      <c r="BM453" s="239" t="s">
        <v>829</v>
      </c>
    </row>
    <row r="454" spans="1:65" s="13" customFormat="1" ht="11.25">
      <c r="B454" s="240"/>
      <c r="C454" s="241"/>
      <c r="D454" s="242" t="s">
        <v>178</v>
      </c>
      <c r="E454" s="243" t="s">
        <v>1</v>
      </c>
      <c r="F454" s="244" t="s">
        <v>331</v>
      </c>
      <c r="G454" s="241"/>
      <c r="H454" s="243" t="s">
        <v>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178</v>
      </c>
      <c r="AU454" s="250" t="s">
        <v>87</v>
      </c>
      <c r="AV454" s="13" t="s">
        <v>85</v>
      </c>
      <c r="AW454" s="13" t="s">
        <v>32</v>
      </c>
      <c r="AX454" s="13" t="s">
        <v>77</v>
      </c>
      <c r="AY454" s="250" t="s">
        <v>139</v>
      </c>
    </row>
    <row r="455" spans="1:65" s="14" customFormat="1" ht="11.25">
      <c r="B455" s="251"/>
      <c r="C455" s="252"/>
      <c r="D455" s="242" t="s">
        <v>178</v>
      </c>
      <c r="E455" s="253" t="s">
        <v>263</v>
      </c>
      <c r="F455" s="254" t="s">
        <v>830</v>
      </c>
      <c r="G455" s="252"/>
      <c r="H455" s="255">
        <v>119.9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178</v>
      </c>
      <c r="AU455" s="261" t="s">
        <v>87</v>
      </c>
      <c r="AV455" s="14" t="s">
        <v>87</v>
      </c>
      <c r="AW455" s="14" t="s">
        <v>32</v>
      </c>
      <c r="AX455" s="14" t="s">
        <v>85</v>
      </c>
      <c r="AY455" s="261" t="s">
        <v>139</v>
      </c>
    </row>
    <row r="456" spans="1:65" s="2" customFormat="1" ht="21.75" customHeight="1">
      <c r="A456" s="35"/>
      <c r="B456" s="36"/>
      <c r="C456" s="273" t="s">
        <v>831</v>
      </c>
      <c r="D456" s="273" t="s">
        <v>221</v>
      </c>
      <c r="E456" s="274" t="s">
        <v>832</v>
      </c>
      <c r="F456" s="275" t="s">
        <v>833</v>
      </c>
      <c r="G456" s="276" t="s">
        <v>237</v>
      </c>
      <c r="H456" s="277">
        <v>3864.3</v>
      </c>
      <c r="I456" s="278"/>
      <c r="J456" s="279">
        <f>ROUND(I456*H456,2)</f>
        <v>0</v>
      </c>
      <c r="K456" s="280"/>
      <c r="L456" s="38"/>
      <c r="M456" s="281" t="s">
        <v>1</v>
      </c>
      <c r="N456" s="282" t="s">
        <v>42</v>
      </c>
      <c r="O456" s="72"/>
      <c r="P456" s="237">
        <f>O456*H456</f>
        <v>0</v>
      </c>
      <c r="Q456" s="237">
        <v>0</v>
      </c>
      <c r="R456" s="237">
        <f>Q456*H456</f>
        <v>0</v>
      </c>
      <c r="S456" s="237">
        <v>0.02</v>
      </c>
      <c r="T456" s="238">
        <f>S456*H456</f>
        <v>77.286000000000001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39" t="s">
        <v>144</v>
      </c>
      <c r="AT456" s="239" t="s">
        <v>221</v>
      </c>
      <c r="AU456" s="239" t="s">
        <v>87</v>
      </c>
      <c r="AY456" s="17" t="s">
        <v>139</v>
      </c>
      <c r="BE456" s="115">
        <f>IF(N456="základní",J456,0)</f>
        <v>0</v>
      </c>
      <c r="BF456" s="115">
        <f>IF(N456="snížená",J456,0)</f>
        <v>0</v>
      </c>
      <c r="BG456" s="115">
        <f>IF(N456="zákl. přenesená",J456,0)</f>
        <v>0</v>
      </c>
      <c r="BH456" s="115">
        <f>IF(N456="sníž. přenesená",J456,0)</f>
        <v>0</v>
      </c>
      <c r="BI456" s="115">
        <f>IF(N456="nulová",J456,0)</f>
        <v>0</v>
      </c>
      <c r="BJ456" s="17" t="s">
        <v>85</v>
      </c>
      <c r="BK456" s="115">
        <f>ROUND(I456*H456,2)</f>
        <v>0</v>
      </c>
      <c r="BL456" s="17" t="s">
        <v>144</v>
      </c>
      <c r="BM456" s="239" t="s">
        <v>834</v>
      </c>
    </row>
    <row r="457" spans="1:65" s="14" customFormat="1" ht="11.25">
      <c r="B457" s="251"/>
      <c r="C457" s="252"/>
      <c r="D457" s="242" t="s">
        <v>178</v>
      </c>
      <c r="E457" s="253" t="s">
        <v>1</v>
      </c>
      <c r="F457" s="254" t="s">
        <v>277</v>
      </c>
      <c r="G457" s="252"/>
      <c r="H457" s="255">
        <v>3864.3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178</v>
      </c>
      <c r="AU457" s="261" t="s">
        <v>87</v>
      </c>
      <c r="AV457" s="14" t="s">
        <v>87</v>
      </c>
      <c r="AW457" s="14" t="s">
        <v>32</v>
      </c>
      <c r="AX457" s="14" t="s">
        <v>85</v>
      </c>
      <c r="AY457" s="261" t="s">
        <v>139</v>
      </c>
    </row>
    <row r="458" spans="1:65" s="2" customFormat="1" ht="16.5" customHeight="1">
      <c r="A458" s="35"/>
      <c r="B458" s="36"/>
      <c r="C458" s="273" t="s">
        <v>835</v>
      </c>
      <c r="D458" s="273" t="s">
        <v>221</v>
      </c>
      <c r="E458" s="274" t="s">
        <v>836</v>
      </c>
      <c r="F458" s="275" t="s">
        <v>837</v>
      </c>
      <c r="G458" s="276" t="s">
        <v>224</v>
      </c>
      <c r="H458" s="277">
        <v>47</v>
      </c>
      <c r="I458" s="278"/>
      <c r="J458" s="279">
        <f>ROUND(I458*H458,2)</f>
        <v>0</v>
      </c>
      <c r="K458" s="280"/>
      <c r="L458" s="38"/>
      <c r="M458" s="281" t="s">
        <v>1</v>
      </c>
      <c r="N458" s="282" t="s">
        <v>42</v>
      </c>
      <c r="O458" s="72"/>
      <c r="P458" s="237">
        <f>O458*H458</f>
        <v>0</v>
      </c>
      <c r="Q458" s="237">
        <v>0</v>
      </c>
      <c r="R458" s="237">
        <f>Q458*H458</f>
        <v>0</v>
      </c>
      <c r="S458" s="237">
        <v>6.3E-2</v>
      </c>
      <c r="T458" s="238">
        <f>S458*H458</f>
        <v>2.9609999999999999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39" t="s">
        <v>144</v>
      </c>
      <c r="AT458" s="239" t="s">
        <v>221</v>
      </c>
      <c r="AU458" s="239" t="s">
        <v>87</v>
      </c>
      <c r="AY458" s="17" t="s">
        <v>139</v>
      </c>
      <c r="BE458" s="115">
        <f>IF(N458="základní",J458,0)</f>
        <v>0</v>
      </c>
      <c r="BF458" s="115">
        <f>IF(N458="snížená",J458,0)</f>
        <v>0</v>
      </c>
      <c r="BG458" s="115">
        <f>IF(N458="zákl. přenesená",J458,0)</f>
        <v>0</v>
      </c>
      <c r="BH458" s="115">
        <f>IF(N458="sníž. přenesená",J458,0)</f>
        <v>0</v>
      </c>
      <c r="BI458" s="115">
        <f>IF(N458="nulová",J458,0)</f>
        <v>0</v>
      </c>
      <c r="BJ458" s="17" t="s">
        <v>85</v>
      </c>
      <c r="BK458" s="115">
        <f>ROUND(I458*H458,2)</f>
        <v>0</v>
      </c>
      <c r="BL458" s="17" t="s">
        <v>144</v>
      </c>
      <c r="BM458" s="239" t="s">
        <v>838</v>
      </c>
    </row>
    <row r="459" spans="1:65" s="13" customFormat="1" ht="11.25">
      <c r="B459" s="240"/>
      <c r="C459" s="241"/>
      <c r="D459" s="242" t="s">
        <v>178</v>
      </c>
      <c r="E459" s="243" t="s">
        <v>1</v>
      </c>
      <c r="F459" s="244" t="s">
        <v>352</v>
      </c>
      <c r="G459" s="241"/>
      <c r="H459" s="243" t="s">
        <v>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178</v>
      </c>
      <c r="AU459" s="250" t="s">
        <v>87</v>
      </c>
      <c r="AV459" s="13" t="s">
        <v>85</v>
      </c>
      <c r="AW459" s="13" t="s">
        <v>32</v>
      </c>
      <c r="AX459" s="13" t="s">
        <v>77</v>
      </c>
      <c r="AY459" s="250" t="s">
        <v>139</v>
      </c>
    </row>
    <row r="460" spans="1:65" s="14" customFormat="1" ht="11.25">
      <c r="B460" s="251"/>
      <c r="C460" s="252"/>
      <c r="D460" s="242" t="s">
        <v>178</v>
      </c>
      <c r="E460" s="253" t="s">
        <v>1</v>
      </c>
      <c r="F460" s="254" t="s">
        <v>839</v>
      </c>
      <c r="G460" s="252"/>
      <c r="H460" s="255">
        <v>47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178</v>
      </c>
      <c r="AU460" s="261" t="s">
        <v>87</v>
      </c>
      <c r="AV460" s="14" t="s">
        <v>87</v>
      </c>
      <c r="AW460" s="14" t="s">
        <v>32</v>
      </c>
      <c r="AX460" s="14" t="s">
        <v>85</v>
      </c>
      <c r="AY460" s="261" t="s">
        <v>139</v>
      </c>
    </row>
    <row r="461" spans="1:65" s="2" customFormat="1" ht="55.5" customHeight="1">
      <c r="A461" s="35"/>
      <c r="B461" s="36"/>
      <c r="C461" s="273" t="s">
        <v>840</v>
      </c>
      <c r="D461" s="273" t="s">
        <v>221</v>
      </c>
      <c r="E461" s="274" t="s">
        <v>841</v>
      </c>
      <c r="F461" s="275" t="s">
        <v>842</v>
      </c>
      <c r="G461" s="276" t="s">
        <v>224</v>
      </c>
      <c r="H461" s="277">
        <v>51.7</v>
      </c>
      <c r="I461" s="278"/>
      <c r="J461" s="279">
        <f>ROUND(I461*H461,2)</f>
        <v>0</v>
      </c>
      <c r="K461" s="280"/>
      <c r="L461" s="38"/>
      <c r="M461" s="281" t="s">
        <v>1</v>
      </c>
      <c r="N461" s="282" t="s">
        <v>42</v>
      </c>
      <c r="O461" s="72"/>
      <c r="P461" s="237">
        <f>O461*H461</f>
        <v>0</v>
      </c>
      <c r="Q461" s="237">
        <v>6</v>
      </c>
      <c r="R461" s="237">
        <f>Q461*H461</f>
        <v>310.20000000000005</v>
      </c>
      <c r="S461" s="237">
        <v>0</v>
      </c>
      <c r="T461" s="238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39" t="s">
        <v>144</v>
      </c>
      <c r="AT461" s="239" t="s">
        <v>221</v>
      </c>
      <c r="AU461" s="239" t="s">
        <v>87</v>
      </c>
      <c r="AY461" s="17" t="s">
        <v>139</v>
      </c>
      <c r="BE461" s="115">
        <f>IF(N461="základní",J461,0)</f>
        <v>0</v>
      </c>
      <c r="BF461" s="115">
        <f>IF(N461="snížená",J461,0)</f>
        <v>0</v>
      </c>
      <c r="BG461" s="115">
        <f>IF(N461="zákl. přenesená",J461,0)</f>
        <v>0</v>
      </c>
      <c r="BH461" s="115">
        <f>IF(N461="sníž. přenesená",J461,0)</f>
        <v>0</v>
      </c>
      <c r="BI461" s="115">
        <f>IF(N461="nulová",J461,0)</f>
        <v>0</v>
      </c>
      <c r="BJ461" s="17" t="s">
        <v>85</v>
      </c>
      <c r="BK461" s="115">
        <f>ROUND(I461*H461,2)</f>
        <v>0</v>
      </c>
      <c r="BL461" s="17" t="s">
        <v>144</v>
      </c>
      <c r="BM461" s="239" t="s">
        <v>843</v>
      </c>
    </row>
    <row r="462" spans="1:65" s="13" customFormat="1" ht="11.25">
      <c r="B462" s="240"/>
      <c r="C462" s="241"/>
      <c r="D462" s="242" t="s">
        <v>178</v>
      </c>
      <c r="E462" s="243" t="s">
        <v>1</v>
      </c>
      <c r="F462" s="244" t="s">
        <v>844</v>
      </c>
      <c r="G462" s="241"/>
      <c r="H462" s="243" t="s">
        <v>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178</v>
      </c>
      <c r="AU462" s="250" t="s">
        <v>87</v>
      </c>
      <c r="AV462" s="13" t="s">
        <v>85</v>
      </c>
      <c r="AW462" s="13" t="s">
        <v>32</v>
      </c>
      <c r="AX462" s="13" t="s">
        <v>77</v>
      </c>
      <c r="AY462" s="250" t="s">
        <v>139</v>
      </c>
    </row>
    <row r="463" spans="1:65" s="14" customFormat="1" ht="11.25">
      <c r="B463" s="251"/>
      <c r="C463" s="252"/>
      <c r="D463" s="242" t="s">
        <v>178</v>
      </c>
      <c r="E463" s="253" t="s">
        <v>1</v>
      </c>
      <c r="F463" s="254" t="s">
        <v>845</v>
      </c>
      <c r="G463" s="252"/>
      <c r="H463" s="255">
        <v>51.7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178</v>
      </c>
      <c r="AU463" s="261" t="s">
        <v>87</v>
      </c>
      <c r="AV463" s="14" t="s">
        <v>87</v>
      </c>
      <c r="AW463" s="14" t="s">
        <v>32</v>
      </c>
      <c r="AX463" s="14" t="s">
        <v>85</v>
      </c>
      <c r="AY463" s="261" t="s">
        <v>139</v>
      </c>
    </row>
    <row r="464" spans="1:65" s="2" customFormat="1" ht="44.25" customHeight="1">
      <c r="A464" s="35"/>
      <c r="B464" s="36"/>
      <c r="C464" s="273" t="s">
        <v>846</v>
      </c>
      <c r="D464" s="273" t="s">
        <v>221</v>
      </c>
      <c r="E464" s="274" t="s">
        <v>847</v>
      </c>
      <c r="F464" s="275" t="s">
        <v>848</v>
      </c>
      <c r="G464" s="276" t="s">
        <v>237</v>
      </c>
      <c r="H464" s="277">
        <v>51.7</v>
      </c>
      <c r="I464" s="278"/>
      <c r="J464" s="279">
        <f>ROUND(I464*H464,2)</f>
        <v>0</v>
      </c>
      <c r="K464" s="280"/>
      <c r="L464" s="38"/>
      <c r="M464" s="281" t="s">
        <v>1</v>
      </c>
      <c r="N464" s="282" t="s">
        <v>42</v>
      </c>
      <c r="O464" s="7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39" t="s">
        <v>144</v>
      </c>
      <c r="AT464" s="239" t="s">
        <v>221</v>
      </c>
      <c r="AU464" s="239" t="s">
        <v>87</v>
      </c>
      <c r="AY464" s="17" t="s">
        <v>139</v>
      </c>
      <c r="BE464" s="115">
        <f>IF(N464="základní",J464,0)</f>
        <v>0</v>
      </c>
      <c r="BF464" s="115">
        <f>IF(N464="snížená",J464,0)</f>
        <v>0</v>
      </c>
      <c r="BG464" s="115">
        <f>IF(N464="zákl. přenesená",J464,0)</f>
        <v>0</v>
      </c>
      <c r="BH464" s="115">
        <f>IF(N464="sníž. přenesená",J464,0)</f>
        <v>0</v>
      </c>
      <c r="BI464" s="115">
        <f>IF(N464="nulová",J464,0)</f>
        <v>0</v>
      </c>
      <c r="BJ464" s="17" t="s">
        <v>85</v>
      </c>
      <c r="BK464" s="115">
        <f>ROUND(I464*H464,2)</f>
        <v>0</v>
      </c>
      <c r="BL464" s="17" t="s">
        <v>144</v>
      </c>
      <c r="BM464" s="239" t="s">
        <v>849</v>
      </c>
    </row>
    <row r="465" spans="1:65" s="13" customFormat="1" ht="11.25">
      <c r="B465" s="240"/>
      <c r="C465" s="241"/>
      <c r="D465" s="242" t="s">
        <v>178</v>
      </c>
      <c r="E465" s="243" t="s">
        <v>1</v>
      </c>
      <c r="F465" s="244" t="s">
        <v>850</v>
      </c>
      <c r="G465" s="241"/>
      <c r="H465" s="243" t="s">
        <v>1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178</v>
      </c>
      <c r="AU465" s="250" t="s">
        <v>87</v>
      </c>
      <c r="AV465" s="13" t="s">
        <v>85</v>
      </c>
      <c r="AW465" s="13" t="s">
        <v>32</v>
      </c>
      <c r="AX465" s="13" t="s">
        <v>77</v>
      </c>
      <c r="AY465" s="250" t="s">
        <v>139</v>
      </c>
    </row>
    <row r="466" spans="1:65" s="14" customFormat="1" ht="11.25">
      <c r="B466" s="251"/>
      <c r="C466" s="252"/>
      <c r="D466" s="242" t="s">
        <v>178</v>
      </c>
      <c r="E466" s="253" t="s">
        <v>1</v>
      </c>
      <c r="F466" s="254" t="s">
        <v>851</v>
      </c>
      <c r="G466" s="252"/>
      <c r="H466" s="255">
        <v>51.7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178</v>
      </c>
      <c r="AU466" s="261" t="s">
        <v>87</v>
      </c>
      <c r="AV466" s="14" t="s">
        <v>87</v>
      </c>
      <c r="AW466" s="14" t="s">
        <v>32</v>
      </c>
      <c r="AX466" s="14" t="s">
        <v>85</v>
      </c>
      <c r="AY466" s="261" t="s">
        <v>139</v>
      </c>
    </row>
    <row r="467" spans="1:65" s="2" customFormat="1" ht="21.75" customHeight="1">
      <c r="A467" s="35"/>
      <c r="B467" s="36"/>
      <c r="C467" s="226" t="s">
        <v>852</v>
      </c>
      <c r="D467" s="226" t="s">
        <v>140</v>
      </c>
      <c r="E467" s="227" t="s">
        <v>853</v>
      </c>
      <c r="F467" s="228" t="s">
        <v>854</v>
      </c>
      <c r="G467" s="229" t="s">
        <v>142</v>
      </c>
      <c r="H467" s="230">
        <v>9</v>
      </c>
      <c r="I467" s="231"/>
      <c r="J467" s="232">
        <f>ROUND(I467*H467,2)</f>
        <v>0</v>
      </c>
      <c r="K467" s="233"/>
      <c r="L467" s="234"/>
      <c r="M467" s="235" t="s">
        <v>1</v>
      </c>
      <c r="N467" s="236" t="s">
        <v>42</v>
      </c>
      <c r="O467" s="7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39" t="s">
        <v>143</v>
      </c>
      <c r="AT467" s="239" t="s">
        <v>140</v>
      </c>
      <c r="AU467" s="239" t="s">
        <v>87</v>
      </c>
      <c r="AY467" s="17" t="s">
        <v>139</v>
      </c>
      <c r="BE467" s="115">
        <f>IF(N467="základní",J467,0)</f>
        <v>0</v>
      </c>
      <c r="BF467" s="115">
        <f>IF(N467="snížená",J467,0)</f>
        <v>0</v>
      </c>
      <c r="BG467" s="115">
        <f>IF(N467="zákl. přenesená",J467,0)</f>
        <v>0</v>
      </c>
      <c r="BH467" s="115">
        <f>IF(N467="sníž. přenesená",J467,0)</f>
        <v>0</v>
      </c>
      <c r="BI467" s="115">
        <f>IF(N467="nulová",J467,0)</f>
        <v>0</v>
      </c>
      <c r="BJ467" s="17" t="s">
        <v>85</v>
      </c>
      <c r="BK467" s="115">
        <f>ROUND(I467*H467,2)</f>
        <v>0</v>
      </c>
      <c r="BL467" s="17" t="s">
        <v>144</v>
      </c>
      <c r="BM467" s="239" t="s">
        <v>855</v>
      </c>
    </row>
    <row r="468" spans="1:65" s="13" customFormat="1" ht="11.25">
      <c r="B468" s="240"/>
      <c r="C468" s="241"/>
      <c r="D468" s="242" t="s">
        <v>178</v>
      </c>
      <c r="E468" s="243" t="s">
        <v>1</v>
      </c>
      <c r="F468" s="244" t="s">
        <v>856</v>
      </c>
      <c r="G468" s="241"/>
      <c r="H468" s="243" t="s">
        <v>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178</v>
      </c>
      <c r="AU468" s="250" t="s">
        <v>87</v>
      </c>
      <c r="AV468" s="13" t="s">
        <v>85</v>
      </c>
      <c r="AW468" s="13" t="s">
        <v>32</v>
      </c>
      <c r="AX468" s="13" t="s">
        <v>77</v>
      </c>
      <c r="AY468" s="250" t="s">
        <v>139</v>
      </c>
    </row>
    <row r="469" spans="1:65" s="14" customFormat="1" ht="11.25">
      <c r="B469" s="251"/>
      <c r="C469" s="252"/>
      <c r="D469" s="242" t="s">
        <v>178</v>
      </c>
      <c r="E469" s="253" t="s">
        <v>1</v>
      </c>
      <c r="F469" s="254" t="s">
        <v>169</v>
      </c>
      <c r="G469" s="252"/>
      <c r="H469" s="255">
        <v>9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178</v>
      </c>
      <c r="AU469" s="261" t="s">
        <v>87</v>
      </c>
      <c r="AV469" s="14" t="s">
        <v>87</v>
      </c>
      <c r="AW469" s="14" t="s">
        <v>32</v>
      </c>
      <c r="AX469" s="14" t="s">
        <v>85</v>
      </c>
      <c r="AY469" s="261" t="s">
        <v>139</v>
      </c>
    </row>
    <row r="470" spans="1:65" s="2" customFormat="1" ht="33" customHeight="1">
      <c r="A470" s="35"/>
      <c r="B470" s="36"/>
      <c r="C470" s="273" t="s">
        <v>857</v>
      </c>
      <c r="D470" s="273" t="s">
        <v>221</v>
      </c>
      <c r="E470" s="274" t="s">
        <v>858</v>
      </c>
      <c r="F470" s="275" t="s">
        <v>859</v>
      </c>
      <c r="G470" s="276" t="s">
        <v>259</v>
      </c>
      <c r="H470" s="277">
        <v>3.1019999999999999</v>
      </c>
      <c r="I470" s="278"/>
      <c r="J470" s="279">
        <f>ROUND(I470*H470,2)</f>
        <v>0</v>
      </c>
      <c r="K470" s="280"/>
      <c r="L470" s="38"/>
      <c r="M470" s="281" t="s">
        <v>1</v>
      </c>
      <c r="N470" s="282" t="s">
        <v>42</v>
      </c>
      <c r="O470" s="7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39" t="s">
        <v>144</v>
      </c>
      <c r="AT470" s="239" t="s">
        <v>221</v>
      </c>
      <c r="AU470" s="239" t="s">
        <v>87</v>
      </c>
      <c r="AY470" s="17" t="s">
        <v>139</v>
      </c>
      <c r="BE470" s="115">
        <f>IF(N470="základní",J470,0)</f>
        <v>0</v>
      </c>
      <c r="BF470" s="115">
        <f>IF(N470="snížená",J470,0)</f>
        <v>0</v>
      </c>
      <c r="BG470" s="115">
        <f>IF(N470="zákl. přenesená",J470,0)</f>
        <v>0</v>
      </c>
      <c r="BH470" s="115">
        <f>IF(N470="sníž. přenesená",J470,0)</f>
        <v>0</v>
      </c>
      <c r="BI470" s="115">
        <f>IF(N470="nulová",J470,0)</f>
        <v>0</v>
      </c>
      <c r="BJ470" s="17" t="s">
        <v>85</v>
      </c>
      <c r="BK470" s="115">
        <f>ROUND(I470*H470,2)</f>
        <v>0</v>
      </c>
      <c r="BL470" s="17" t="s">
        <v>144</v>
      </c>
      <c r="BM470" s="239" t="s">
        <v>860</v>
      </c>
    </row>
    <row r="471" spans="1:65" s="13" customFormat="1" ht="11.25">
      <c r="B471" s="240"/>
      <c r="C471" s="241"/>
      <c r="D471" s="242" t="s">
        <v>178</v>
      </c>
      <c r="E471" s="243" t="s">
        <v>1</v>
      </c>
      <c r="F471" s="244" t="s">
        <v>331</v>
      </c>
      <c r="G471" s="241"/>
      <c r="H471" s="243" t="s">
        <v>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178</v>
      </c>
      <c r="AU471" s="250" t="s">
        <v>87</v>
      </c>
      <c r="AV471" s="13" t="s">
        <v>85</v>
      </c>
      <c r="AW471" s="13" t="s">
        <v>32</v>
      </c>
      <c r="AX471" s="13" t="s">
        <v>77</v>
      </c>
      <c r="AY471" s="250" t="s">
        <v>139</v>
      </c>
    </row>
    <row r="472" spans="1:65" s="13" customFormat="1" ht="11.25">
      <c r="B472" s="240"/>
      <c r="C472" s="241"/>
      <c r="D472" s="242" t="s">
        <v>178</v>
      </c>
      <c r="E472" s="243" t="s">
        <v>1</v>
      </c>
      <c r="F472" s="244" t="s">
        <v>861</v>
      </c>
      <c r="G472" s="241"/>
      <c r="H472" s="243" t="s">
        <v>1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178</v>
      </c>
      <c r="AU472" s="250" t="s">
        <v>87</v>
      </c>
      <c r="AV472" s="13" t="s">
        <v>85</v>
      </c>
      <c r="AW472" s="13" t="s">
        <v>32</v>
      </c>
      <c r="AX472" s="13" t="s">
        <v>77</v>
      </c>
      <c r="AY472" s="250" t="s">
        <v>139</v>
      </c>
    </row>
    <row r="473" spans="1:65" s="14" customFormat="1" ht="11.25">
      <c r="B473" s="251"/>
      <c r="C473" s="252"/>
      <c r="D473" s="242" t="s">
        <v>178</v>
      </c>
      <c r="E473" s="253" t="s">
        <v>1</v>
      </c>
      <c r="F473" s="254" t="s">
        <v>862</v>
      </c>
      <c r="G473" s="252"/>
      <c r="H473" s="255">
        <v>3.1019999999999999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178</v>
      </c>
      <c r="AU473" s="261" t="s">
        <v>87</v>
      </c>
      <c r="AV473" s="14" t="s">
        <v>87</v>
      </c>
      <c r="AW473" s="14" t="s">
        <v>32</v>
      </c>
      <c r="AX473" s="14" t="s">
        <v>85</v>
      </c>
      <c r="AY473" s="261" t="s">
        <v>139</v>
      </c>
    </row>
    <row r="474" spans="1:65" s="2" customFormat="1" ht="16.5" customHeight="1">
      <c r="A474" s="35"/>
      <c r="B474" s="36"/>
      <c r="C474" s="273" t="s">
        <v>863</v>
      </c>
      <c r="D474" s="273" t="s">
        <v>221</v>
      </c>
      <c r="E474" s="274" t="s">
        <v>864</v>
      </c>
      <c r="F474" s="275" t="s">
        <v>865</v>
      </c>
      <c r="G474" s="276" t="s">
        <v>142</v>
      </c>
      <c r="H474" s="277">
        <v>1</v>
      </c>
      <c r="I474" s="278"/>
      <c r="J474" s="279">
        <f>ROUND(I474*H474,2)</f>
        <v>0</v>
      </c>
      <c r="K474" s="280"/>
      <c r="L474" s="38"/>
      <c r="M474" s="281" t="s">
        <v>1</v>
      </c>
      <c r="N474" s="282" t="s">
        <v>42</v>
      </c>
      <c r="O474" s="7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39" t="s">
        <v>144</v>
      </c>
      <c r="AT474" s="239" t="s">
        <v>221</v>
      </c>
      <c r="AU474" s="239" t="s">
        <v>87</v>
      </c>
      <c r="AY474" s="17" t="s">
        <v>139</v>
      </c>
      <c r="BE474" s="115">
        <f>IF(N474="základní",J474,0)</f>
        <v>0</v>
      </c>
      <c r="BF474" s="115">
        <f>IF(N474="snížená",J474,0)</f>
        <v>0</v>
      </c>
      <c r="BG474" s="115">
        <f>IF(N474="zákl. přenesená",J474,0)</f>
        <v>0</v>
      </c>
      <c r="BH474" s="115">
        <f>IF(N474="sníž. přenesená",J474,0)</f>
        <v>0</v>
      </c>
      <c r="BI474" s="115">
        <f>IF(N474="nulová",J474,0)</f>
        <v>0</v>
      </c>
      <c r="BJ474" s="17" t="s">
        <v>85</v>
      </c>
      <c r="BK474" s="115">
        <f>ROUND(I474*H474,2)</f>
        <v>0</v>
      </c>
      <c r="BL474" s="17" t="s">
        <v>144</v>
      </c>
      <c r="BM474" s="239" t="s">
        <v>866</v>
      </c>
    </row>
    <row r="475" spans="1:65" s="2" customFormat="1" ht="16.5" customHeight="1">
      <c r="A475" s="35"/>
      <c r="B475" s="36"/>
      <c r="C475" s="273" t="s">
        <v>867</v>
      </c>
      <c r="D475" s="273" t="s">
        <v>221</v>
      </c>
      <c r="E475" s="274" t="s">
        <v>868</v>
      </c>
      <c r="F475" s="275" t="s">
        <v>869</v>
      </c>
      <c r="G475" s="276" t="s">
        <v>142</v>
      </c>
      <c r="H475" s="277">
        <v>8</v>
      </c>
      <c r="I475" s="278"/>
      <c r="J475" s="279">
        <f>ROUND(I475*H475,2)</f>
        <v>0</v>
      </c>
      <c r="K475" s="280"/>
      <c r="L475" s="38"/>
      <c r="M475" s="281" t="s">
        <v>1</v>
      </c>
      <c r="N475" s="282" t="s">
        <v>42</v>
      </c>
      <c r="O475" s="7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39" t="s">
        <v>144</v>
      </c>
      <c r="AT475" s="239" t="s">
        <v>221</v>
      </c>
      <c r="AU475" s="239" t="s">
        <v>87</v>
      </c>
      <c r="AY475" s="17" t="s">
        <v>139</v>
      </c>
      <c r="BE475" s="115">
        <f>IF(N475="základní",J475,0)</f>
        <v>0</v>
      </c>
      <c r="BF475" s="115">
        <f>IF(N475="snížená",J475,0)</f>
        <v>0</v>
      </c>
      <c r="BG475" s="115">
        <f>IF(N475="zákl. přenesená",J475,0)</f>
        <v>0</v>
      </c>
      <c r="BH475" s="115">
        <f>IF(N475="sníž. přenesená",J475,0)</f>
        <v>0</v>
      </c>
      <c r="BI475" s="115">
        <f>IF(N475="nulová",J475,0)</f>
        <v>0</v>
      </c>
      <c r="BJ475" s="17" t="s">
        <v>85</v>
      </c>
      <c r="BK475" s="115">
        <f>ROUND(I475*H475,2)</f>
        <v>0</v>
      </c>
      <c r="BL475" s="17" t="s">
        <v>144</v>
      </c>
      <c r="BM475" s="239" t="s">
        <v>870</v>
      </c>
    </row>
    <row r="476" spans="1:65" s="2" customFormat="1" ht="44.25" customHeight="1">
      <c r="A476" s="35"/>
      <c r="B476" s="36"/>
      <c r="C476" s="273" t="s">
        <v>871</v>
      </c>
      <c r="D476" s="273" t="s">
        <v>221</v>
      </c>
      <c r="E476" s="274" t="s">
        <v>872</v>
      </c>
      <c r="F476" s="275" t="s">
        <v>873</v>
      </c>
      <c r="G476" s="276" t="s">
        <v>142</v>
      </c>
      <c r="H476" s="277">
        <v>10</v>
      </c>
      <c r="I476" s="278"/>
      <c r="J476" s="279">
        <f>ROUND(I476*H476,2)</f>
        <v>0</v>
      </c>
      <c r="K476" s="280"/>
      <c r="L476" s="38"/>
      <c r="M476" s="281" t="s">
        <v>1</v>
      </c>
      <c r="N476" s="282" t="s">
        <v>42</v>
      </c>
      <c r="O476" s="7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39" t="s">
        <v>144</v>
      </c>
      <c r="AT476" s="239" t="s">
        <v>221</v>
      </c>
      <c r="AU476" s="239" t="s">
        <v>87</v>
      </c>
      <c r="AY476" s="17" t="s">
        <v>139</v>
      </c>
      <c r="BE476" s="115">
        <f>IF(N476="základní",J476,0)</f>
        <v>0</v>
      </c>
      <c r="BF476" s="115">
        <f>IF(N476="snížená",J476,0)</f>
        <v>0</v>
      </c>
      <c r="BG476" s="115">
        <f>IF(N476="zákl. přenesená",J476,0)</f>
        <v>0</v>
      </c>
      <c r="BH476" s="115">
        <f>IF(N476="sníž. přenesená",J476,0)</f>
        <v>0</v>
      </c>
      <c r="BI476" s="115">
        <f>IF(N476="nulová",J476,0)</f>
        <v>0</v>
      </c>
      <c r="BJ476" s="17" t="s">
        <v>85</v>
      </c>
      <c r="BK476" s="115">
        <f>ROUND(I476*H476,2)</f>
        <v>0</v>
      </c>
      <c r="BL476" s="17" t="s">
        <v>144</v>
      </c>
      <c r="BM476" s="239" t="s">
        <v>874</v>
      </c>
    </row>
    <row r="477" spans="1:65" s="12" customFormat="1" ht="22.9" customHeight="1">
      <c r="B477" s="210"/>
      <c r="C477" s="211"/>
      <c r="D477" s="212" t="s">
        <v>76</v>
      </c>
      <c r="E477" s="224" t="s">
        <v>875</v>
      </c>
      <c r="F477" s="224" t="s">
        <v>876</v>
      </c>
      <c r="G477" s="211"/>
      <c r="H477" s="211"/>
      <c r="I477" s="214"/>
      <c r="J477" s="225">
        <f>BK477</f>
        <v>0</v>
      </c>
      <c r="K477" s="211"/>
      <c r="L477" s="216"/>
      <c r="M477" s="217"/>
      <c r="N477" s="218"/>
      <c r="O477" s="218"/>
      <c r="P477" s="219">
        <f>SUM(P478:P491)</f>
        <v>0</v>
      </c>
      <c r="Q477" s="218"/>
      <c r="R477" s="219">
        <f>SUM(R478:R491)</f>
        <v>0</v>
      </c>
      <c r="S477" s="218"/>
      <c r="T477" s="220">
        <f>SUM(T478:T491)</f>
        <v>0</v>
      </c>
      <c r="AR477" s="221" t="s">
        <v>85</v>
      </c>
      <c r="AT477" s="222" t="s">
        <v>76</v>
      </c>
      <c r="AU477" s="222" t="s">
        <v>85</v>
      </c>
      <c r="AY477" s="221" t="s">
        <v>139</v>
      </c>
      <c r="BK477" s="223">
        <f>SUM(BK478:BK491)</f>
        <v>0</v>
      </c>
    </row>
    <row r="478" spans="1:65" s="2" customFormat="1" ht="21.75" customHeight="1">
      <c r="A478" s="35"/>
      <c r="B478" s="36"/>
      <c r="C478" s="273" t="s">
        <v>877</v>
      </c>
      <c r="D478" s="273" t="s">
        <v>221</v>
      </c>
      <c r="E478" s="274" t="s">
        <v>878</v>
      </c>
      <c r="F478" s="275" t="s">
        <v>879</v>
      </c>
      <c r="G478" s="276" t="s">
        <v>441</v>
      </c>
      <c r="H478" s="277">
        <v>4393.1530000000002</v>
      </c>
      <c r="I478" s="278"/>
      <c r="J478" s="279">
        <f>ROUND(I478*H478,2)</f>
        <v>0</v>
      </c>
      <c r="K478" s="280"/>
      <c r="L478" s="38"/>
      <c r="M478" s="281" t="s">
        <v>1</v>
      </c>
      <c r="N478" s="282" t="s">
        <v>42</v>
      </c>
      <c r="O478" s="7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39" t="s">
        <v>144</v>
      </c>
      <c r="AT478" s="239" t="s">
        <v>221</v>
      </c>
      <c r="AU478" s="239" t="s">
        <v>87</v>
      </c>
      <c r="AY478" s="17" t="s">
        <v>139</v>
      </c>
      <c r="BE478" s="115">
        <f>IF(N478="základní",J478,0)</f>
        <v>0</v>
      </c>
      <c r="BF478" s="115">
        <f>IF(N478="snížená",J478,0)</f>
        <v>0</v>
      </c>
      <c r="BG478" s="115">
        <f>IF(N478="zákl. přenesená",J478,0)</f>
        <v>0</v>
      </c>
      <c r="BH478" s="115">
        <f>IF(N478="sníž. přenesená",J478,0)</f>
        <v>0</v>
      </c>
      <c r="BI478" s="115">
        <f>IF(N478="nulová",J478,0)</f>
        <v>0</v>
      </c>
      <c r="BJ478" s="17" t="s">
        <v>85</v>
      </c>
      <c r="BK478" s="115">
        <f>ROUND(I478*H478,2)</f>
        <v>0</v>
      </c>
      <c r="BL478" s="17" t="s">
        <v>144</v>
      </c>
      <c r="BM478" s="239" t="s">
        <v>880</v>
      </c>
    </row>
    <row r="479" spans="1:65" s="2" customFormat="1" ht="21.75" customHeight="1">
      <c r="A479" s="35"/>
      <c r="B479" s="36"/>
      <c r="C479" s="273" t="s">
        <v>881</v>
      </c>
      <c r="D479" s="273" t="s">
        <v>221</v>
      </c>
      <c r="E479" s="274" t="s">
        <v>882</v>
      </c>
      <c r="F479" s="275" t="s">
        <v>883</v>
      </c>
      <c r="G479" s="276" t="s">
        <v>441</v>
      </c>
      <c r="H479" s="277">
        <v>4393.1530000000002</v>
      </c>
      <c r="I479" s="278"/>
      <c r="J479" s="279">
        <f>ROUND(I479*H479,2)</f>
        <v>0</v>
      </c>
      <c r="K479" s="280"/>
      <c r="L479" s="38"/>
      <c r="M479" s="281" t="s">
        <v>1</v>
      </c>
      <c r="N479" s="282" t="s">
        <v>42</v>
      </c>
      <c r="O479" s="7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39" t="s">
        <v>144</v>
      </c>
      <c r="AT479" s="239" t="s">
        <v>221</v>
      </c>
      <c r="AU479" s="239" t="s">
        <v>87</v>
      </c>
      <c r="AY479" s="17" t="s">
        <v>139</v>
      </c>
      <c r="BE479" s="115">
        <f>IF(N479="základní",J479,0)</f>
        <v>0</v>
      </c>
      <c r="BF479" s="115">
        <f>IF(N479="snížená",J479,0)</f>
        <v>0</v>
      </c>
      <c r="BG479" s="115">
        <f>IF(N479="zákl. přenesená",J479,0)</f>
        <v>0</v>
      </c>
      <c r="BH479" s="115">
        <f>IF(N479="sníž. přenesená",J479,0)</f>
        <v>0</v>
      </c>
      <c r="BI479" s="115">
        <f>IF(N479="nulová",J479,0)</f>
        <v>0</v>
      </c>
      <c r="BJ479" s="17" t="s">
        <v>85</v>
      </c>
      <c r="BK479" s="115">
        <f>ROUND(I479*H479,2)</f>
        <v>0</v>
      </c>
      <c r="BL479" s="17" t="s">
        <v>144</v>
      </c>
      <c r="BM479" s="239" t="s">
        <v>884</v>
      </c>
    </row>
    <row r="480" spans="1:65" s="2" customFormat="1" ht="33" customHeight="1">
      <c r="A480" s="35"/>
      <c r="B480" s="36"/>
      <c r="C480" s="273" t="s">
        <v>885</v>
      </c>
      <c r="D480" s="273" t="s">
        <v>221</v>
      </c>
      <c r="E480" s="274" t="s">
        <v>886</v>
      </c>
      <c r="F480" s="275" t="s">
        <v>887</v>
      </c>
      <c r="G480" s="276" t="s">
        <v>441</v>
      </c>
      <c r="H480" s="277">
        <v>105435.67200000001</v>
      </c>
      <c r="I480" s="278"/>
      <c r="J480" s="279">
        <f>ROUND(I480*H480,2)</f>
        <v>0</v>
      </c>
      <c r="K480" s="280"/>
      <c r="L480" s="38"/>
      <c r="M480" s="281" t="s">
        <v>1</v>
      </c>
      <c r="N480" s="282" t="s">
        <v>42</v>
      </c>
      <c r="O480" s="7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39" t="s">
        <v>144</v>
      </c>
      <c r="AT480" s="239" t="s">
        <v>221</v>
      </c>
      <c r="AU480" s="239" t="s">
        <v>87</v>
      </c>
      <c r="AY480" s="17" t="s">
        <v>139</v>
      </c>
      <c r="BE480" s="115">
        <f>IF(N480="základní",J480,0)</f>
        <v>0</v>
      </c>
      <c r="BF480" s="115">
        <f>IF(N480="snížená",J480,0)</f>
        <v>0</v>
      </c>
      <c r="BG480" s="115">
        <f>IF(N480="zákl. přenesená",J480,0)</f>
        <v>0</v>
      </c>
      <c r="BH480" s="115">
        <f>IF(N480="sníž. přenesená",J480,0)</f>
        <v>0</v>
      </c>
      <c r="BI480" s="115">
        <f>IF(N480="nulová",J480,0)</f>
        <v>0</v>
      </c>
      <c r="BJ480" s="17" t="s">
        <v>85</v>
      </c>
      <c r="BK480" s="115">
        <f>ROUND(I480*H480,2)</f>
        <v>0</v>
      </c>
      <c r="BL480" s="17" t="s">
        <v>144</v>
      </c>
      <c r="BM480" s="239" t="s">
        <v>888</v>
      </c>
    </row>
    <row r="481" spans="1:65" s="14" customFormat="1" ht="11.25">
      <c r="B481" s="251"/>
      <c r="C481" s="252"/>
      <c r="D481" s="242" t="s">
        <v>178</v>
      </c>
      <c r="E481" s="252"/>
      <c r="F481" s="254" t="s">
        <v>889</v>
      </c>
      <c r="G481" s="252"/>
      <c r="H481" s="255">
        <v>105435.67200000001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178</v>
      </c>
      <c r="AU481" s="261" t="s">
        <v>87</v>
      </c>
      <c r="AV481" s="14" t="s">
        <v>87</v>
      </c>
      <c r="AW481" s="14" t="s">
        <v>4</v>
      </c>
      <c r="AX481" s="14" t="s">
        <v>85</v>
      </c>
      <c r="AY481" s="261" t="s">
        <v>139</v>
      </c>
    </row>
    <row r="482" spans="1:65" s="2" customFormat="1" ht="33" customHeight="1">
      <c r="A482" s="35"/>
      <c r="B482" s="36"/>
      <c r="C482" s="273" t="s">
        <v>890</v>
      </c>
      <c r="D482" s="273" t="s">
        <v>221</v>
      </c>
      <c r="E482" s="274" t="s">
        <v>891</v>
      </c>
      <c r="F482" s="275" t="s">
        <v>892</v>
      </c>
      <c r="G482" s="276" t="s">
        <v>441</v>
      </c>
      <c r="H482" s="277">
        <v>3131.0059999999999</v>
      </c>
      <c r="I482" s="278"/>
      <c r="J482" s="279">
        <f>ROUND(I482*H482,2)</f>
        <v>0</v>
      </c>
      <c r="K482" s="280"/>
      <c r="L482" s="38"/>
      <c r="M482" s="281" t="s">
        <v>1</v>
      </c>
      <c r="N482" s="282" t="s">
        <v>42</v>
      </c>
      <c r="O482" s="72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39" t="s">
        <v>144</v>
      </c>
      <c r="AT482" s="239" t="s">
        <v>221</v>
      </c>
      <c r="AU482" s="239" t="s">
        <v>87</v>
      </c>
      <c r="AY482" s="17" t="s">
        <v>139</v>
      </c>
      <c r="BE482" s="115">
        <f>IF(N482="základní",J482,0)</f>
        <v>0</v>
      </c>
      <c r="BF482" s="115">
        <f>IF(N482="snížená",J482,0)</f>
        <v>0</v>
      </c>
      <c r="BG482" s="115">
        <f>IF(N482="zákl. přenesená",J482,0)</f>
        <v>0</v>
      </c>
      <c r="BH482" s="115">
        <f>IF(N482="sníž. přenesená",J482,0)</f>
        <v>0</v>
      </c>
      <c r="BI482" s="115">
        <f>IF(N482="nulová",J482,0)</f>
        <v>0</v>
      </c>
      <c r="BJ482" s="17" t="s">
        <v>85</v>
      </c>
      <c r="BK482" s="115">
        <f>ROUND(I482*H482,2)</f>
        <v>0</v>
      </c>
      <c r="BL482" s="17" t="s">
        <v>144</v>
      </c>
      <c r="BM482" s="239" t="s">
        <v>893</v>
      </c>
    </row>
    <row r="483" spans="1:65" s="13" customFormat="1" ht="11.25">
      <c r="B483" s="240"/>
      <c r="C483" s="241"/>
      <c r="D483" s="242" t="s">
        <v>178</v>
      </c>
      <c r="E483" s="243" t="s">
        <v>1</v>
      </c>
      <c r="F483" s="244" t="s">
        <v>894</v>
      </c>
      <c r="G483" s="241"/>
      <c r="H483" s="243" t="s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178</v>
      </c>
      <c r="AU483" s="250" t="s">
        <v>87</v>
      </c>
      <c r="AV483" s="13" t="s">
        <v>85</v>
      </c>
      <c r="AW483" s="13" t="s">
        <v>32</v>
      </c>
      <c r="AX483" s="13" t="s">
        <v>77</v>
      </c>
      <c r="AY483" s="250" t="s">
        <v>139</v>
      </c>
    </row>
    <row r="484" spans="1:65" s="14" customFormat="1" ht="11.25">
      <c r="B484" s="251"/>
      <c r="C484" s="252"/>
      <c r="D484" s="242" t="s">
        <v>178</v>
      </c>
      <c r="E484" s="253" t="s">
        <v>1</v>
      </c>
      <c r="F484" s="254" t="s">
        <v>895</v>
      </c>
      <c r="G484" s="252"/>
      <c r="H484" s="255">
        <v>2982.6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178</v>
      </c>
      <c r="AU484" s="261" t="s">
        <v>87</v>
      </c>
      <c r="AV484" s="14" t="s">
        <v>87</v>
      </c>
      <c r="AW484" s="14" t="s">
        <v>32</v>
      </c>
      <c r="AX484" s="14" t="s">
        <v>77</v>
      </c>
      <c r="AY484" s="261" t="s">
        <v>139</v>
      </c>
    </row>
    <row r="485" spans="1:65" s="13" customFormat="1" ht="11.25">
      <c r="B485" s="240"/>
      <c r="C485" s="241"/>
      <c r="D485" s="242" t="s">
        <v>178</v>
      </c>
      <c r="E485" s="243" t="s">
        <v>1</v>
      </c>
      <c r="F485" s="244" t="s">
        <v>896</v>
      </c>
      <c r="G485" s="241"/>
      <c r="H485" s="243" t="s">
        <v>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178</v>
      </c>
      <c r="AU485" s="250" t="s">
        <v>87</v>
      </c>
      <c r="AV485" s="13" t="s">
        <v>85</v>
      </c>
      <c r="AW485" s="13" t="s">
        <v>32</v>
      </c>
      <c r="AX485" s="13" t="s">
        <v>77</v>
      </c>
      <c r="AY485" s="250" t="s">
        <v>139</v>
      </c>
    </row>
    <row r="486" spans="1:65" s="14" customFormat="1" ht="11.25">
      <c r="B486" s="251"/>
      <c r="C486" s="252"/>
      <c r="D486" s="242" t="s">
        <v>178</v>
      </c>
      <c r="E486" s="253" t="s">
        <v>1</v>
      </c>
      <c r="F486" s="254" t="s">
        <v>897</v>
      </c>
      <c r="G486" s="252"/>
      <c r="H486" s="255">
        <v>53.545999999999999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178</v>
      </c>
      <c r="AU486" s="261" t="s">
        <v>87</v>
      </c>
      <c r="AV486" s="14" t="s">
        <v>87</v>
      </c>
      <c r="AW486" s="14" t="s">
        <v>32</v>
      </c>
      <c r="AX486" s="14" t="s">
        <v>77</v>
      </c>
      <c r="AY486" s="261" t="s">
        <v>139</v>
      </c>
    </row>
    <row r="487" spans="1:65" s="13" customFormat="1" ht="11.25">
      <c r="B487" s="240"/>
      <c r="C487" s="241"/>
      <c r="D487" s="242" t="s">
        <v>178</v>
      </c>
      <c r="E487" s="243" t="s">
        <v>1</v>
      </c>
      <c r="F487" s="244" t="s">
        <v>898</v>
      </c>
      <c r="G487" s="241"/>
      <c r="H487" s="243" t="s">
        <v>1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178</v>
      </c>
      <c r="AU487" s="250" t="s">
        <v>87</v>
      </c>
      <c r="AV487" s="13" t="s">
        <v>85</v>
      </c>
      <c r="AW487" s="13" t="s">
        <v>32</v>
      </c>
      <c r="AX487" s="13" t="s">
        <v>77</v>
      </c>
      <c r="AY487" s="250" t="s">
        <v>139</v>
      </c>
    </row>
    <row r="488" spans="1:65" s="14" customFormat="1" ht="11.25">
      <c r="B488" s="251"/>
      <c r="C488" s="252"/>
      <c r="D488" s="242" t="s">
        <v>178</v>
      </c>
      <c r="E488" s="253" t="s">
        <v>1</v>
      </c>
      <c r="F488" s="254" t="s">
        <v>899</v>
      </c>
      <c r="G488" s="252"/>
      <c r="H488" s="255">
        <v>94.86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178</v>
      </c>
      <c r="AU488" s="261" t="s">
        <v>87</v>
      </c>
      <c r="AV488" s="14" t="s">
        <v>87</v>
      </c>
      <c r="AW488" s="14" t="s">
        <v>32</v>
      </c>
      <c r="AX488" s="14" t="s">
        <v>77</v>
      </c>
      <c r="AY488" s="261" t="s">
        <v>139</v>
      </c>
    </row>
    <row r="489" spans="1:65" s="15" customFormat="1" ht="11.25">
      <c r="B489" s="262"/>
      <c r="C489" s="263"/>
      <c r="D489" s="242" t="s">
        <v>178</v>
      </c>
      <c r="E489" s="264" t="s">
        <v>1</v>
      </c>
      <c r="F489" s="265" t="s">
        <v>182</v>
      </c>
      <c r="G489" s="263"/>
      <c r="H489" s="266">
        <v>3131.0059999999999</v>
      </c>
      <c r="I489" s="267"/>
      <c r="J489" s="263"/>
      <c r="K489" s="263"/>
      <c r="L489" s="268"/>
      <c r="M489" s="269"/>
      <c r="N489" s="270"/>
      <c r="O489" s="270"/>
      <c r="P489" s="270"/>
      <c r="Q489" s="270"/>
      <c r="R489" s="270"/>
      <c r="S489" s="270"/>
      <c r="T489" s="271"/>
      <c r="AT489" s="272" t="s">
        <v>178</v>
      </c>
      <c r="AU489" s="272" t="s">
        <v>87</v>
      </c>
      <c r="AV489" s="15" t="s">
        <v>144</v>
      </c>
      <c r="AW489" s="15" t="s">
        <v>32</v>
      </c>
      <c r="AX489" s="15" t="s">
        <v>85</v>
      </c>
      <c r="AY489" s="272" t="s">
        <v>139</v>
      </c>
    </row>
    <row r="490" spans="1:65" s="2" customFormat="1" ht="21.75" customHeight="1">
      <c r="A490" s="35"/>
      <c r="B490" s="36"/>
      <c r="C490" s="273" t="s">
        <v>900</v>
      </c>
      <c r="D490" s="273" t="s">
        <v>221</v>
      </c>
      <c r="E490" s="274" t="s">
        <v>901</v>
      </c>
      <c r="F490" s="275" t="s">
        <v>902</v>
      </c>
      <c r="G490" s="276" t="s">
        <v>441</v>
      </c>
      <c r="H490" s="277">
        <v>1181.9000000000001</v>
      </c>
      <c r="I490" s="278"/>
      <c r="J490" s="279">
        <f>ROUND(I490*H490,2)</f>
        <v>0</v>
      </c>
      <c r="K490" s="280"/>
      <c r="L490" s="38"/>
      <c r="M490" s="281" t="s">
        <v>1</v>
      </c>
      <c r="N490" s="282" t="s">
        <v>42</v>
      </c>
      <c r="O490" s="72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39" t="s">
        <v>144</v>
      </c>
      <c r="AT490" s="239" t="s">
        <v>221</v>
      </c>
      <c r="AU490" s="239" t="s">
        <v>87</v>
      </c>
      <c r="AY490" s="17" t="s">
        <v>139</v>
      </c>
      <c r="BE490" s="115">
        <f>IF(N490="základní",J490,0)</f>
        <v>0</v>
      </c>
      <c r="BF490" s="115">
        <f>IF(N490="snížená",J490,0)</f>
        <v>0</v>
      </c>
      <c r="BG490" s="115">
        <f>IF(N490="zákl. přenesená",J490,0)</f>
        <v>0</v>
      </c>
      <c r="BH490" s="115">
        <f>IF(N490="sníž. přenesená",J490,0)</f>
        <v>0</v>
      </c>
      <c r="BI490" s="115">
        <f>IF(N490="nulová",J490,0)</f>
        <v>0</v>
      </c>
      <c r="BJ490" s="17" t="s">
        <v>85</v>
      </c>
      <c r="BK490" s="115">
        <f>ROUND(I490*H490,2)</f>
        <v>0</v>
      </c>
      <c r="BL490" s="17" t="s">
        <v>144</v>
      </c>
      <c r="BM490" s="239" t="s">
        <v>903</v>
      </c>
    </row>
    <row r="491" spans="1:65" s="14" customFormat="1" ht="11.25">
      <c r="B491" s="251"/>
      <c r="C491" s="252"/>
      <c r="D491" s="242" t="s">
        <v>178</v>
      </c>
      <c r="E491" s="253" t="s">
        <v>1</v>
      </c>
      <c r="F491" s="254" t="s">
        <v>904</v>
      </c>
      <c r="G491" s="252"/>
      <c r="H491" s="255">
        <v>1181.9000000000001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AT491" s="261" t="s">
        <v>178</v>
      </c>
      <c r="AU491" s="261" t="s">
        <v>87</v>
      </c>
      <c r="AV491" s="14" t="s">
        <v>87</v>
      </c>
      <c r="AW491" s="14" t="s">
        <v>32</v>
      </c>
      <c r="AX491" s="14" t="s">
        <v>85</v>
      </c>
      <c r="AY491" s="261" t="s">
        <v>139</v>
      </c>
    </row>
    <row r="492" spans="1:65" s="12" customFormat="1" ht="22.9" customHeight="1">
      <c r="B492" s="210"/>
      <c r="C492" s="211"/>
      <c r="D492" s="212" t="s">
        <v>76</v>
      </c>
      <c r="E492" s="224" t="s">
        <v>905</v>
      </c>
      <c r="F492" s="224" t="s">
        <v>906</v>
      </c>
      <c r="G492" s="211"/>
      <c r="H492" s="211"/>
      <c r="I492" s="214"/>
      <c r="J492" s="225">
        <f>BK492</f>
        <v>0</v>
      </c>
      <c r="K492" s="211"/>
      <c r="L492" s="216"/>
      <c r="M492" s="217"/>
      <c r="N492" s="218"/>
      <c r="O492" s="218"/>
      <c r="P492" s="219">
        <f>P493</f>
        <v>0</v>
      </c>
      <c r="Q492" s="218"/>
      <c r="R492" s="219">
        <f>R493</f>
        <v>0</v>
      </c>
      <c r="S492" s="218"/>
      <c r="T492" s="220">
        <f>T493</f>
        <v>0</v>
      </c>
      <c r="AR492" s="221" t="s">
        <v>85</v>
      </c>
      <c r="AT492" s="222" t="s">
        <v>76</v>
      </c>
      <c r="AU492" s="222" t="s">
        <v>85</v>
      </c>
      <c r="AY492" s="221" t="s">
        <v>139</v>
      </c>
      <c r="BK492" s="223">
        <f>BK493</f>
        <v>0</v>
      </c>
    </row>
    <row r="493" spans="1:65" s="2" customFormat="1" ht="33" customHeight="1">
      <c r="A493" s="35"/>
      <c r="B493" s="36"/>
      <c r="C493" s="273" t="s">
        <v>907</v>
      </c>
      <c r="D493" s="273" t="s">
        <v>221</v>
      </c>
      <c r="E493" s="274" t="s">
        <v>908</v>
      </c>
      <c r="F493" s="275" t="s">
        <v>909</v>
      </c>
      <c r="G493" s="276" t="s">
        <v>441</v>
      </c>
      <c r="H493" s="277">
        <v>1302.376</v>
      </c>
      <c r="I493" s="278"/>
      <c r="J493" s="279">
        <f>ROUND(I493*H493,2)</f>
        <v>0</v>
      </c>
      <c r="K493" s="280"/>
      <c r="L493" s="38"/>
      <c r="M493" s="281" t="s">
        <v>1</v>
      </c>
      <c r="N493" s="282" t="s">
        <v>42</v>
      </c>
      <c r="O493" s="7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39" t="s">
        <v>144</v>
      </c>
      <c r="AT493" s="239" t="s">
        <v>221</v>
      </c>
      <c r="AU493" s="239" t="s">
        <v>87</v>
      </c>
      <c r="AY493" s="17" t="s">
        <v>139</v>
      </c>
      <c r="BE493" s="115">
        <f>IF(N493="základní",J493,0)</f>
        <v>0</v>
      </c>
      <c r="BF493" s="115">
        <f>IF(N493="snížená",J493,0)</f>
        <v>0</v>
      </c>
      <c r="BG493" s="115">
        <f>IF(N493="zákl. přenesená",J493,0)</f>
        <v>0</v>
      </c>
      <c r="BH493" s="115">
        <f>IF(N493="sníž. přenesená",J493,0)</f>
        <v>0</v>
      </c>
      <c r="BI493" s="115">
        <f>IF(N493="nulová",J493,0)</f>
        <v>0</v>
      </c>
      <c r="BJ493" s="17" t="s">
        <v>85</v>
      </c>
      <c r="BK493" s="115">
        <f>ROUND(I493*H493,2)</f>
        <v>0</v>
      </c>
      <c r="BL493" s="17" t="s">
        <v>144</v>
      </c>
      <c r="BM493" s="239" t="s">
        <v>910</v>
      </c>
    </row>
    <row r="494" spans="1:65" s="12" customFormat="1" ht="25.9" customHeight="1">
      <c r="B494" s="210"/>
      <c r="C494" s="211"/>
      <c r="D494" s="212" t="s">
        <v>76</v>
      </c>
      <c r="E494" s="213" t="s">
        <v>140</v>
      </c>
      <c r="F494" s="213" t="s">
        <v>911</v>
      </c>
      <c r="G494" s="211"/>
      <c r="H494" s="211"/>
      <c r="I494" s="214"/>
      <c r="J494" s="215">
        <f>BK494</f>
        <v>0</v>
      </c>
      <c r="K494" s="211"/>
      <c r="L494" s="216"/>
      <c r="M494" s="217"/>
      <c r="N494" s="218"/>
      <c r="O494" s="218"/>
      <c r="P494" s="219">
        <f>P495</f>
        <v>0</v>
      </c>
      <c r="Q494" s="218"/>
      <c r="R494" s="219">
        <f>R495</f>
        <v>0.1577202</v>
      </c>
      <c r="S494" s="218"/>
      <c r="T494" s="220">
        <f>T495</f>
        <v>0</v>
      </c>
      <c r="AR494" s="221" t="s">
        <v>148</v>
      </c>
      <c r="AT494" s="222" t="s">
        <v>76</v>
      </c>
      <c r="AU494" s="222" t="s">
        <v>77</v>
      </c>
      <c r="AY494" s="221" t="s">
        <v>139</v>
      </c>
      <c r="BK494" s="223">
        <f>BK495</f>
        <v>0</v>
      </c>
    </row>
    <row r="495" spans="1:65" s="12" customFormat="1" ht="22.9" customHeight="1">
      <c r="B495" s="210"/>
      <c r="C495" s="211"/>
      <c r="D495" s="212" t="s">
        <v>76</v>
      </c>
      <c r="E495" s="224" t="s">
        <v>912</v>
      </c>
      <c r="F495" s="224" t="s">
        <v>913</v>
      </c>
      <c r="G495" s="211"/>
      <c r="H495" s="211"/>
      <c r="I495" s="214"/>
      <c r="J495" s="225">
        <f>BK495</f>
        <v>0</v>
      </c>
      <c r="K495" s="211"/>
      <c r="L495" s="216"/>
      <c r="M495" s="217"/>
      <c r="N495" s="218"/>
      <c r="O495" s="218"/>
      <c r="P495" s="219">
        <f>SUM(P496:P511)</f>
        <v>0</v>
      </c>
      <c r="Q495" s="218"/>
      <c r="R495" s="219">
        <f>SUM(R496:R511)</f>
        <v>0.1577202</v>
      </c>
      <c r="S495" s="218"/>
      <c r="T495" s="220">
        <f>SUM(T496:T511)</f>
        <v>0</v>
      </c>
      <c r="AR495" s="221" t="s">
        <v>148</v>
      </c>
      <c r="AT495" s="222" t="s">
        <v>76</v>
      </c>
      <c r="AU495" s="222" t="s">
        <v>85</v>
      </c>
      <c r="AY495" s="221" t="s">
        <v>139</v>
      </c>
      <c r="BK495" s="223">
        <f>SUM(BK496:BK511)</f>
        <v>0</v>
      </c>
    </row>
    <row r="496" spans="1:65" s="2" customFormat="1" ht="55.5" customHeight="1">
      <c r="A496" s="35"/>
      <c r="B496" s="36"/>
      <c r="C496" s="273" t="s">
        <v>914</v>
      </c>
      <c r="D496" s="273" t="s">
        <v>221</v>
      </c>
      <c r="E496" s="274" t="s">
        <v>915</v>
      </c>
      <c r="F496" s="275" t="s">
        <v>916</v>
      </c>
      <c r="G496" s="276" t="s">
        <v>259</v>
      </c>
      <c r="H496" s="277">
        <v>60</v>
      </c>
      <c r="I496" s="278"/>
      <c r="J496" s="279">
        <f>ROUND(I496*H496,2)</f>
        <v>0</v>
      </c>
      <c r="K496" s="280"/>
      <c r="L496" s="38"/>
      <c r="M496" s="281" t="s">
        <v>1</v>
      </c>
      <c r="N496" s="282" t="s">
        <v>42</v>
      </c>
      <c r="O496" s="7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39" t="s">
        <v>611</v>
      </c>
      <c r="AT496" s="239" t="s">
        <v>221</v>
      </c>
      <c r="AU496" s="239" t="s">
        <v>87</v>
      </c>
      <c r="AY496" s="17" t="s">
        <v>139</v>
      </c>
      <c r="BE496" s="115">
        <f>IF(N496="základní",J496,0)</f>
        <v>0</v>
      </c>
      <c r="BF496" s="115">
        <f>IF(N496="snížená",J496,0)</f>
        <v>0</v>
      </c>
      <c r="BG496" s="115">
        <f>IF(N496="zákl. přenesená",J496,0)</f>
        <v>0</v>
      </c>
      <c r="BH496" s="115">
        <f>IF(N496="sníž. přenesená",J496,0)</f>
        <v>0</v>
      </c>
      <c r="BI496" s="115">
        <f>IF(N496="nulová",J496,0)</f>
        <v>0</v>
      </c>
      <c r="BJ496" s="17" t="s">
        <v>85</v>
      </c>
      <c r="BK496" s="115">
        <f>ROUND(I496*H496,2)</f>
        <v>0</v>
      </c>
      <c r="BL496" s="17" t="s">
        <v>611</v>
      </c>
      <c r="BM496" s="239" t="s">
        <v>917</v>
      </c>
    </row>
    <row r="497" spans="1:65" s="13" customFormat="1" ht="11.25">
      <c r="B497" s="240"/>
      <c r="C497" s="241"/>
      <c r="D497" s="242" t="s">
        <v>178</v>
      </c>
      <c r="E497" s="243" t="s">
        <v>1</v>
      </c>
      <c r="F497" s="244" t="s">
        <v>918</v>
      </c>
      <c r="G497" s="241"/>
      <c r="H497" s="243" t="s">
        <v>1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178</v>
      </c>
      <c r="AU497" s="250" t="s">
        <v>87</v>
      </c>
      <c r="AV497" s="13" t="s">
        <v>85</v>
      </c>
      <c r="AW497" s="13" t="s">
        <v>32</v>
      </c>
      <c r="AX497" s="13" t="s">
        <v>77</v>
      </c>
      <c r="AY497" s="250" t="s">
        <v>139</v>
      </c>
    </row>
    <row r="498" spans="1:65" s="14" customFormat="1" ht="11.25">
      <c r="B498" s="251"/>
      <c r="C498" s="252"/>
      <c r="D498" s="242" t="s">
        <v>178</v>
      </c>
      <c r="E498" s="253" t="s">
        <v>1</v>
      </c>
      <c r="F498" s="254" t="s">
        <v>919</v>
      </c>
      <c r="G498" s="252"/>
      <c r="H498" s="255">
        <v>60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178</v>
      </c>
      <c r="AU498" s="261" t="s">
        <v>87</v>
      </c>
      <c r="AV498" s="14" t="s">
        <v>87</v>
      </c>
      <c r="AW498" s="14" t="s">
        <v>32</v>
      </c>
      <c r="AX498" s="14" t="s">
        <v>85</v>
      </c>
      <c r="AY498" s="261" t="s">
        <v>139</v>
      </c>
    </row>
    <row r="499" spans="1:65" s="2" customFormat="1" ht="33" customHeight="1">
      <c r="A499" s="35"/>
      <c r="B499" s="36"/>
      <c r="C499" s="273" t="s">
        <v>920</v>
      </c>
      <c r="D499" s="273" t="s">
        <v>221</v>
      </c>
      <c r="E499" s="274" t="s">
        <v>921</v>
      </c>
      <c r="F499" s="275" t="s">
        <v>922</v>
      </c>
      <c r="G499" s="276" t="s">
        <v>224</v>
      </c>
      <c r="H499" s="277">
        <v>399.6</v>
      </c>
      <c r="I499" s="278"/>
      <c r="J499" s="279">
        <f>ROUND(I499*H499,2)</f>
        <v>0</v>
      </c>
      <c r="K499" s="280"/>
      <c r="L499" s="38"/>
      <c r="M499" s="281" t="s">
        <v>1</v>
      </c>
      <c r="N499" s="282" t="s">
        <v>42</v>
      </c>
      <c r="O499" s="72"/>
      <c r="P499" s="237">
        <f>O499*H499</f>
        <v>0</v>
      </c>
      <c r="Q499" s="237">
        <v>0</v>
      </c>
      <c r="R499" s="237">
        <f>Q499*H499</f>
        <v>0</v>
      </c>
      <c r="S499" s="237">
        <v>0</v>
      </c>
      <c r="T499" s="238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39" t="s">
        <v>611</v>
      </c>
      <c r="AT499" s="239" t="s">
        <v>221</v>
      </c>
      <c r="AU499" s="239" t="s">
        <v>87</v>
      </c>
      <c r="AY499" s="17" t="s">
        <v>139</v>
      </c>
      <c r="BE499" s="115">
        <f>IF(N499="základní",J499,0)</f>
        <v>0</v>
      </c>
      <c r="BF499" s="115">
        <f>IF(N499="snížená",J499,0)</f>
        <v>0</v>
      </c>
      <c r="BG499" s="115">
        <f>IF(N499="zákl. přenesená",J499,0)</f>
        <v>0</v>
      </c>
      <c r="BH499" s="115">
        <f>IF(N499="sníž. přenesená",J499,0)</f>
        <v>0</v>
      </c>
      <c r="BI499" s="115">
        <f>IF(N499="nulová",J499,0)</f>
        <v>0</v>
      </c>
      <c r="BJ499" s="17" t="s">
        <v>85</v>
      </c>
      <c r="BK499" s="115">
        <f>ROUND(I499*H499,2)</f>
        <v>0</v>
      </c>
      <c r="BL499" s="17" t="s">
        <v>611</v>
      </c>
      <c r="BM499" s="239" t="s">
        <v>923</v>
      </c>
    </row>
    <row r="500" spans="1:65" s="13" customFormat="1" ht="11.25">
      <c r="B500" s="240"/>
      <c r="C500" s="241"/>
      <c r="D500" s="242" t="s">
        <v>178</v>
      </c>
      <c r="E500" s="243" t="s">
        <v>1</v>
      </c>
      <c r="F500" s="244" t="s">
        <v>924</v>
      </c>
      <c r="G500" s="241"/>
      <c r="H500" s="243" t="s">
        <v>1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178</v>
      </c>
      <c r="AU500" s="250" t="s">
        <v>87</v>
      </c>
      <c r="AV500" s="13" t="s">
        <v>85</v>
      </c>
      <c r="AW500" s="13" t="s">
        <v>32</v>
      </c>
      <c r="AX500" s="13" t="s">
        <v>77</v>
      </c>
      <c r="AY500" s="250" t="s">
        <v>139</v>
      </c>
    </row>
    <row r="501" spans="1:65" s="14" customFormat="1" ht="11.25">
      <c r="B501" s="251"/>
      <c r="C501" s="252"/>
      <c r="D501" s="242" t="s">
        <v>178</v>
      </c>
      <c r="E501" s="253" t="s">
        <v>251</v>
      </c>
      <c r="F501" s="254" t="s">
        <v>925</v>
      </c>
      <c r="G501" s="252"/>
      <c r="H501" s="255">
        <v>199.8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178</v>
      </c>
      <c r="AU501" s="261" t="s">
        <v>87</v>
      </c>
      <c r="AV501" s="14" t="s">
        <v>87</v>
      </c>
      <c r="AW501" s="14" t="s">
        <v>32</v>
      </c>
      <c r="AX501" s="14" t="s">
        <v>77</v>
      </c>
      <c r="AY501" s="261" t="s">
        <v>139</v>
      </c>
    </row>
    <row r="502" spans="1:65" s="14" customFormat="1" ht="11.25">
      <c r="B502" s="251"/>
      <c r="C502" s="252"/>
      <c r="D502" s="242" t="s">
        <v>178</v>
      </c>
      <c r="E502" s="253" t="s">
        <v>1</v>
      </c>
      <c r="F502" s="254" t="s">
        <v>251</v>
      </c>
      <c r="G502" s="252"/>
      <c r="H502" s="255">
        <v>199.8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178</v>
      </c>
      <c r="AU502" s="261" t="s">
        <v>87</v>
      </c>
      <c r="AV502" s="14" t="s">
        <v>87</v>
      </c>
      <c r="AW502" s="14" t="s">
        <v>32</v>
      </c>
      <c r="AX502" s="14" t="s">
        <v>77</v>
      </c>
      <c r="AY502" s="261" t="s">
        <v>139</v>
      </c>
    </row>
    <row r="503" spans="1:65" s="15" customFormat="1" ht="11.25">
      <c r="B503" s="262"/>
      <c r="C503" s="263"/>
      <c r="D503" s="242" t="s">
        <v>178</v>
      </c>
      <c r="E503" s="264" t="s">
        <v>1</v>
      </c>
      <c r="F503" s="265" t="s">
        <v>182</v>
      </c>
      <c r="G503" s="263"/>
      <c r="H503" s="266">
        <v>399.6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AT503" s="272" t="s">
        <v>178</v>
      </c>
      <c r="AU503" s="272" t="s">
        <v>87</v>
      </c>
      <c r="AV503" s="15" t="s">
        <v>144</v>
      </c>
      <c r="AW503" s="15" t="s">
        <v>32</v>
      </c>
      <c r="AX503" s="15" t="s">
        <v>85</v>
      </c>
      <c r="AY503" s="272" t="s">
        <v>139</v>
      </c>
    </row>
    <row r="504" spans="1:65" s="2" customFormat="1" ht="21.75" customHeight="1">
      <c r="A504" s="35"/>
      <c r="B504" s="36"/>
      <c r="C504" s="226" t="s">
        <v>926</v>
      </c>
      <c r="D504" s="226" t="s">
        <v>140</v>
      </c>
      <c r="E504" s="227" t="s">
        <v>927</v>
      </c>
      <c r="F504" s="228" t="s">
        <v>928</v>
      </c>
      <c r="G504" s="229" t="s">
        <v>224</v>
      </c>
      <c r="H504" s="230">
        <v>228.58</v>
      </c>
      <c r="I504" s="231"/>
      <c r="J504" s="232">
        <f>ROUND(I504*H504,2)</f>
        <v>0</v>
      </c>
      <c r="K504" s="233"/>
      <c r="L504" s="234"/>
      <c r="M504" s="235" t="s">
        <v>1</v>
      </c>
      <c r="N504" s="236" t="s">
        <v>42</v>
      </c>
      <c r="O504" s="72"/>
      <c r="P504" s="237">
        <f>O504*H504</f>
        <v>0</v>
      </c>
      <c r="Q504" s="237">
        <v>6.8999999999999997E-4</v>
      </c>
      <c r="R504" s="237">
        <f>Q504*H504</f>
        <v>0.1577202</v>
      </c>
      <c r="S504" s="237">
        <v>0</v>
      </c>
      <c r="T504" s="23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39" t="s">
        <v>929</v>
      </c>
      <c r="AT504" s="239" t="s">
        <v>140</v>
      </c>
      <c r="AU504" s="239" t="s">
        <v>87</v>
      </c>
      <c r="AY504" s="17" t="s">
        <v>139</v>
      </c>
      <c r="BE504" s="115">
        <f>IF(N504="základní",J504,0)</f>
        <v>0</v>
      </c>
      <c r="BF504" s="115">
        <f>IF(N504="snížená",J504,0)</f>
        <v>0</v>
      </c>
      <c r="BG504" s="115">
        <f>IF(N504="zákl. přenesená",J504,0)</f>
        <v>0</v>
      </c>
      <c r="BH504" s="115">
        <f>IF(N504="sníž. přenesená",J504,0)</f>
        <v>0</v>
      </c>
      <c r="BI504" s="115">
        <f>IF(N504="nulová",J504,0)</f>
        <v>0</v>
      </c>
      <c r="BJ504" s="17" t="s">
        <v>85</v>
      </c>
      <c r="BK504" s="115">
        <f>ROUND(I504*H504,2)</f>
        <v>0</v>
      </c>
      <c r="BL504" s="17" t="s">
        <v>929</v>
      </c>
      <c r="BM504" s="239" t="s">
        <v>930</v>
      </c>
    </row>
    <row r="505" spans="1:65" s="13" customFormat="1" ht="11.25">
      <c r="B505" s="240"/>
      <c r="C505" s="241"/>
      <c r="D505" s="242" t="s">
        <v>178</v>
      </c>
      <c r="E505" s="243" t="s">
        <v>1</v>
      </c>
      <c r="F505" s="244" t="s">
        <v>592</v>
      </c>
      <c r="G505" s="241"/>
      <c r="H505" s="243" t="s">
        <v>1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178</v>
      </c>
      <c r="AU505" s="250" t="s">
        <v>87</v>
      </c>
      <c r="AV505" s="13" t="s">
        <v>85</v>
      </c>
      <c r="AW505" s="13" t="s">
        <v>32</v>
      </c>
      <c r="AX505" s="13" t="s">
        <v>77</v>
      </c>
      <c r="AY505" s="250" t="s">
        <v>139</v>
      </c>
    </row>
    <row r="506" spans="1:65" s="14" customFormat="1" ht="11.25">
      <c r="B506" s="251"/>
      <c r="C506" s="252"/>
      <c r="D506" s="242" t="s">
        <v>178</v>
      </c>
      <c r="E506" s="253" t="s">
        <v>1</v>
      </c>
      <c r="F506" s="254" t="s">
        <v>931</v>
      </c>
      <c r="G506" s="252"/>
      <c r="H506" s="255">
        <v>207.8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178</v>
      </c>
      <c r="AU506" s="261" t="s">
        <v>87</v>
      </c>
      <c r="AV506" s="14" t="s">
        <v>87</v>
      </c>
      <c r="AW506" s="14" t="s">
        <v>32</v>
      </c>
      <c r="AX506" s="14" t="s">
        <v>85</v>
      </c>
      <c r="AY506" s="261" t="s">
        <v>139</v>
      </c>
    </row>
    <row r="507" spans="1:65" s="14" customFormat="1" ht="11.25">
      <c r="B507" s="251"/>
      <c r="C507" s="252"/>
      <c r="D507" s="242" t="s">
        <v>178</v>
      </c>
      <c r="E507" s="252"/>
      <c r="F507" s="254" t="s">
        <v>932</v>
      </c>
      <c r="G507" s="252"/>
      <c r="H507" s="255">
        <v>228.58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178</v>
      </c>
      <c r="AU507" s="261" t="s">
        <v>87</v>
      </c>
      <c r="AV507" s="14" t="s">
        <v>87</v>
      </c>
      <c r="AW507" s="14" t="s">
        <v>4</v>
      </c>
      <c r="AX507" s="14" t="s">
        <v>85</v>
      </c>
      <c r="AY507" s="261" t="s">
        <v>139</v>
      </c>
    </row>
    <row r="508" spans="1:65" s="2" customFormat="1" ht="16.5" customHeight="1">
      <c r="A508" s="35"/>
      <c r="B508" s="36"/>
      <c r="C508" s="226" t="s">
        <v>929</v>
      </c>
      <c r="D508" s="226" t="s">
        <v>140</v>
      </c>
      <c r="E508" s="227" t="s">
        <v>933</v>
      </c>
      <c r="F508" s="228" t="s">
        <v>934</v>
      </c>
      <c r="G508" s="229" t="s">
        <v>224</v>
      </c>
      <c r="H508" s="230">
        <v>210.98</v>
      </c>
      <c r="I508" s="231"/>
      <c r="J508" s="232">
        <f>ROUND(I508*H508,2)</f>
        <v>0</v>
      </c>
      <c r="K508" s="233"/>
      <c r="L508" s="234"/>
      <c r="M508" s="235" t="s">
        <v>1</v>
      </c>
      <c r="N508" s="236" t="s">
        <v>42</v>
      </c>
      <c r="O508" s="7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39" t="s">
        <v>929</v>
      </c>
      <c r="AT508" s="239" t="s">
        <v>140</v>
      </c>
      <c r="AU508" s="239" t="s">
        <v>87</v>
      </c>
      <c r="AY508" s="17" t="s">
        <v>139</v>
      </c>
      <c r="BE508" s="115">
        <f>IF(N508="základní",J508,0)</f>
        <v>0</v>
      </c>
      <c r="BF508" s="115">
        <f>IF(N508="snížená",J508,0)</f>
        <v>0</v>
      </c>
      <c r="BG508" s="115">
        <f>IF(N508="zákl. přenesená",J508,0)</f>
        <v>0</v>
      </c>
      <c r="BH508" s="115">
        <f>IF(N508="sníž. přenesená",J508,0)</f>
        <v>0</v>
      </c>
      <c r="BI508" s="115">
        <f>IF(N508="nulová",J508,0)</f>
        <v>0</v>
      </c>
      <c r="BJ508" s="17" t="s">
        <v>85</v>
      </c>
      <c r="BK508" s="115">
        <f>ROUND(I508*H508,2)</f>
        <v>0</v>
      </c>
      <c r="BL508" s="17" t="s">
        <v>929</v>
      </c>
      <c r="BM508" s="239" t="s">
        <v>935</v>
      </c>
    </row>
    <row r="509" spans="1:65" s="13" customFormat="1" ht="11.25">
      <c r="B509" s="240"/>
      <c r="C509" s="241"/>
      <c r="D509" s="242" t="s">
        <v>178</v>
      </c>
      <c r="E509" s="243" t="s">
        <v>1</v>
      </c>
      <c r="F509" s="244" t="s">
        <v>592</v>
      </c>
      <c r="G509" s="241"/>
      <c r="H509" s="243" t="s">
        <v>1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178</v>
      </c>
      <c r="AU509" s="250" t="s">
        <v>87</v>
      </c>
      <c r="AV509" s="13" t="s">
        <v>85</v>
      </c>
      <c r="AW509" s="13" t="s">
        <v>32</v>
      </c>
      <c r="AX509" s="13" t="s">
        <v>77</v>
      </c>
      <c r="AY509" s="250" t="s">
        <v>139</v>
      </c>
    </row>
    <row r="510" spans="1:65" s="14" customFormat="1" ht="11.25">
      <c r="B510" s="251"/>
      <c r="C510" s="252"/>
      <c r="D510" s="242" t="s">
        <v>178</v>
      </c>
      <c r="E510" s="253" t="s">
        <v>1</v>
      </c>
      <c r="F510" s="254" t="s">
        <v>936</v>
      </c>
      <c r="G510" s="252"/>
      <c r="H510" s="255">
        <v>191.8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AT510" s="261" t="s">
        <v>178</v>
      </c>
      <c r="AU510" s="261" t="s">
        <v>87</v>
      </c>
      <c r="AV510" s="14" t="s">
        <v>87</v>
      </c>
      <c r="AW510" s="14" t="s">
        <v>32</v>
      </c>
      <c r="AX510" s="14" t="s">
        <v>85</v>
      </c>
      <c r="AY510" s="261" t="s">
        <v>139</v>
      </c>
    </row>
    <row r="511" spans="1:65" s="14" customFormat="1" ht="11.25">
      <c r="B511" s="251"/>
      <c r="C511" s="252"/>
      <c r="D511" s="242" t="s">
        <v>178</v>
      </c>
      <c r="E511" s="252"/>
      <c r="F511" s="254" t="s">
        <v>937</v>
      </c>
      <c r="G511" s="252"/>
      <c r="H511" s="255">
        <v>210.98</v>
      </c>
      <c r="I511" s="256"/>
      <c r="J511" s="252"/>
      <c r="K511" s="252"/>
      <c r="L511" s="257"/>
      <c r="M511" s="290"/>
      <c r="N511" s="291"/>
      <c r="O511" s="291"/>
      <c r="P511" s="291"/>
      <c r="Q511" s="291"/>
      <c r="R511" s="291"/>
      <c r="S511" s="291"/>
      <c r="T511" s="292"/>
      <c r="AT511" s="261" t="s">
        <v>178</v>
      </c>
      <c r="AU511" s="261" t="s">
        <v>87</v>
      </c>
      <c r="AV511" s="14" t="s">
        <v>87</v>
      </c>
      <c r="AW511" s="14" t="s">
        <v>4</v>
      </c>
      <c r="AX511" s="14" t="s">
        <v>85</v>
      </c>
      <c r="AY511" s="261" t="s">
        <v>139</v>
      </c>
    </row>
    <row r="512" spans="1:65" s="2" customFormat="1" ht="6.95" customHeight="1">
      <c r="A512" s="35"/>
      <c r="B512" s="55"/>
      <c r="C512" s="56"/>
      <c r="D512" s="56"/>
      <c r="E512" s="56"/>
      <c r="F512" s="56"/>
      <c r="G512" s="56"/>
      <c r="H512" s="56"/>
      <c r="I512" s="168"/>
      <c r="J512" s="56"/>
      <c r="K512" s="56"/>
      <c r="L512" s="38"/>
      <c r="M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</row>
  </sheetData>
  <sheetProtection algorithmName="SHA-512" hashValue="ysfZ6Kxr7bI6OmoTw305lkhHVMItp/+PvyvrA//zaqVwxg/mwQu3SNmuz/XPuxuI/FPUpCOL0J04GfSnjkhqNw==" saltValue="WcKJjTPDndm2qj+ccd+DsSst02IOQFcKNqpJp+m8/s5D+NykiPnv9GTShI5bTctt9mMuUMN1dzGRotOSLN9RRg==" spinCount="100000" sheet="1" objects="1" scenarios="1" formatColumns="0" formatRows="0" autoFilter="0"/>
  <autoFilter ref="C136:K511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2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2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7" t="s">
        <v>93</v>
      </c>
      <c r="AZ2" s="288" t="s">
        <v>938</v>
      </c>
      <c r="BA2" s="288" t="s">
        <v>938</v>
      </c>
      <c r="BB2" s="288" t="s">
        <v>224</v>
      </c>
      <c r="BC2" s="288" t="s">
        <v>939</v>
      </c>
      <c r="BD2" s="288" t="s">
        <v>87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20"/>
      <c r="AT3" s="17" t="s">
        <v>87</v>
      </c>
      <c r="AZ3" s="288" t="s">
        <v>940</v>
      </c>
      <c r="BA3" s="288" t="s">
        <v>940</v>
      </c>
      <c r="BB3" s="288" t="s">
        <v>224</v>
      </c>
      <c r="BC3" s="288" t="s">
        <v>941</v>
      </c>
      <c r="BD3" s="288" t="s">
        <v>87</v>
      </c>
    </row>
    <row r="4" spans="1:56" s="1" customFormat="1" ht="24.95" customHeight="1">
      <c r="B4" s="20"/>
      <c r="D4" s="126" t="s">
        <v>103</v>
      </c>
      <c r="I4" s="122"/>
      <c r="L4" s="20"/>
      <c r="M4" s="127" t="s">
        <v>10</v>
      </c>
      <c r="AT4" s="17" t="s">
        <v>4</v>
      </c>
      <c r="AZ4" s="288" t="s">
        <v>942</v>
      </c>
      <c r="BA4" s="288" t="s">
        <v>942</v>
      </c>
      <c r="BB4" s="288" t="s">
        <v>224</v>
      </c>
      <c r="BC4" s="288" t="s">
        <v>943</v>
      </c>
      <c r="BD4" s="288" t="s">
        <v>87</v>
      </c>
    </row>
    <row r="5" spans="1:56" s="1" customFormat="1" ht="6.95" customHeight="1">
      <c r="B5" s="20"/>
      <c r="I5" s="122"/>
      <c r="L5" s="20"/>
    </row>
    <row r="6" spans="1:56" s="1" customFormat="1" ht="12" customHeight="1">
      <c r="B6" s="20"/>
      <c r="D6" s="128" t="s">
        <v>16</v>
      </c>
      <c r="I6" s="122"/>
      <c r="L6" s="20"/>
    </row>
    <row r="7" spans="1:56" s="1" customFormat="1" ht="16.5" customHeight="1">
      <c r="B7" s="20"/>
      <c r="E7" s="354" t="str">
        <f>'Rekapitulace stavby'!K6</f>
        <v>Rekonstrukce ul. Dr. Lukášové, Ostrava-Hrabůvka</v>
      </c>
      <c r="F7" s="355"/>
      <c r="G7" s="355"/>
      <c r="H7" s="355"/>
      <c r="I7" s="122"/>
      <c r="L7" s="20"/>
    </row>
    <row r="8" spans="1:56" s="2" customFormat="1" ht="12" customHeight="1">
      <c r="A8" s="35"/>
      <c r="B8" s="38"/>
      <c r="C8" s="35"/>
      <c r="D8" s="128" t="s">
        <v>104</v>
      </c>
      <c r="E8" s="35"/>
      <c r="F8" s="35"/>
      <c r="G8" s="35"/>
      <c r="H8" s="35"/>
      <c r="I8" s="129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56" t="s">
        <v>944</v>
      </c>
      <c r="F9" s="357"/>
      <c r="G9" s="357"/>
      <c r="H9" s="357"/>
      <c r="I9" s="12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38"/>
      <c r="C10" s="35"/>
      <c r="D10" s="35"/>
      <c r="E10" s="35"/>
      <c r="F10" s="35"/>
      <c r="G10" s="35"/>
      <c r="H10" s="35"/>
      <c r="I10" s="12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8" t="s">
        <v>18</v>
      </c>
      <c r="E11" s="35"/>
      <c r="F11" s="130" t="s">
        <v>1</v>
      </c>
      <c r="G11" s="35"/>
      <c r="H11" s="35"/>
      <c r="I11" s="131" t="s">
        <v>19</v>
      </c>
      <c r="J11" s="13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8" t="s">
        <v>20</v>
      </c>
      <c r="E12" s="35"/>
      <c r="F12" s="130" t="s">
        <v>21</v>
      </c>
      <c r="G12" s="35"/>
      <c r="H12" s="35"/>
      <c r="I12" s="131" t="s">
        <v>22</v>
      </c>
      <c r="J12" s="132" t="str">
        <f>'Rekapitulace stavby'!AN8</f>
        <v>16. 11. 2018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129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8" t="s">
        <v>24</v>
      </c>
      <c r="E14" s="35"/>
      <c r="F14" s="35"/>
      <c r="G14" s="35"/>
      <c r="H14" s="35"/>
      <c r="I14" s="131" t="s">
        <v>25</v>
      </c>
      <c r="J14" s="13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30" t="s">
        <v>26</v>
      </c>
      <c r="F15" s="35"/>
      <c r="G15" s="35"/>
      <c r="H15" s="35"/>
      <c r="I15" s="131" t="s">
        <v>27</v>
      </c>
      <c r="J15" s="13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129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8" t="s">
        <v>28</v>
      </c>
      <c r="E17" s="35"/>
      <c r="F17" s="35"/>
      <c r="G17" s="35"/>
      <c r="H17" s="35"/>
      <c r="I17" s="131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58" t="str">
        <f>'Rekapitulace stavby'!E14</f>
        <v>Vyplň údaj</v>
      </c>
      <c r="F18" s="359"/>
      <c r="G18" s="359"/>
      <c r="H18" s="359"/>
      <c r="I18" s="131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129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8" t="s">
        <v>30</v>
      </c>
      <c r="E20" s="35"/>
      <c r="F20" s="35"/>
      <c r="G20" s="35"/>
      <c r="H20" s="35"/>
      <c r="I20" s="131" t="s">
        <v>25</v>
      </c>
      <c r="J20" s="13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0" t="s">
        <v>31</v>
      </c>
      <c r="F21" s="35"/>
      <c r="G21" s="35"/>
      <c r="H21" s="35"/>
      <c r="I21" s="131" t="s">
        <v>27</v>
      </c>
      <c r="J21" s="13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129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8" t="s">
        <v>33</v>
      </c>
      <c r="E23" s="35"/>
      <c r="F23" s="35"/>
      <c r="G23" s="35"/>
      <c r="H23" s="35"/>
      <c r="I23" s="131" t="s">
        <v>25</v>
      </c>
      <c r="J23" s="13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0" t="s">
        <v>31</v>
      </c>
      <c r="F24" s="35"/>
      <c r="G24" s="35"/>
      <c r="H24" s="35"/>
      <c r="I24" s="131" t="s">
        <v>27</v>
      </c>
      <c r="J24" s="13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129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8" t="s">
        <v>34</v>
      </c>
      <c r="E26" s="35"/>
      <c r="F26" s="35"/>
      <c r="G26" s="35"/>
      <c r="H26" s="35"/>
      <c r="I26" s="129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3"/>
      <c r="B27" s="134"/>
      <c r="C27" s="133"/>
      <c r="D27" s="133"/>
      <c r="E27" s="360" t="s">
        <v>1</v>
      </c>
      <c r="F27" s="360"/>
      <c r="G27" s="360"/>
      <c r="H27" s="360"/>
      <c r="I27" s="135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12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7"/>
      <c r="E29" s="137"/>
      <c r="F29" s="137"/>
      <c r="G29" s="137"/>
      <c r="H29" s="137"/>
      <c r="I29" s="138"/>
      <c r="J29" s="137"/>
      <c r="K29" s="13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0" t="s">
        <v>106</v>
      </c>
      <c r="E30" s="35"/>
      <c r="F30" s="35"/>
      <c r="G30" s="35"/>
      <c r="H30" s="35"/>
      <c r="I30" s="129"/>
      <c r="J30" s="139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40" t="s">
        <v>97</v>
      </c>
      <c r="E31" s="35"/>
      <c r="F31" s="35"/>
      <c r="G31" s="35"/>
      <c r="H31" s="35"/>
      <c r="I31" s="129"/>
      <c r="J31" s="139">
        <f>J106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41" t="s">
        <v>37</v>
      </c>
      <c r="E32" s="35"/>
      <c r="F32" s="35"/>
      <c r="G32" s="35"/>
      <c r="H32" s="35"/>
      <c r="I32" s="129"/>
      <c r="J32" s="142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7"/>
      <c r="E33" s="137"/>
      <c r="F33" s="137"/>
      <c r="G33" s="137"/>
      <c r="H33" s="137"/>
      <c r="I33" s="138"/>
      <c r="J33" s="137"/>
      <c r="K33" s="13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3" t="s">
        <v>39</v>
      </c>
      <c r="G34" s="35"/>
      <c r="H34" s="35"/>
      <c r="I34" s="144" t="s">
        <v>38</v>
      </c>
      <c r="J34" s="143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5" t="s">
        <v>41</v>
      </c>
      <c r="E35" s="128" t="s">
        <v>42</v>
      </c>
      <c r="F35" s="146">
        <f>ROUND((SUM(BE106:BE113) + SUM(BE133:BE204)),  2)</f>
        <v>0</v>
      </c>
      <c r="G35" s="35"/>
      <c r="H35" s="35"/>
      <c r="I35" s="147">
        <v>0.21</v>
      </c>
      <c r="J35" s="146">
        <f>ROUND(((SUM(BE106:BE113) + SUM(BE133:BE204))*I35),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8" t="s">
        <v>43</v>
      </c>
      <c r="F36" s="146">
        <f>ROUND((SUM(BF106:BF113) + SUM(BF133:BF204)),  2)</f>
        <v>0</v>
      </c>
      <c r="G36" s="35"/>
      <c r="H36" s="35"/>
      <c r="I36" s="147">
        <v>0.15</v>
      </c>
      <c r="J36" s="146">
        <f>ROUND(((SUM(BF106:BF113) + SUM(BF133:BF204))*I36),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8" t="s">
        <v>44</v>
      </c>
      <c r="F37" s="146">
        <f>ROUND((SUM(BG106:BG113) + SUM(BG133:BG204)),  2)</f>
        <v>0</v>
      </c>
      <c r="G37" s="35"/>
      <c r="H37" s="35"/>
      <c r="I37" s="147">
        <v>0.21</v>
      </c>
      <c r="J37" s="14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8" t="s">
        <v>45</v>
      </c>
      <c r="F38" s="146">
        <f>ROUND((SUM(BH106:BH113) + SUM(BH133:BH204)),  2)</f>
        <v>0</v>
      </c>
      <c r="G38" s="35"/>
      <c r="H38" s="35"/>
      <c r="I38" s="147">
        <v>0.15</v>
      </c>
      <c r="J38" s="14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8" t="s">
        <v>46</v>
      </c>
      <c r="F39" s="146">
        <f>ROUND((SUM(BI106:BI113) + SUM(BI133:BI204)),  2)</f>
        <v>0</v>
      </c>
      <c r="G39" s="35"/>
      <c r="H39" s="35"/>
      <c r="I39" s="147">
        <v>0</v>
      </c>
      <c r="J39" s="14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12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8"/>
      <c r="D41" s="149" t="s">
        <v>47</v>
      </c>
      <c r="E41" s="150"/>
      <c r="F41" s="150"/>
      <c r="G41" s="151" t="s">
        <v>48</v>
      </c>
      <c r="H41" s="152" t="s">
        <v>49</v>
      </c>
      <c r="I41" s="153"/>
      <c r="J41" s="154">
        <f>SUM(J32:J39)</f>
        <v>0</v>
      </c>
      <c r="K41" s="15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12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I43" s="122"/>
      <c r="L43" s="20"/>
    </row>
    <row r="44" spans="1:31" s="1" customFormat="1" ht="14.45" customHeight="1">
      <c r="B44" s="20"/>
      <c r="I44" s="122"/>
      <c r="L44" s="20"/>
    </row>
    <row r="45" spans="1:31" s="1" customFormat="1" ht="14.45" customHeight="1">
      <c r="B45" s="20"/>
      <c r="I45" s="122"/>
      <c r="L45" s="20"/>
    </row>
    <row r="46" spans="1:31" s="1" customFormat="1" ht="14.45" customHeight="1">
      <c r="B46" s="20"/>
      <c r="I46" s="122"/>
      <c r="L46" s="20"/>
    </row>
    <row r="47" spans="1:31" s="1" customFormat="1" ht="14.45" customHeight="1">
      <c r="B47" s="20"/>
      <c r="I47" s="122"/>
      <c r="L47" s="20"/>
    </row>
    <row r="48" spans="1:31" s="1" customFormat="1" ht="14.45" customHeight="1">
      <c r="B48" s="20"/>
      <c r="I48" s="122"/>
      <c r="L48" s="20"/>
    </row>
    <row r="49" spans="1:31" s="1" customFormat="1" ht="14.45" customHeight="1">
      <c r="B49" s="20"/>
      <c r="I49" s="122"/>
      <c r="L49" s="20"/>
    </row>
    <row r="50" spans="1:31" s="2" customFormat="1" ht="14.45" customHeight="1">
      <c r="B50" s="52"/>
      <c r="D50" s="156" t="s">
        <v>50</v>
      </c>
      <c r="E50" s="157"/>
      <c r="F50" s="157"/>
      <c r="G50" s="156" t="s">
        <v>51</v>
      </c>
      <c r="H50" s="157"/>
      <c r="I50" s="158"/>
      <c r="J50" s="157"/>
      <c r="K50" s="157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9" t="s">
        <v>52</v>
      </c>
      <c r="E61" s="160"/>
      <c r="F61" s="161" t="s">
        <v>53</v>
      </c>
      <c r="G61" s="159" t="s">
        <v>52</v>
      </c>
      <c r="H61" s="160"/>
      <c r="I61" s="162"/>
      <c r="J61" s="163" t="s">
        <v>53</v>
      </c>
      <c r="K61" s="160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4"/>
      <c r="F65" s="164"/>
      <c r="G65" s="156" t="s">
        <v>55</v>
      </c>
      <c r="H65" s="164"/>
      <c r="I65" s="165"/>
      <c r="J65" s="164"/>
      <c r="K65" s="16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9" t="s">
        <v>52</v>
      </c>
      <c r="E76" s="160"/>
      <c r="F76" s="161" t="s">
        <v>53</v>
      </c>
      <c r="G76" s="159" t="s">
        <v>52</v>
      </c>
      <c r="H76" s="160"/>
      <c r="I76" s="162"/>
      <c r="J76" s="163" t="s">
        <v>53</v>
      </c>
      <c r="K76" s="160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6"/>
      <c r="C77" s="167"/>
      <c r="D77" s="167"/>
      <c r="E77" s="167"/>
      <c r="F77" s="167"/>
      <c r="G77" s="167"/>
      <c r="H77" s="167"/>
      <c r="I77" s="168"/>
      <c r="J77" s="167"/>
      <c r="K77" s="16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9"/>
      <c r="C81" s="170"/>
      <c r="D81" s="170"/>
      <c r="E81" s="170"/>
      <c r="F81" s="170"/>
      <c r="G81" s="170"/>
      <c r="H81" s="170"/>
      <c r="I81" s="171"/>
      <c r="J81" s="170"/>
      <c r="K81" s="17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107</v>
      </c>
      <c r="D82" s="37"/>
      <c r="E82" s="37"/>
      <c r="F82" s="37"/>
      <c r="G82" s="37"/>
      <c r="H82" s="37"/>
      <c r="I82" s="12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2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Rekonstrukce ul. Dr. Lukášové, Ostrava-Hrabůvka</v>
      </c>
      <c r="F85" s="362"/>
      <c r="G85" s="362"/>
      <c r="H85" s="362"/>
      <c r="I85" s="12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29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002 - SO 401 PŘELOŽKA VEŘEJNÉHO OSVĚTLENÍ</v>
      </c>
      <c r="F87" s="363"/>
      <c r="G87" s="363"/>
      <c r="H87" s="363"/>
      <c r="I87" s="12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ul. Dr. Lukášové</v>
      </c>
      <c r="G89" s="37"/>
      <c r="H89" s="37"/>
      <c r="I89" s="131" t="s">
        <v>22</v>
      </c>
      <c r="J89" s="67" t="str">
        <f>IF(J12="","",J12)</f>
        <v>16. 11. 2018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Městský obvod Ostrava – Jih</v>
      </c>
      <c r="G91" s="37"/>
      <c r="H91" s="37"/>
      <c r="I91" s="131" t="s">
        <v>30</v>
      </c>
      <c r="J91" s="32" t="str">
        <f>E21</f>
        <v>Roman Fildán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28</v>
      </c>
      <c r="D92" s="37"/>
      <c r="E92" s="37"/>
      <c r="F92" s="27" t="str">
        <f>IF(E18="","",E18)</f>
        <v>Vyplň údaj</v>
      </c>
      <c r="G92" s="37"/>
      <c r="H92" s="37"/>
      <c r="I92" s="131" t="s">
        <v>33</v>
      </c>
      <c r="J92" s="32" t="str">
        <f>E24</f>
        <v>Roman Fildán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9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72" t="s">
        <v>108</v>
      </c>
      <c r="D94" s="120"/>
      <c r="E94" s="120"/>
      <c r="F94" s="120"/>
      <c r="G94" s="120"/>
      <c r="H94" s="120"/>
      <c r="I94" s="173"/>
      <c r="J94" s="174" t="s">
        <v>109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75" t="s">
        <v>110</v>
      </c>
      <c r="D96" s="37"/>
      <c r="E96" s="37"/>
      <c r="F96" s="37"/>
      <c r="G96" s="37"/>
      <c r="H96" s="37"/>
      <c r="I96" s="129"/>
      <c r="J96" s="85">
        <f>J133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111</v>
      </c>
    </row>
    <row r="97" spans="1:65" s="9" customFormat="1" ht="24.95" customHeight="1">
      <c r="B97" s="176"/>
      <c r="C97" s="177"/>
      <c r="D97" s="178" t="s">
        <v>112</v>
      </c>
      <c r="E97" s="179"/>
      <c r="F97" s="179"/>
      <c r="G97" s="179"/>
      <c r="H97" s="179"/>
      <c r="I97" s="180"/>
      <c r="J97" s="181">
        <f>J134</f>
        <v>0</v>
      </c>
      <c r="K97" s="177"/>
      <c r="L97" s="182"/>
    </row>
    <row r="98" spans="1:65" s="10" customFormat="1" ht="19.899999999999999" customHeight="1">
      <c r="B98" s="183"/>
      <c r="C98" s="184"/>
      <c r="D98" s="185" t="s">
        <v>301</v>
      </c>
      <c r="E98" s="186"/>
      <c r="F98" s="186"/>
      <c r="G98" s="186"/>
      <c r="H98" s="186"/>
      <c r="I98" s="187"/>
      <c r="J98" s="188">
        <f>J135</f>
        <v>0</v>
      </c>
      <c r="K98" s="184"/>
      <c r="L98" s="189"/>
    </row>
    <row r="99" spans="1:65" s="9" customFormat="1" ht="24.95" customHeight="1">
      <c r="B99" s="176"/>
      <c r="C99" s="177"/>
      <c r="D99" s="178" t="s">
        <v>945</v>
      </c>
      <c r="E99" s="179"/>
      <c r="F99" s="179"/>
      <c r="G99" s="179"/>
      <c r="H99" s="179"/>
      <c r="I99" s="180"/>
      <c r="J99" s="181">
        <f>J139</f>
        <v>0</v>
      </c>
      <c r="K99" s="177"/>
      <c r="L99" s="182"/>
    </row>
    <row r="100" spans="1:65" s="10" customFormat="1" ht="19.899999999999999" customHeight="1">
      <c r="B100" s="183"/>
      <c r="C100" s="184"/>
      <c r="D100" s="185" t="s">
        <v>946</v>
      </c>
      <c r="E100" s="186"/>
      <c r="F100" s="186"/>
      <c r="G100" s="186"/>
      <c r="H100" s="186"/>
      <c r="I100" s="187"/>
      <c r="J100" s="188">
        <f>J140</f>
        <v>0</v>
      </c>
      <c r="K100" s="184"/>
      <c r="L100" s="189"/>
    </row>
    <row r="101" spans="1:65" s="9" customFormat="1" ht="24.95" customHeight="1">
      <c r="B101" s="176"/>
      <c r="C101" s="177"/>
      <c r="D101" s="178" t="s">
        <v>305</v>
      </c>
      <c r="E101" s="179"/>
      <c r="F101" s="179"/>
      <c r="G101" s="179"/>
      <c r="H101" s="179"/>
      <c r="I101" s="180"/>
      <c r="J101" s="181">
        <f>J149</f>
        <v>0</v>
      </c>
      <c r="K101" s="177"/>
      <c r="L101" s="182"/>
    </row>
    <row r="102" spans="1:65" s="10" customFormat="1" ht="19.899999999999999" customHeight="1">
      <c r="B102" s="183"/>
      <c r="C102" s="184"/>
      <c r="D102" s="185" t="s">
        <v>947</v>
      </c>
      <c r="E102" s="186"/>
      <c r="F102" s="186"/>
      <c r="G102" s="186"/>
      <c r="H102" s="186"/>
      <c r="I102" s="187"/>
      <c r="J102" s="188">
        <f>J150</f>
        <v>0</v>
      </c>
      <c r="K102" s="184"/>
      <c r="L102" s="189"/>
    </row>
    <row r="103" spans="1:65" s="10" customFormat="1" ht="19.899999999999999" customHeight="1">
      <c r="B103" s="183"/>
      <c r="C103" s="184"/>
      <c r="D103" s="185" t="s">
        <v>306</v>
      </c>
      <c r="E103" s="186"/>
      <c r="F103" s="186"/>
      <c r="G103" s="186"/>
      <c r="H103" s="186"/>
      <c r="I103" s="187"/>
      <c r="J103" s="188">
        <f>J172</f>
        <v>0</v>
      </c>
      <c r="K103" s="184"/>
      <c r="L103" s="189"/>
    </row>
    <row r="104" spans="1:65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2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129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75" t="s">
        <v>114</v>
      </c>
      <c r="D106" s="37"/>
      <c r="E106" s="37"/>
      <c r="F106" s="37"/>
      <c r="G106" s="37"/>
      <c r="H106" s="37"/>
      <c r="I106" s="129"/>
      <c r="J106" s="190">
        <f>ROUND(J107 + J108 + J109 + J110 + J111 + J112,2)</f>
        <v>0</v>
      </c>
      <c r="K106" s="37"/>
      <c r="L106" s="52"/>
      <c r="N106" s="191" t="s">
        <v>41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36"/>
      <c r="C107" s="37"/>
      <c r="D107" s="329" t="s">
        <v>115</v>
      </c>
      <c r="E107" s="326"/>
      <c r="F107" s="326"/>
      <c r="G107" s="37"/>
      <c r="H107" s="37"/>
      <c r="I107" s="129"/>
      <c r="J107" s="111">
        <v>0</v>
      </c>
      <c r="K107" s="37"/>
      <c r="L107" s="192"/>
      <c r="M107" s="193"/>
      <c r="N107" s="194" t="s">
        <v>42</v>
      </c>
      <c r="O107" s="193"/>
      <c r="P107" s="193"/>
      <c r="Q107" s="193"/>
      <c r="R107" s="193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5" t="s">
        <v>116</v>
      </c>
      <c r="AZ107" s="193"/>
      <c r="BA107" s="193"/>
      <c r="BB107" s="193"/>
      <c r="BC107" s="193"/>
      <c r="BD107" s="193"/>
      <c r="BE107" s="196">
        <f t="shared" ref="BE107:BE112" si="0">IF(N107="základní",J107,0)</f>
        <v>0</v>
      </c>
      <c r="BF107" s="196">
        <f t="shared" ref="BF107:BF112" si="1">IF(N107="snížená",J107,0)</f>
        <v>0</v>
      </c>
      <c r="BG107" s="196">
        <f t="shared" ref="BG107:BG112" si="2">IF(N107="zákl. přenesená",J107,0)</f>
        <v>0</v>
      </c>
      <c r="BH107" s="196">
        <f t="shared" ref="BH107:BH112" si="3">IF(N107="sníž. přenesená",J107,0)</f>
        <v>0</v>
      </c>
      <c r="BI107" s="196">
        <f t="shared" ref="BI107:BI112" si="4">IF(N107="nulová",J107,0)</f>
        <v>0</v>
      </c>
      <c r="BJ107" s="195" t="s">
        <v>85</v>
      </c>
      <c r="BK107" s="193"/>
      <c r="BL107" s="193"/>
      <c r="BM107" s="193"/>
    </row>
    <row r="108" spans="1:65" s="2" customFormat="1" ht="18" customHeight="1">
      <c r="A108" s="35"/>
      <c r="B108" s="36"/>
      <c r="C108" s="37"/>
      <c r="D108" s="329" t="s">
        <v>117</v>
      </c>
      <c r="E108" s="326"/>
      <c r="F108" s="326"/>
      <c r="G108" s="37"/>
      <c r="H108" s="37"/>
      <c r="I108" s="129"/>
      <c r="J108" s="111">
        <v>0</v>
      </c>
      <c r="K108" s="37"/>
      <c r="L108" s="192"/>
      <c r="M108" s="193"/>
      <c r="N108" s="194" t="s">
        <v>42</v>
      </c>
      <c r="O108" s="193"/>
      <c r="P108" s="193"/>
      <c r="Q108" s="193"/>
      <c r="R108" s="193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5" t="s">
        <v>116</v>
      </c>
      <c r="AZ108" s="193"/>
      <c r="BA108" s="193"/>
      <c r="BB108" s="193"/>
      <c r="BC108" s="193"/>
      <c r="BD108" s="193"/>
      <c r="BE108" s="196">
        <f t="shared" si="0"/>
        <v>0</v>
      </c>
      <c r="BF108" s="196">
        <f t="shared" si="1"/>
        <v>0</v>
      </c>
      <c r="BG108" s="196">
        <f t="shared" si="2"/>
        <v>0</v>
      </c>
      <c r="BH108" s="196">
        <f t="shared" si="3"/>
        <v>0</v>
      </c>
      <c r="BI108" s="196">
        <f t="shared" si="4"/>
        <v>0</v>
      </c>
      <c r="BJ108" s="195" t="s">
        <v>85</v>
      </c>
      <c r="BK108" s="193"/>
      <c r="BL108" s="193"/>
      <c r="BM108" s="193"/>
    </row>
    <row r="109" spans="1:65" s="2" customFormat="1" ht="18" customHeight="1">
      <c r="A109" s="35"/>
      <c r="B109" s="36"/>
      <c r="C109" s="37"/>
      <c r="D109" s="329" t="s">
        <v>118</v>
      </c>
      <c r="E109" s="326"/>
      <c r="F109" s="326"/>
      <c r="G109" s="37"/>
      <c r="H109" s="37"/>
      <c r="I109" s="129"/>
      <c r="J109" s="111">
        <v>0</v>
      </c>
      <c r="K109" s="37"/>
      <c r="L109" s="192"/>
      <c r="M109" s="193"/>
      <c r="N109" s="194" t="s">
        <v>42</v>
      </c>
      <c r="O109" s="193"/>
      <c r="P109" s="193"/>
      <c r="Q109" s="193"/>
      <c r="R109" s="193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5" t="s">
        <v>116</v>
      </c>
      <c r="AZ109" s="193"/>
      <c r="BA109" s="193"/>
      <c r="BB109" s="193"/>
      <c r="BC109" s="193"/>
      <c r="BD109" s="193"/>
      <c r="BE109" s="196">
        <f t="shared" si="0"/>
        <v>0</v>
      </c>
      <c r="BF109" s="196">
        <f t="shared" si="1"/>
        <v>0</v>
      </c>
      <c r="BG109" s="196">
        <f t="shared" si="2"/>
        <v>0</v>
      </c>
      <c r="BH109" s="196">
        <f t="shared" si="3"/>
        <v>0</v>
      </c>
      <c r="BI109" s="196">
        <f t="shared" si="4"/>
        <v>0</v>
      </c>
      <c r="BJ109" s="195" t="s">
        <v>85</v>
      </c>
      <c r="BK109" s="193"/>
      <c r="BL109" s="193"/>
      <c r="BM109" s="193"/>
    </row>
    <row r="110" spans="1:65" s="2" customFormat="1" ht="18" customHeight="1">
      <c r="A110" s="35"/>
      <c r="B110" s="36"/>
      <c r="C110" s="37"/>
      <c r="D110" s="329" t="s">
        <v>119</v>
      </c>
      <c r="E110" s="326"/>
      <c r="F110" s="326"/>
      <c r="G110" s="37"/>
      <c r="H110" s="37"/>
      <c r="I110" s="129"/>
      <c r="J110" s="111">
        <v>0</v>
      </c>
      <c r="K110" s="37"/>
      <c r="L110" s="192"/>
      <c r="M110" s="193"/>
      <c r="N110" s="194" t="s">
        <v>42</v>
      </c>
      <c r="O110" s="193"/>
      <c r="P110" s="193"/>
      <c r="Q110" s="193"/>
      <c r="R110" s="193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5" t="s">
        <v>116</v>
      </c>
      <c r="AZ110" s="193"/>
      <c r="BA110" s="193"/>
      <c r="BB110" s="193"/>
      <c r="BC110" s="193"/>
      <c r="BD110" s="193"/>
      <c r="BE110" s="196">
        <f t="shared" si="0"/>
        <v>0</v>
      </c>
      <c r="BF110" s="196">
        <f t="shared" si="1"/>
        <v>0</v>
      </c>
      <c r="BG110" s="196">
        <f t="shared" si="2"/>
        <v>0</v>
      </c>
      <c r="BH110" s="196">
        <f t="shared" si="3"/>
        <v>0</v>
      </c>
      <c r="BI110" s="196">
        <f t="shared" si="4"/>
        <v>0</v>
      </c>
      <c r="BJ110" s="195" t="s">
        <v>85</v>
      </c>
      <c r="BK110" s="193"/>
      <c r="BL110" s="193"/>
      <c r="BM110" s="193"/>
    </row>
    <row r="111" spans="1:65" s="2" customFormat="1" ht="18" customHeight="1">
      <c r="A111" s="35"/>
      <c r="B111" s="36"/>
      <c r="C111" s="37"/>
      <c r="D111" s="329" t="s">
        <v>120</v>
      </c>
      <c r="E111" s="326"/>
      <c r="F111" s="326"/>
      <c r="G111" s="37"/>
      <c r="H111" s="37"/>
      <c r="I111" s="129"/>
      <c r="J111" s="111">
        <v>0</v>
      </c>
      <c r="K111" s="37"/>
      <c r="L111" s="192"/>
      <c r="M111" s="193"/>
      <c r="N111" s="194" t="s">
        <v>42</v>
      </c>
      <c r="O111" s="193"/>
      <c r="P111" s="193"/>
      <c r="Q111" s="193"/>
      <c r="R111" s="193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5" t="s">
        <v>116</v>
      </c>
      <c r="AZ111" s="193"/>
      <c r="BA111" s="193"/>
      <c r="BB111" s="193"/>
      <c r="BC111" s="193"/>
      <c r="BD111" s="193"/>
      <c r="BE111" s="196">
        <f t="shared" si="0"/>
        <v>0</v>
      </c>
      <c r="BF111" s="196">
        <f t="shared" si="1"/>
        <v>0</v>
      </c>
      <c r="BG111" s="196">
        <f t="shared" si="2"/>
        <v>0</v>
      </c>
      <c r="BH111" s="196">
        <f t="shared" si="3"/>
        <v>0</v>
      </c>
      <c r="BI111" s="196">
        <f t="shared" si="4"/>
        <v>0</v>
      </c>
      <c r="BJ111" s="195" t="s">
        <v>85</v>
      </c>
      <c r="BK111" s="193"/>
      <c r="BL111" s="193"/>
      <c r="BM111" s="193"/>
    </row>
    <row r="112" spans="1:65" s="2" customFormat="1" ht="18" customHeight="1">
      <c r="A112" s="35"/>
      <c r="B112" s="36"/>
      <c r="C112" s="37"/>
      <c r="D112" s="110" t="s">
        <v>121</v>
      </c>
      <c r="E112" s="37"/>
      <c r="F112" s="37"/>
      <c r="G112" s="37"/>
      <c r="H112" s="37"/>
      <c r="I112" s="129"/>
      <c r="J112" s="111">
        <f>ROUND(J30*T112,2)</f>
        <v>0</v>
      </c>
      <c r="K112" s="37"/>
      <c r="L112" s="192"/>
      <c r="M112" s="193"/>
      <c r="N112" s="194" t="s">
        <v>42</v>
      </c>
      <c r="O112" s="193"/>
      <c r="P112" s="193"/>
      <c r="Q112" s="193"/>
      <c r="R112" s="193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5" t="s">
        <v>122</v>
      </c>
      <c r="AZ112" s="193"/>
      <c r="BA112" s="193"/>
      <c r="BB112" s="193"/>
      <c r="BC112" s="193"/>
      <c r="BD112" s="193"/>
      <c r="BE112" s="196">
        <f t="shared" si="0"/>
        <v>0</v>
      </c>
      <c r="BF112" s="196">
        <f t="shared" si="1"/>
        <v>0</v>
      </c>
      <c r="BG112" s="196">
        <f t="shared" si="2"/>
        <v>0</v>
      </c>
      <c r="BH112" s="196">
        <f t="shared" si="3"/>
        <v>0</v>
      </c>
      <c r="BI112" s="196">
        <f t="shared" si="4"/>
        <v>0</v>
      </c>
      <c r="BJ112" s="195" t="s">
        <v>85</v>
      </c>
      <c r="BK112" s="193"/>
      <c r="BL112" s="193"/>
      <c r="BM112" s="193"/>
    </row>
    <row r="113" spans="1:31" s="2" customFormat="1" ht="11.25">
      <c r="A113" s="35"/>
      <c r="B113" s="36"/>
      <c r="C113" s="37"/>
      <c r="D113" s="37"/>
      <c r="E113" s="37"/>
      <c r="F113" s="37"/>
      <c r="G113" s="37"/>
      <c r="H113" s="37"/>
      <c r="I113" s="12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19" t="s">
        <v>102</v>
      </c>
      <c r="D114" s="120"/>
      <c r="E114" s="120"/>
      <c r="F114" s="120"/>
      <c r="G114" s="120"/>
      <c r="H114" s="120"/>
      <c r="I114" s="173"/>
      <c r="J114" s="121">
        <f>ROUND(J96+J106,2)</f>
        <v>0</v>
      </c>
      <c r="K114" s="120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168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7"/>
      <c r="C119" s="58"/>
      <c r="D119" s="58"/>
      <c r="E119" s="58"/>
      <c r="F119" s="58"/>
      <c r="G119" s="58"/>
      <c r="H119" s="58"/>
      <c r="I119" s="171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3" t="s">
        <v>123</v>
      </c>
      <c r="D120" s="37"/>
      <c r="E120" s="37"/>
      <c r="F120" s="37"/>
      <c r="G120" s="37"/>
      <c r="H120" s="37"/>
      <c r="I120" s="12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2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12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61" t="str">
        <f>E7</f>
        <v>Rekonstrukce ul. Dr. Lukášové, Ostrava-Hrabůvka</v>
      </c>
      <c r="F123" s="362"/>
      <c r="G123" s="362"/>
      <c r="H123" s="362"/>
      <c r="I123" s="12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9" t="s">
        <v>104</v>
      </c>
      <c r="D124" s="37"/>
      <c r="E124" s="37"/>
      <c r="F124" s="37"/>
      <c r="G124" s="37"/>
      <c r="H124" s="37"/>
      <c r="I124" s="129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7" t="str">
        <f>E9</f>
        <v>002 - SO 401 PŘELOŽKA VEŘEJNÉHO OSVĚTLENÍ</v>
      </c>
      <c r="F125" s="363"/>
      <c r="G125" s="363"/>
      <c r="H125" s="363"/>
      <c r="I125" s="129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12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9" t="s">
        <v>20</v>
      </c>
      <c r="D127" s="37"/>
      <c r="E127" s="37"/>
      <c r="F127" s="27" t="str">
        <f>F12</f>
        <v>ul. Dr. Lukášové</v>
      </c>
      <c r="G127" s="37"/>
      <c r="H127" s="37"/>
      <c r="I127" s="131" t="s">
        <v>22</v>
      </c>
      <c r="J127" s="67" t="str">
        <f>IF(J12="","",J12)</f>
        <v>16. 11. 2018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129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9" t="s">
        <v>24</v>
      </c>
      <c r="D129" s="37"/>
      <c r="E129" s="37"/>
      <c r="F129" s="27" t="str">
        <f>E15</f>
        <v>Městský obvod Ostrava – Jih</v>
      </c>
      <c r="G129" s="37"/>
      <c r="H129" s="37"/>
      <c r="I129" s="131" t="s">
        <v>30</v>
      </c>
      <c r="J129" s="32" t="str">
        <f>E21</f>
        <v>Roman Fildán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9" t="s">
        <v>28</v>
      </c>
      <c r="D130" s="37"/>
      <c r="E130" s="37"/>
      <c r="F130" s="27" t="str">
        <f>IF(E18="","",E18)</f>
        <v>Vyplň údaj</v>
      </c>
      <c r="G130" s="37"/>
      <c r="H130" s="37"/>
      <c r="I130" s="131" t="s">
        <v>33</v>
      </c>
      <c r="J130" s="32" t="str">
        <f>E24</f>
        <v>Roman Fildán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129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97"/>
      <c r="B132" s="198"/>
      <c r="C132" s="199" t="s">
        <v>124</v>
      </c>
      <c r="D132" s="200" t="s">
        <v>62</v>
      </c>
      <c r="E132" s="200" t="s">
        <v>58</v>
      </c>
      <c r="F132" s="200" t="s">
        <v>59</v>
      </c>
      <c r="G132" s="200" t="s">
        <v>125</v>
      </c>
      <c r="H132" s="200" t="s">
        <v>126</v>
      </c>
      <c r="I132" s="201" t="s">
        <v>127</v>
      </c>
      <c r="J132" s="202" t="s">
        <v>109</v>
      </c>
      <c r="K132" s="203" t="s">
        <v>128</v>
      </c>
      <c r="L132" s="204"/>
      <c r="M132" s="76" t="s">
        <v>1</v>
      </c>
      <c r="N132" s="77" t="s">
        <v>41</v>
      </c>
      <c r="O132" s="77" t="s">
        <v>129</v>
      </c>
      <c r="P132" s="77" t="s">
        <v>130</v>
      </c>
      <c r="Q132" s="77" t="s">
        <v>131</v>
      </c>
      <c r="R132" s="77" t="s">
        <v>132</v>
      </c>
      <c r="S132" s="77" t="s">
        <v>133</v>
      </c>
      <c r="T132" s="78" t="s">
        <v>134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pans="1:65" s="2" customFormat="1" ht="22.9" customHeight="1">
      <c r="A133" s="35"/>
      <c r="B133" s="36"/>
      <c r="C133" s="83" t="s">
        <v>135</v>
      </c>
      <c r="D133" s="37"/>
      <c r="E133" s="37"/>
      <c r="F133" s="37"/>
      <c r="G133" s="37"/>
      <c r="H133" s="37"/>
      <c r="I133" s="129"/>
      <c r="J133" s="205">
        <f>BK133</f>
        <v>0</v>
      </c>
      <c r="K133" s="37"/>
      <c r="L133" s="38"/>
      <c r="M133" s="79"/>
      <c r="N133" s="206"/>
      <c r="O133" s="80"/>
      <c r="P133" s="207">
        <f>P134+P139+P149</f>
        <v>0</v>
      </c>
      <c r="Q133" s="80"/>
      <c r="R133" s="207">
        <f>R134+R139+R149</f>
        <v>18.0823766</v>
      </c>
      <c r="S133" s="80"/>
      <c r="T133" s="208">
        <f>T134+T139+T149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76</v>
      </c>
      <c r="AU133" s="17" t="s">
        <v>111</v>
      </c>
      <c r="BK133" s="209">
        <f>BK134+BK139+BK149</f>
        <v>0</v>
      </c>
    </row>
    <row r="134" spans="1:65" s="12" customFormat="1" ht="25.9" customHeight="1">
      <c r="B134" s="210"/>
      <c r="C134" s="211"/>
      <c r="D134" s="212" t="s">
        <v>76</v>
      </c>
      <c r="E134" s="213" t="s">
        <v>136</v>
      </c>
      <c r="F134" s="213" t="s">
        <v>137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</f>
        <v>0</v>
      </c>
      <c r="Q134" s="218"/>
      <c r="R134" s="219">
        <f>R135</f>
        <v>0</v>
      </c>
      <c r="S134" s="218"/>
      <c r="T134" s="220">
        <f>T135</f>
        <v>0</v>
      </c>
      <c r="AR134" s="221" t="s">
        <v>85</v>
      </c>
      <c r="AT134" s="222" t="s">
        <v>76</v>
      </c>
      <c r="AU134" s="222" t="s">
        <v>77</v>
      </c>
      <c r="AY134" s="221" t="s">
        <v>139</v>
      </c>
      <c r="BK134" s="223">
        <f>BK135</f>
        <v>0</v>
      </c>
    </row>
    <row r="135" spans="1:65" s="12" customFormat="1" ht="22.9" customHeight="1">
      <c r="B135" s="210"/>
      <c r="C135" s="211"/>
      <c r="D135" s="212" t="s">
        <v>76</v>
      </c>
      <c r="E135" s="224" t="s">
        <v>143</v>
      </c>
      <c r="F135" s="224" t="s">
        <v>670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SUM(P136:P138)</f>
        <v>0</v>
      </c>
      <c r="Q135" s="218"/>
      <c r="R135" s="219">
        <f>SUM(R136:R138)</f>
        <v>0</v>
      </c>
      <c r="S135" s="218"/>
      <c r="T135" s="220">
        <f>SUM(T136:T138)</f>
        <v>0</v>
      </c>
      <c r="AR135" s="221" t="s">
        <v>85</v>
      </c>
      <c r="AT135" s="222" t="s">
        <v>76</v>
      </c>
      <c r="AU135" s="222" t="s">
        <v>85</v>
      </c>
      <c r="AY135" s="221" t="s">
        <v>139</v>
      </c>
      <c r="BK135" s="223">
        <f>SUM(BK136:BK138)</f>
        <v>0</v>
      </c>
    </row>
    <row r="136" spans="1:65" s="2" customFormat="1" ht="21.75" customHeight="1">
      <c r="A136" s="35"/>
      <c r="B136" s="36"/>
      <c r="C136" s="273" t="s">
        <v>85</v>
      </c>
      <c r="D136" s="273" t="s">
        <v>221</v>
      </c>
      <c r="E136" s="274" t="s">
        <v>948</v>
      </c>
      <c r="F136" s="275" t="s">
        <v>949</v>
      </c>
      <c r="G136" s="276" t="s">
        <v>259</v>
      </c>
      <c r="H136" s="277">
        <v>3.1880000000000002</v>
      </c>
      <c r="I136" s="278"/>
      <c r="J136" s="279">
        <f>ROUND(I136*H136,2)</f>
        <v>0</v>
      </c>
      <c r="K136" s="280"/>
      <c r="L136" s="38"/>
      <c r="M136" s="281" t="s">
        <v>1</v>
      </c>
      <c r="N136" s="282" t="s">
        <v>42</v>
      </c>
      <c r="O136" s="7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9" t="s">
        <v>144</v>
      </c>
      <c r="AT136" s="239" t="s">
        <v>221</v>
      </c>
      <c r="AU136" s="239" t="s">
        <v>87</v>
      </c>
      <c r="AY136" s="17" t="s">
        <v>139</v>
      </c>
      <c r="BE136" s="115">
        <f>IF(N136="základní",J136,0)</f>
        <v>0</v>
      </c>
      <c r="BF136" s="115">
        <f>IF(N136="snížená",J136,0)</f>
        <v>0</v>
      </c>
      <c r="BG136" s="115">
        <f>IF(N136="zákl. přenesená",J136,0)</f>
        <v>0</v>
      </c>
      <c r="BH136" s="115">
        <f>IF(N136="sníž. přenesená",J136,0)</f>
        <v>0</v>
      </c>
      <c r="BI136" s="115">
        <f>IF(N136="nulová",J136,0)</f>
        <v>0</v>
      </c>
      <c r="BJ136" s="17" t="s">
        <v>85</v>
      </c>
      <c r="BK136" s="115">
        <f>ROUND(I136*H136,2)</f>
        <v>0</v>
      </c>
      <c r="BL136" s="17" t="s">
        <v>144</v>
      </c>
      <c r="BM136" s="239" t="s">
        <v>950</v>
      </c>
    </row>
    <row r="137" spans="1:65" s="13" customFormat="1" ht="11.25">
      <c r="B137" s="240"/>
      <c r="C137" s="241"/>
      <c r="D137" s="242" t="s">
        <v>178</v>
      </c>
      <c r="E137" s="243" t="s">
        <v>1</v>
      </c>
      <c r="F137" s="244" t="s">
        <v>951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178</v>
      </c>
      <c r="AU137" s="250" t="s">
        <v>87</v>
      </c>
      <c r="AV137" s="13" t="s">
        <v>85</v>
      </c>
      <c r="AW137" s="13" t="s">
        <v>32</v>
      </c>
      <c r="AX137" s="13" t="s">
        <v>77</v>
      </c>
      <c r="AY137" s="250" t="s">
        <v>139</v>
      </c>
    </row>
    <row r="138" spans="1:65" s="14" customFormat="1" ht="11.25">
      <c r="B138" s="251"/>
      <c r="C138" s="252"/>
      <c r="D138" s="242" t="s">
        <v>178</v>
      </c>
      <c r="E138" s="253" t="s">
        <v>1</v>
      </c>
      <c r="F138" s="254" t="s">
        <v>952</v>
      </c>
      <c r="G138" s="252"/>
      <c r="H138" s="255">
        <v>3.1880000000000002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178</v>
      </c>
      <c r="AU138" s="261" t="s">
        <v>87</v>
      </c>
      <c r="AV138" s="14" t="s">
        <v>87</v>
      </c>
      <c r="AW138" s="14" t="s">
        <v>32</v>
      </c>
      <c r="AX138" s="14" t="s">
        <v>85</v>
      </c>
      <c r="AY138" s="261" t="s">
        <v>139</v>
      </c>
    </row>
    <row r="139" spans="1:65" s="12" customFormat="1" ht="25.9" customHeight="1">
      <c r="B139" s="210"/>
      <c r="C139" s="211"/>
      <c r="D139" s="212" t="s">
        <v>76</v>
      </c>
      <c r="E139" s="213" t="s">
        <v>953</v>
      </c>
      <c r="F139" s="213" t="s">
        <v>954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1.0200000000000001E-3</v>
      </c>
      <c r="S139" s="218"/>
      <c r="T139" s="220">
        <f>T140</f>
        <v>0</v>
      </c>
      <c r="AR139" s="221" t="s">
        <v>87</v>
      </c>
      <c r="AT139" s="222" t="s">
        <v>76</v>
      </c>
      <c r="AU139" s="222" t="s">
        <v>77</v>
      </c>
      <c r="AY139" s="221" t="s">
        <v>139</v>
      </c>
      <c r="BK139" s="223">
        <f>BK140</f>
        <v>0</v>
      </c>
    </row>
    <row r="140" spans="1:65" s="12" customFormat="1" ht="22.9" customHeight="1">
      <c r="B140" s="210"/>
      <c r="C140" s="211"/>
      <c r="D140" s="212" t="s">
        <v>76</v>
      </c>
      <c r="E140" s="224" t="s">
        <v>955</v>
      </c>
      <c r="F140" s="224" t="s">
        <v>956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SUM(P141:P148)</f>
        <v>0</v>
      </c>
      <c r="Q140" s="218"/>
      <c r="R140" s="219">
        <f>SUM(R141:R148)</f>
        <v>1.0200000000000001E-3</v>
      </c>
      <c r="S140" s="218"/>
      <c r="T140" s="220">
        <f>SUM(T141:T148)</f>
        <v>0</v>
      </c>
      <c r="AR140" s="221" t="s">
        <v>87</v>
      </c>
      <c r="AT140" s="222" t="s">
        <v>76</v>
      </c>
      <c r="AU140" s="222" t="s">
        <v>85</v>
      </c>
      <c r="AY140" s="221" t="s">
        <v>139</v>
      </c>
      <c r="BK140" s="223">
        <f>SUM(BK141:BK148)</f>
        <v>0</v>
      </c>
    </row>
    <row r="141" spans="1:65" s="2" customFormat="1" ht="44.25" customHeight="1">
      <c r="A141" s="35"/>
      <c r="B141" s="36"/>
      <c r="C141" s="273" t="s">
        <v>87</v>
      </c>
      <c r="D141" s="273" t="s">
        <v>221</v>
      </c>
      <c r="E141" s="274" t="s">
        <v>957</v>
      </c>
      <c r="F141" s="275" t="s">
        <v>958</v>
      </c>
      <c r="G141" s="276" t="s">
        <v>224</v>
      </c>
      <c r="H141" s="277">
        <v>97.4</v>
      </c>
      <c r="I141" s="278"/>
      <c r="J141" s="279">
        <f>ROUND(I141*H141,2)</f>
        <v>0</v>
      </c>
      <c r="K141" s="280"/>
      <c r="L141" s="38"/>
      <c r="M141" s="281" t="s">
        <v>1</v>
      </c>
      <c r="N141" s="282" t="s">
        <v>42</v>
      </c>
      <c r="O141" s="7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9" t="s">
        <v>201</v>
      </c>
      <c r="AT141" s="239" t="s">
        <v>221</v>
      </c>
      <c r="AU141" s="239" t="s">
        <v>87</v>
      </c>
      <c r="AY141" s="17" t="s">
        <v>139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17" t="s">
        <v>85</v>
      </c>
      <c r="BK141" s="115">
        <f>ROUND(I141*H141,2)</f>
        <v>0</v>
      </c>
      <c r="BL141" s="17" t="s">
        <v>201</v>
      </c>
      <c r="BM141" s="239" t="s">
        <v>959</v>
      </c>
    </row>
    <row r="142" spans="1:65" s="14" customFormat="1" ht="11.25">
      <c r="B142" s="251"/>
      <c r="C142" s="252"/>
      <c r="D142" s="242" t="s">
        <v>178</v>
      </c>
      <c r="E142" s="253" t="s">
        <v>1</v>
      </c>
      <c r="F142" s="254" t="s">
        <v>938</v>
      </c>
      <c r="G142" s="252"/>
      <c r="H142" s="255">
        <v>97.4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178</v>
      </c>
      <c r="AU142" s="261" t="s">
        <v>87</v>
      </c>
      <c r="AV142" s="14" t="s">
        <v>87</v>
      </c>
      <c r="AW142" s="14" t="s">
        <v>32</v>
      </c>
      <c r="AX142" s="14" t="s">
        <v>85</v>
      </c>
      <c r="AY142" s="261" t="s">
        <v>139</v>
      </c>
    </row>
    <row r="143" spans="1:65" s="2" customFormat="1" ht="33" customHeight="1">
      <c r="A143" s="35"/>
      <c r="B143" s="36"/>
      <c r="C143" s="273" t="s">
        <v>148</v>
      </c>
      <c r="D143" s="273" t="s">
        <v>221</v>
      </c>
      <c r="E143" s="274" t="s">
        <v>960</v>
      </c>
      <c r="F143" s="275" t="s">
        <v>961</v>
      </c>
      <c r="G143" s="276" t="s">
        <v>176</v>
      </c>
      <c r="H143" s="277">
        <v>6</v>
      </c>
      <c r="I143" s="278"/>
      <c r="J143" s="279">
        <f>ROUND(I143*H143,2)</f>
        <v>0</v>
      </c>
      <c r="K143" s="280"/>
      <c r="L143" s="38"/>
      <c r="M143" s="281" t="s">
        <v>1</v>
      </c>
      <c r="N143" s="282" t="s">
        <v>42</v>
      </c>
      <c r="O143" s="7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9" t="s">
        <v>201</v>
      </c>
      <c r="AT143" s="239" t="s">
        <v>221</v>
      </c>
      <c r="AU143" s="239" t="s">
        <v>87</v>
      </c>
      <c r="AY143" s="17" t="s">
        <v>139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85</v>
      </c>
      <c r="BK143" s="115">
        <f>ROUND(I143*H143,2)</f>
        <v>0</v>
      </c>
      <c r="BL143" s="17" t="s">
        <v>201</v>
      </c>
      <c r="BM143" s="239" t="s">
        <v>962</v>
      </c>
    </row>
    <row r="144" spans="1:65" s="2" customFormat="1" ht="16.5" customHeight="1">
      <c r="A144" s="35"/>
      <c r="B144" s="36"/>
      <c r="C144" s="273" t="s">
        <v>144</v>
      </c>
      <c r="D144" s="273" t="s">
        <v>221</v>
      </c>
      <c r="E144" s="274" t="s">
        <v>963</v>
      </c>
      <c r="F144" s="275" t="s">
        <v>964</v>
      </c>
      <c r="G144" s="276" t="s">
        <v>176</v>
      </c>
      <c r="H144" s="277">
        <v>7</v>
      </c>
      <c r="I144" s="278"/>
      <c r="J144" s="279">
        <f>ROUND(I144*H144,2)</f>
        <v>0</v>
      </c>
      <c r="K144" s="280"/>
      <c r="L144" s="38"/>
      <c r="M144" s="281" t="s">
        <v>1</v>
      </c>
      <c r="N144" s="282" t="s">
        <v>42</v>
      </c>
      <c r="O144" s="7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9" t="s">
        <v>201</v>
      </c>
      <c r="AT144" s="239" t="s">
        <v>221</v>
      </c>
      <c r="AU144" s="239" t="s">
        <v>87</v>
      </c>
      <c r="AY144" s="17" t="s">
        <v>139</v>
      </c>
      <c r="BE144" s="115">
        <f>IF(N144="základní",J144,0)</f>
        <v>0</v>
      </c>
      <c r="BF144" s="115">
        <f>IF(N144="snížená",J144,0)</f>
        <v>0</v>
      </c>
      <c r="BG144" s="115">
        <f>IF(N144="zákl. přenesená",J144,0)</f>
        <v>0</v>
      </c>
      <c r="BH144" s="115">
        <f>IF(N144="sníž. přenesená",J144,0)</f>
        <v>0</v>
      </c>
      <c r="BI144" s="115">
        <f>IF(N144="nulová",J144,0)</f>
        <v>0</v>
      </c>
      <c r="BJ144" s="17" t="s">
        <v>85</v>
      </c>
      <c r="BK144" s="115">
        <f>ROUND(I144*H144,2)</f>
        <v>0</v>
      </c>
      <c r="BL144" s="17" t="s">
        <v>201</v>
      </c>
      <c r="BM144" s="239" t="s">
        <v>965</v>
      </c>
    </row>
    <row r="145" spans="1:65" s="14" customFormat="1" ht="11.25">
      <c r="B145" s="251"/>
      <c r="C145" s="252"/>
      <c r="D145" s="242" t="s">
        <v>178</v>
      </c>
      <c r="E145" s="253" t="s">
        <v>1</v>
      </c>
      <c r="F145" s="254" t="s">
        <v>966</v>
      </c>
      <c r="G145" s="252"/>
      <c r="H145" s="255">
        <v>7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178</v>
      </c>
      <c r="AU145" s="261" t="s">
        <v>87</v>
      </c>
      <c r="AV145" s="14" t="s">
        <v>87</v>
      </c>
      <c r="AW145" s="14" t="s">
        <v>32</v>
      </c>
      <c r="AX145" s="14" t="s">
        <v>85</v>
      </c>
      <c r="AY145" s="261" t="s">
        <v>139</v>
      </c>
    </row>
    <row r="146" spans="1:65" s="2" customFormat="1" ht="16.5" customHeight="1">
      <c r="A146" s="35"/>
      <c r="B146" s="36"/>
      <c r="C146" s="226" t="s">
        <v>138</v>
      </c>
      <c r="D146" s="226" t="s">
        <v>140</v>
      </c>
      <c r="E146" s="227" t="s">
        <v>967</v>
      </c>
      <c r="F146" s="228" t="s">
        <v>968</v>
      </c>
      <c r="G146" s="229" t="s">
        <v>176</v>
      </c>
      <c r="H146" s="230">
        <v>1</v>
      </c>
      <c r="I146" s="231"/>
      <c r="J146" s="232">
        <f>ROUND(I146*H146,2)</f>
        <v>0</v>
      </c>
      <c r="K146" s="233"/>
      <c r="L146" s="234"/>
      <c r="M146" s="235" t="s">
        <v>1</v>
      </c>
      <c r="N146" s="236" t="s">
        <v>42</v>
      </c>
      <c r="O146" s="72"/>
      <c r="P146" s="237">
        <f>O146*H146</f>
        <v>0</v>
      </c>
      <c r="Q146" s="237">
        <v>1.2E-4</v>
      </c>
      <c r="R146" s="237">
        <f>Q146*H146</f>
        <v>1.2E-4</v>
      </c>
      <c r="S146" s="237">
        <v>0</v>
      </c>
      <c r="T146" s="23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9" t="s">
        <v>453</v>
      </c>
      <c r="AT146" s="239" t="s">
        <v>140</v>
      </c>
      <c r="AU146" s="239" t="s">
        <v>87</v>
      </c>
      <c r="AY146" s="17" t="s">
        <v>139</v>
      </c>
      <c r="BE146" s="115">
        <f>IF(N146="základní",J146,0)</f>
        <v>0</v>
      </c>
      <c r="BF146" s="115">
        <f>IF(N146="snížená",J146,0)</f>
        <v>0</v>
      </c>
      <c r="BG146" s="115">
        <f>IF(N146="zákl. přenesená",J146,0)</f>
        <v>0</v>
      </c>
      <c r="BH146" s="115">
        <f>IF(N146="sníž. přenesená",J146,0)</f>
        <v>0</v>
      </c>
      <c r="BI146" s="115">
        <f>IF(N146="nulová",J146,0)</f>
        <v>0</v>
      </c>
      <c r="BJ146" s="17" t="s">
        <v>85</v>
      </c>
      <c r="BK146" s="115">
        <f>ROUND(I146*H146,2)</f>
        <v>0</v>
      </c>
      <c r="BL146" s="17" t="s">
        <v>201</v>
      </c>
      <c r="BM146" s="239" t="s">
        <v>969</v>
      </c>
    </row>
    <row r="147" spans="1:65" s="2" customFormat="1" ht="16.5" customHeight="1">
      <c r="A147" s="35"/>
      <c r="B147" s="36"/>
      <c r="C147" s="226" t="s">
        <v>158</v>
      </c>
      <c r="D147" s="226" t="s">
        <v>140</v>
      </c>
      <c r="E147" s="227" t="s">
        <v>970</v>
      </c>
      <c r="F147" s="228" t="s">
        <v>971</v>
      </c>
      <c r="G147" s="229" t="s">
        <v>176</v>
      </c>
      <c r="H147" s="230">
        <v>6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42</v>
      </c>
      <c r="O147" s="72"/>
      <c r="P147" s="237">
        <f>O147*H147</f>
        <v>0</v>
      </c>
      <c r="Q147" s="237">
        <v>1.4999999999999999E-4</v>
      </c>
      <c r="R147" s="237">
        <f>Q147*H147</f>
        <v>8.9999999999999998E-4</v>
      </c>
      <c r="S147" s="237">
        <v>0</v>
      </c>
      <c r="T147" s="23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9" t="s">
        <v>453</v>
      </c>
      <c r="AT147" s="239" t="s">
        <v>140</v>
      </c>
      <c r="AU147" s="239" t="s">
        <v>87</v>
      </c>
      <c r="AY147" s="17" t="s">
        <v>139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85</v>
      </c>
      <c r="BK147" s="115">
        <f>ROUND(I147*H147,2)</f>
        <v>0</v>
      </c>
      <c r="BL147" s="17" t="s">
        <v>201</v>
      </c>
      <c r="BM147" s="239" t="s">
        <v>972</v>
      </c>
    </row>
    <row r="148" spans="1:65" s="2" customFormat="1" ht="33" customHeight="1">
      <c r="A148" s="35"/>
      <c r="B148" s="36"/>
      <c r="C148" s="273" t="s">
        <v>162</v>
      </c>
      <c r="D148" s="273" t="s">
        <v>221</v>
      </c>
      <c r="E148" s="274" t="s">
        <v>973</v>
      </c>
      <c r="F148" s="275" t="s">
        <v>974</v>
      </c>
      <c r="G148" s="276" t="s">
        <v>176</v>
      </c>
      <c r="H148" s="277">
        <v>1</v>
      </c>
      <c r="I148" s="278"/>
      <c r="J148" s="279">
        <f>ROUND(I148*H148,2)</f>
        <v>0</v>
      </c>
      <c r="K148" s="280"/>
      <c r="L148" s="38"/>
      <c r="M148" s="281" t="s">
        <v>1</v>
      </c>
      <c r="N148" s="282" t="s">
        <v>42</v>
      </c>
      <c r="O148" s="7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9" t="s">
        <v>201</v>
      </c>
      <c r="AT148" s="239" t="s">
        <v>221</v>
      </c>
      <c r="AU148" s="239" t="s">
        <v>87</v>
      </c>
      <c r="AY148" s="17" t="s">
        <v>139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85</v>
      </c>
      <c r="BK148" s="115">
        <f>ROUND(I148*H148,2)</f>
        <v>0</v>
      </c>
      <c r="BL148" s="17" t="s">
        <v>201</v>
      </c>
      <c r="BM148" s="239" t="s">
        <v>975</v>
      </c>
    </row>
    <row r="149" spans="1:65" s="12" customFormat="1" ht="25.9" customHeight="1">
      <c r="B149" s="210"/>
      <c r="C149" s="211"/>
      <c r="D149" s="212" t="s">
        <v>76</v>
      </c>
      <c r="E149" s="213" t="s">
        <v>140</v>
      </c>
      <c r="F149" s="213" t="s">
        <v>911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P150+P172</f>
        <v>0</v>
      </c>
      <c r="Q149" s="218"/>
      <c r="R149" s="219">
        <f>R150+R172</f>
        <v>18.081356599999999</v>
      </c>
      <c r="S149" s="218"/>
      <c r="T149" s="220">
        <f>T150+T172</f>
        <v>0</v>
      </c>
      <c r="AR149" s="221" t="s">
        <v>148</v>
      </c>
      <c r="AT149" s="222" t="s">
        <v>76</v>
      </c>
      <c r="AU149" s="222" t="s">
        <v>77</v>
      </c>
      <c r="AY149" s="221" t="s">
        <v>139</v>
      </c>
      <c r="BK149" s="223">
        <f>BK150+BK172</f>
        <v>0</v>
      </c>
    </row>
    <row r="150" spans="1:65" s="12" customFormat="1" ht="22.9" customHeight="1">
      <c r="B150" s="210"/>
      <c r="C150" s="211"/>
      <c r="D150" s="212" t="s">
        <v>76</v>
      </c>
      <c r="E150" s="224" t="s">
        <v>976</v>
      </c>
      <c r="F150" s="224" t="s">
        <v>977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SUM(P151:P171)</f>
        <v>0</v>
      </c>
      <c r="Q150" s="218"/>
      <c r="R150" s="219">
        <f>SUM(R151:R171)</f>
        <v>0.14424939999999997</v>
      </c>
      <c r="S150" s="218"/>
      <c r="T150" s="220">
        <f>SUM(T151:T171)</f>
        <v>0</v>
      </c>
      <c r="AR150" s="221" t="s">
        <v>148</v>
      </c>
      <c r="AT150" s="222" t="s">
        <v>76</v>
      </c>
      <c r="AU150" s="222" t="s">
        <v>85</v>
      </c>
      <c r="AY150" s="221" t="s">
        <v>139</v>
      </c>
      <c r="BK150" s="223">
        <f>SUM(BK151:BK171)</f>
        <v>0</v>
      </c>
    </row>
    <row r="151" spans="1:65" s="2" customFormat="1" ht="21.75" customHeight="1">
      <c r="A151" s="35"/>
      <c r="B151" s="36"/>
      <c r="C151" s="273" t="s">
        <v>143</v>
      </c>
      <c r="D151" s="273" t="s">
        <v>221</v>
      </c>
      <c r="E151" s="274" t="s">
        <v>978</v>
      </c>
      <c r="F151" s="275" t="s">
        <v>979</v>
      </c>
      <c r="G151" s="276" t="s">
        <v>224</v>
      </c>
      <c r="H151" s="277">
        <v>97.4</v>
      </c>
      <c r="I151" s="278"/>
      <c r="J151" s="279">
        <f>ROUND(I151*H151,2)</f>
        <v>0</v>
      </c>
      <c r="K151" s="280"/>
      <c r="L151" s="38"/>
      <c r="M151" s="281" t="s">
        <v>1</v>
      </c>
      <c r="N151" s="282" t="s">
        <v>42</v>
      </c>
      <c r="O151" s="7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9" t="s">
        <v>611</v>
      </c>
      <c r="AT151" s="239" t="s">
        <v>221</v>
      </c>
      <c r="AU151" s="239" t="s">
        <v>87</v>
      </c>
      <c r="AY151" s="17" t="s">
        <v>139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85</v>
      </c>
      <c r="BK151" s="115">
        <f>ROUND(I151*H151,2)</f>
        <v>0</v>
      </c>
      <c r="BL151" s="17" t="s">
        <v>611</v>
      </c>
      <c r="BM151" s="239" t="s">
        <v>980</v>
      </c>
    </row>
    <row r="152" spans="1:65" s="13" customFormat="1" ht="11.25">
      <c r="B152" s="240"/>
      <c r="C152" s="241"/>
      <c r="D152" s="242" t="s">
        <v>178</v>
      </c>
      <c r="E152" s="243" t="s">
        <v>1</v>
      </c>
      <c r="F152" s="244" t="s">
        <v>951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178</v>
      </c>
      <c r="AU152" s="250" t="s">
        <v>87</v>
      </c>
      <c r="AV152" s="13" t="s">
        <v>85</v>
      </c>
      <c r="AW152" s="13" t="s">
        <v>32</v>
      </c>
      <c r="AX152" s="13" t="s">
        <v>77</v>
      </c>
      <c r="AY152" s="250" t="s">
        <v>139</v>
      </c>
    </row>
    <row r="153" spans="1:65" s="14" customFormat="1" ht="11.25">
      <c r="B153" s="251"/>
      <c r="C153" s="252"/>
      <c r="D153" s="242" t="s">
        <v>178</v>
      </c>
      <c r="E153" s="253" t="s">
        <v>1</v>
      </c>
      <c r="F153" s="254" t="s">
        <v>938</v>
      </c>
      <c r="G153" s="252"/>
      <c r="H153" s="255">
        <v>97.4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178</v>
      </c>
      <c r="AU153" s="261" t="s">
        <v>87</v>
      </c>
      <c r="AV153" s="14" t="s">
        <v>87</v>
      </c>
      <c r="AW153" s="14" t="s">
        <v>32</v>
      </c>
      <c r="AX153" s="14" t="s">
        <v>85</v>
      </c>
      <c r="AY153" s="261" t="s">
        <v>139</v>
      </c>
    </row>
    <row r="154" spans="1:65" s="2" customFormat="1" ht="33" customHeight="1">
      <c r="A154" s="35"/>
      <c r="B154" s="36"/>
      <c r="C154" s="273" t="s">
        <v>169</v>
      </c>
      <c r="D154" s="273" t="s">
        <v>221</v>
      </c>
      <c r="E154" s="274" t="s">
        <v>981</v>
      </c>
      <c r="F154" s="275" t="s">
        <v>982</v>
      </c>
      <c r="G154" s="276" t="s">
        <v>224</v>
      </c>
      <c r="H154" s="277">
        <v>97.4</v>
      </c>
      <c r="I154" s="278"/>
      <c r="J154" s="279">
        <f>ROUND(I154*H154,2)</f>
        <v>0</v>
      </c>
      <c r="K154" s="280"/>
      <c r="L154" s="38"/>
      <c r="M154" s="281" t="s">
        <v>1</v>
      </c>
      <c r="N154" s="282" t="s">
        <v>42</v>
      </c>
      <c r="O154" s="7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9" t="s">
        <v>611</v>
      </c>
      <c r="AT154" s="239" t="s">
        <v>221</v>
      </c>
      <c r="AU154" s="239" t="s">
        <v>87</v>
      </c>
      <c r="AY154" s="17" t="s">
        <v>139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17" t="s">
        <v>85</v>
      </c>
      <c r="BK154" s="115">
        <f>ROUND(I154*H154,2)</f>
        <v>0</v>
      </c>
      <c r="BL154" s="17" t="s">
        <v>611</v>
      </c>
      <c r="BM154" s="239" t="s">
        <v>983</v>
      </c>
    </row>
    <row r="155" spans="1:65" s="14" customFormat="1" ht="11.25">
      <c r="B155" s="251"/>
      <c r="C155" s="252"/>
      <c r="D155" s="242" t="s">
        <v>178</v>
      </c>
      <c r="E155" s="253" t="s">
        <v>1</v>
      </c>
      <c r="F155" s="254" t="s">
        <v>938</v>
      </c>
      <c r="G155" s="252"/>
      <c r="H155" s="255">
        <v>97.4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178</v>
      </c>
      <c r="AU155" s="261" t="s">
        <v>87</v>
      </c>
      <c r="AV155" s="14" t="s">
        <v>87</v>
      </c>
      <c r="AW155" s="14" t="s">
        <v>32</v>
      </c>
      <c r="AX155" s="14" t="s">
        <v>85</v>
      </c>
      <c r="AY155" s="261" t="s">
        <v>139</v>
      </c>
    </row>
    <row r="156" spans="1:65" s="2" customFormat="1" ht="16.5" customHeight="1">
      <c r="A156" s="35"/>
      <c r="B156" s="36"/>
      <c r="C156" s="226" t="s">
        <v>173</v>
      </c>
      <c r="D156" s="226" t="s">
        <v>140</v>
      </c>
      <c r="E156" s="227" t="s">
        <v>984</v>
      </c>
      <c r="F156" s="228" t="s">
        <v>985</v>
      </c>
      <c r="G156" s="229" t="s">
        <v>486</v>
      </c>
      <c r="H156" s="230">
        <v>60.387999999999998</v>
      </c>
      <c r="I156" s="231"/>
      <c r="J156" s="232">
        <f>ROUND(I156*H156,2)</f>
        <v>0</v>
      </c>
      <c r="K156" s="233"/>
      <c r="L156" s="234"/>
      <c r="M156" s="235" t="s">
        <v>1</v>
      </c>
      <c r="N156" s="236" t="s">
        <v>42</v>
      </c>
      <c r="O156" s="72"/>
      <c r="P156" s="237">
        <f>O156*H156</f>
        <v>0</v>
      </c>
      <c r="Q156" s="237">
        <v>1E-3</v>
      </c>
      <c r="R156" s="237">
        <f>Q156*H156</f>
        <v>6.0387999999999997E-2</v>
      </c>
      <c r="S156" s="237">
        <v>0</v>
      </c>
      <c r="T156" s="23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9" t="s">
        <v>929</v>
      </c>
      <c r="AT156" s="239" t="s">
        <v>140</v>
      </c>
      <c r="AU156" s="239" t="s">
        <v>87</v>
      </c>
      <c r="AY156" s="17" t="s">
        <v>139</v>
      </c>
      <c r="BE156" s="115">
        <f>IF(N156="základní",J156,0)</f>
        <v>0</v>
      </c>
      <c r="BF156" s="115">
        <f>IF(N156="snížená",J156,0)</f>
        <v>0</v>
      </c>
      <c r="BG156" s="115">
        <f>IF(N156="zákl. přenesená",J156,0)</f>
        <v>0</v>
      </c>
      <c r="BH156" s="115">
        <f>IF(N156="sníž. přenesená",J156,0)</f>
        <v>0</v>
      </c>
      <c r="BI156" s="115">
        <f>IF(N156="nulová",J156,0)</f>
        <v>0</v>
      </c>
      <c r="BJ156" s="17" t="s">
        <v>85</v>
      </c>
      <c r="BK156" s="115">
        <f>ROUND(I156*H156,2)</f>
        <v>0</v>
      </c>
      <c r="BL156" s="17" t="s">
        <v>929</v>
      </c>
      <c r="BM156" s="239" t="s">
        <v>986</v>
      </c>
    </row>
    <row r="157" spans="1:65" s="14" customFormat="1" ht="11.25">
      <c r="B157" s="251"/>
      <c r="C157" s="252"/>
      <c r="D157" s="242" t="s">
        <v>178</v>
      </c>
      <c r="E157" s="253" t="s">
        <v>1</v>
      </c>
      <c r="F157" s="254" t="s">
        <v>987</v>
      </c>
      <c r="G157" s="252"/>
      <c r="H157" s="255">
        <v>60.387999999999998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178</v>
      </c>
      <c r="AU157" s="261" t="s">
        <v>87</v>
      </c>
      <c r="AV157" s="14" t="s">
        <v>87</v>
      </c>
      <c r="AW157" s="14" t="s">
        <v>32</v>
      </c>
      <c r="AX157" s="14" t="s">
        <v>85</v>
      </c>
      <c r="AY157" s="261" t="s">
        <v>139</v>
      </c>
    </row>
    <row r="158" spans="1:65" s="2" customFormat="1" ht="21.75" customHeight="1">
      <c r="A158" s="35"/>
      <c r="B158" s="36"/>
      <c r="C158" s="273" t="s">
        <v>183</v>
      </c>
      <c r="D158" s="273" t="s">
        <v>221</v>
      </c>
      <c r="E158" s="274" t="s">
        <v>988</v>
      </c>
      <c r="F158" s="275" t="s">
        <v>989</v>
      </c>
      <c r="G158" s="276" t="s">
        <v>176</v>
      </c>
      <c r="H158" s="277">
        <v>1</v>
      </c>
      <c r="I158" s="278"/>
      <c r="J158" s="279">
        <f t="shared" ref="J158:J163" si="5">ROUND(I158*H158,2)</f>
        <v>0</v>
      </c>
      <c r="K158" s="280"/>
      <c r="L158" s="38"/>
      <c r="M158" s="281" t="s">
        <v>1</v>
      </c>
      <c r="N158" s="282" t="s">
        <v>42</v>
      </c>
      <c r="O158" s="72"/>
      <c r="P158" s="237">
        <f t="shared" ref="P158:P163" si="6">O158*H158</f>
        <v>0</v>
      </c>
      <c r="Q158" s="237">
        <v>0</v>
      </c>
      <c r="R158" s="237">
        <f t="shared" ref="R158:R163" si="7">Q158*H158</f>
        <v>0</v>
      </c>
      <c r="S158" s="237">
        <v>0</v>
      </c>
      <c r="T158" s="238">
        <f t="shared" ref="T158:T163" si="8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9" t="s">
        <v>611</v>
      </c>
      <c r="AT158" s="239" t="s">
        <v>221</v>
      </c>
      <c r="AU158" s="239" t="s">
        <v>87</v>
      </c>
      <c r="AY158" s="17" t="s">
        <v>139</v>
      </c>
      <c r="BE158" s="115">
        <f t="shared" ref="BE158:BE163" si="9">IF(N158="základní",J158,0)</f>
        <v>0</v>
      </c>
      <c r="BF158" s="115">
        <f t="shared" ref="BF158:BF163" si="10">IF(N158="snížená",J158,0)</f>
        <v>0</v>
      </c>
      <c r="BG158" s="115">
        <f t="shared" ref="BG158:BG163" si="11">IF(N158="zákl. přenesená",J158,0)</f>
        <v>0</v>
      </c>
      <c r="BH158" s="115">
        <f t="shared" ref="BH158:BH163" si="12">IF(N158="sníž. přenesená",J158,0)</f>
        <v>0</v>
      </c>
      <c r="BI158" s="115">
        <f t="shared" ref="BI158:BI163" si="13">IF(N158="nulová",J158,0)</f>
        <v>0</v>
      </c>
      <c r="BJ158" s="17" t="s">
        <v>85</v>
      </c>
      <c r="BK158" s="115">
        <f t="shared" ref="BK158:BK163" si="14">ROUND(I158*H158,2)</f>
        <v>0</v>
      </c>
      <c r="BL158" s="17" t="s">
        <v>611</v>
      </c>
      <c r="BM158" s="239" t="s">
        <v>990</v>
      </c>
    </row>
    <row r="159" spans="1:65" s="2" customFormat="1" ht="21.75" customHeight="1">
      <c r="A159" s="35"/>
      <c r="B159" s="36"/>
      <c r="C159" s="273" t="s">
        <v>181</v>
      </c>
      <c r="D159" s="273" t="s">
        <v>221</v>
      </c>
      <c r="E159" s="274" t="s">
        <v>991</v>
      </c>
      <c r="F159" s="275" t="s">
        <v>992</v>
      </c>
      <c r="G159" s="276" t="s">
        <v>176</v>
      </c>
      <c r="H159" s="277">
        <v>2</v>
      </c>
      <c r="I159" s="278"/>
      <c r="J159" s="279">
        <f t="shared" si="5"/>
        <v>0</v>
      </c>
      <c r="K159" s="280"/>
      <c r="L159" s="38"/>
      <c r="M159" s="281" t="s">
        <v>1</v>
      </c>
      <c r="N159" s="282" t="s">
        <v>42</v>
      </c>
      <c r="O159" s="72"/>
      <c r="P159" s="237">
        <f t="shared" si="6"/>
        <v>0</v>
      </c>
      <c r="Q159" s="237">
        <v>0</v>
      </c>
      <c r="R159" s="237">
        <f t="shared" si="7"/>
        <v>0</v>
      </c>
      <c r="S159" s="237">
        <v>0</v>
      </c>
      <c r="T159" s="238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9" t="s">
        <v>611</v>
      </c>
      <c r="AT159" s="239" t="s">
        <v>221</v>
      </c>
      <c r="AU159" s="239" t="s">
        <v>87</v>
      </c>
      <c r="AY159" s="17" t="s">
        <v>139</v>
      </c>
      <c r="BE159" s="115">
        <f t="shared" si="9"/>
        <v>0</v>
      </c>
      <c r="BF159" s="115">
        <f t="shared" si="10"/>
        <v>0</v>
      </c>
      <c r="BG159" s="115">
        <f t="shared" si="11"/>
        <v>0</v>
      </c>
      <c r="BH159" s="115">
        <f t="shared" si="12"/>
        <v>0</v>
      </c>
      <c r="BI159" s="115">
        <f t="shared" si="13"/>
        <v>0</v>
      </c>
      <c r="BJ159" s="17" t="s">
        <v>85</v>
      </c>
      <c r="BK159" s="115">
        <f t="shared" si="14"/>
        <v>0</v>
      </c>
      <c r="BL159" s="17" t="s">
        <v>611</v>
      </c>
      <c r="BM159" s="239" t="s">
        <v>993</v>
      </c>
    </row>
    <row r="160" spans="1:65" s="2" customFormat="1" ht="21.75" customHeight="1">
      <c r="A160" s="35"/>
      <c r="B160" s="36"/>
      <c r="C160" s="273" t="s">
        <v>190</v>
      </c>
      <c r="D160" s="273" t="s">
        <v>221</v>
      </c>
      <c r="E160" s="274" t="s">
        <v>994</v>
      </c>
      <c r="F160" s="275" t="s">
        <v>995</v>
      </c>
      <c r="G160" s="276" t="s">
        <v>176</v>
      </c>
      <c r="H160" s="277">
        <v>3</v>
      </c>
      <c r="I160" s="278"/>
      <c r="J160" s="279">
        <f t="shared" si="5"/>
        <v>0</v>
      </c>
      <c r="K160" s="280"/>
      <c r="L160" s="38"/>
      <c r="M160" s="281" t="s">
        <v>1</v>
      </c>
      <c r="N160" s="282" t="s">
        <v>42</v>
      </c>
      <c r="O160" s="72"/>
      <c r="P160" s="237">
        <f t="shared" si="6"/>
        <v>0</v>
      </c>
      <c r="Q160" s="237">
        <v>0</v>
      </c>
      <c r="R160" s="237">
        <f t="shared" si="7"/>
        <v>0</v>
      </c>
      <c r="S160" s="237">
        <v>0</v>
      </c>
      <c r="T160" s="238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9" t="s">
        <v>611</v>
      </c>
      <c r="AT160" s="239" t="s">
        <v>221</v>
      </c>
      <c r="AU160" s="239" t="s">
        <v>87</v>
      </c>
      <c r="AY160" s="17" t="s">
        <v>139</v>
      </c>
      <c r="BE160" s="115">
        <f t="shared" si="9"/>
        <v>0</v>
      </c>
      <c r="BF160" s="115">
        <f t="shared" si="10"/>
        <v>0</v>
      </c>
      <c r="BG160" s="115">
        <f t="shared" si="11"/>
        <v>0</v>
      </c>
      <c r="BH160" s="115">
        <f t="shared" si="12"/>
        <v>0</v>
      </c>
      <c r="BI160" s="115">
        <f t="shared" si="13"/>
        <v>0</v>
      </c>
      <c r="BJ160" s="17" t="s">
        <v>85</v>
      </c>
      <c r="BK160" s="115">
        <f t="shared" si="14"/>
        <v>0</v>
      </c>
      <c r="BL160" s="17" t="s">
        <v>611</v>
      </c>
      <c r="BM160" s="239" t="s">
        <v>996</v>
      </c>
    </row>
    <row r="161" spans="1:65" s="2" customFormat="1" ht="21.75" customHeight="1">
      <c r="A161" s="35"/>
      <c r="B161" s="36"/>
      <c r="C161" s="273" t="s">
        <v>194</v>
      </c>
      <c r="D161" s="273" t="s">
        <v>221</v>
      </c>
      <c r="E161" s="274" t="s">
        <v>997</v>
      </c>
      <c r="F161" s="275" t="s">
        <v>998</v>
      </c>
      <c r="G161" s="276" t="s">
        <v>176</v>
      </c>
      <c r="H161" s="277">
        <v>3</v>
      </c>
      <c r="I161" s="278"/>
      <c r="J161" s="279">
        <f t="shared" si="5"/>
        <v>0</v>
      </c>
      <c r="K161" s="280"/>
      <c r="L161" s="38"/>
      <c r="M161" s="281" t="s">
        <v>1</v>
      </c>
      <c r="N161" s="282" t="s">
        <v>42</v>
      </c>
      <c r="O161" s="72"/>
      <c r="P161" s="237">
        <f t="shared" si="6"/>
        <v>0</v>
      </c>
      <c r="Q161" s="237">
        <v>0</v>
      </c>
      <c r="R161" s="237">
        <f t="shared" si="7"/>
        <v>0</v>
      </c>
      <c r="S161" s="237">
        <v>0</v>
      </c>
      <c r="T161" s="238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9" t="s">
        <v>611</v>
      </c>
      <c r="AT161" s="239" t="s">
        <v>221</v>
      </c>
      <c r="AU161" s="239" t="s">
        <v>87</v>
      </c>
      <c r="AY161" s="17" t="s">
        <v>139</v>
      </c>
      <c r="BE161" s="115">
        <f t="shared" si="9"/>
        <v>0</v>
      </c>
      <c r="BF161" s="115">
        <f t="shared" si="10"/>
        <v>0</v>
      </c>
      <c r="BG161" s="115">
        <f t="shared" si="11"/>
        <v>0</v>
      </c>
      <c r="BH161" s="115">
        <f t="shared" si="12"/>
        <v>0</v>
      </c>
      <c r="BI161" s="115">
        <f t="shared" si="13"/>
        <v>0</v>
      </c>
      <c r="BJ161" s="17" t="s">
        <v>85</v>
      </c>
      <c r="BK161" s="115">
        <f t="shared" si="14"/>
        <v>0</v>
      </c>
      <c r="BL161" s="17" t="s">
        <v>611</v>
      </c>
      <c r="BM161" s="239" t="s">
        <v>999</v>
      </c>
    </row>
    <row r="162" spans="1:65" s="2" customFormat="1" ht="16.5" customHeight="1">
      <c r="A162" s="35"/>
      <c r="B162" s="36"/>
      <c r="C162" s="226" t="s">
        <v>8</v>
      </c>
      <c r="D162" s="226" t="s">
        <v>140</v>
      </c>
      <c r="E162" s="227" t="s">
        <v>1000</v>
      </c>
      <c r="F162" s="228" t="s">
        <v>1001</v>
      </c>
      <c r="G162" s="229" t="s">
        <v>176</v>
      </c>
      <c r="H162" s="230">
        <v>3</v>
      </c>
      <c r="I162" s="231"/>
      <c r="J162" s="232">
        <f t="shared" si="5"/>
        <v>0</v>
      </c>
      <c r="K162" s="233"/>
      <c r="L162" s="234"/>
      <c r="M162" s="235" t="s">
        <v>1</v>
      </c>
      <c r="N162" s="236" t="s">
        <v>42</v>
      </c>
      <c r="O162" s="72"/>
      <c r="P162" s="237">
        <f t="shared" si="6"/>
        <v>0</v>
      </c>
      <c r="Q162" s="237">
        <v>0</v>
      </c>
      <c r="R162" s="237">
        <f t="shared" si="7"/>
        <v>0</v>
      </c>
      <c r="S162" s="237">
        <v>0</v>
      </c>
      <c r="T162" s="238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9" t="s">
        <v>1002</v>
      </c>
      <c r="AT162" s="239" t="s">
        <v>140</v>
      </c>
      <c r="AU162" s="239" t="s">
        <v>87</v>
      </c>
      <c r="AY162" s="17" t="s">
        <v>139</v>
      </c>
      <c r="BE162" s="115">
        <f t="shared" si="9"/>
        <v>0</v>
      </c>
      <c r="BF162" s="115">
        <f t="shared" si="10"/>
        <v>0</v>
      </c>
      <c r="BG162" s="115">
        <f t="shared" si="11"/>
        <v>0</v>
      </c>
      <c r="BH162" s="115">
        <f t="shared" si="12"/>
        <v>0</v>
      </c>
      <c r="BI162" s="115">
        <f t="shared" si="13"/>
        <v>0</v>
      </c>
      <c r="BJ162" s="17" t="s">
        <v>85</v>
      </c>
      <c r="BK162" s="115">
        <f t="shared" si="14"/>
        <v>0</v>
      </c>
      <c r="BL162" s="17" t="s">
        <v>611</v>
      </c>
      <c r="BM162" s="239" t="s">
        <v>1003</v>
      </c>
    </row>
    <row r="163" spans="1:65" s="2" customFormat="1" ht="33" customHeight="1">
      <c r="A163" s="35"/>
      <c r="B163" s="36"/>
      <c r="C163" s="273" t="s">
        <v>201</v>
      </c>
      <c r="D163" s="273" t="s">
        <v>221</v>
      </c>
      <c r="E163" s="274" t="s">
        <v>1004</v>
      </c>
      <c r="F163" s="275" t="s">
        <v>1005</v>
      </c>
      <c r="G163" s="276" t="s">
        <v>224</v>
      </c>
      <c r="H163" s="277">
        <v>97.4</v>
      </c>
      <c r="I163" s="278"/>
      <c r="J163" s="279">
        <f t="shared" si="5"/>
        <v>0</v>
      </c>
      <c r="K163" s="280"/>
      <c r="L163" s="38"/>
      <c r="M163" s="281" t="s">
        <v>1</v>
      </c>
      <c r="N163" s="282" t="s">
        <v>42</v>
      </c>
      <c r="O163" s="72"/>
      <c r="P163" s="237">
        <f t="shared" si="6"/>
        <v>0</v>
      </c>
      <c r="Q163" s="237">
        <v>0</v>
      </c>
      <c r="R163" s="237">
        <f t="shared" si="7"/>
        <v>0</v>
      </c>
      <c r="S163" s="237">
        <v>0</v>
      </c>
      <c r="T163" s="238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9" t="s">
        <v>611</v>
      </c>
      <c r="AT163" s="239" t="s">
        <v>221</v>
      </c>
      <c r="AU163" s="239" t="s">
        <v>87</v>
      </c>
      <c r="AY163" s="17" t="s">
        <v>139</v>
      </c>
      <c r="BE163" s="115">
        <f t="shared" si="9"/>
        <v>0</v>
      </c>
      <c r="BF163" s="115">
        <f t="shared" si="10"/>
        <v>0</v>
      </c>
      <c r="BG163" s="115">
        <f t="shared" si="11"/>
        <v>0</v>
      </c>
      <c r="BH163" s="115">
        <f t="shared" si="12"/>
        <v>0</v>
      </c>
      <c r="BI163" s="115">
        <f t="shared" si="13"/>
        <v>0</v>
      </c>
      <c r="BJ163" s="17" t="s">
        <v>85</v>
      </c>
      <c r="BK163" s="115">
        <f t="shared" si="14"/>
        <v>0</v>
      </c>
      <c r="BL163" s="17" t="s">
        <v>611</v>
      </c>
      <c r="BM163" s="239" t="s">
        <v>1006</v>
      </c>
    </row>
    <row r="164" spans="1:65" s="13" customFormat="1" ht="11.25">
      <c r="B164" s="240"/>
      <c r="C164" s="241"/>
      <c r="D164" s="242" t="s">
        <v>178</v>
      </c>
      <c r="E164" s="243" t="s">
        <v>1</v>
      </c>
      <c r="F164" s="244" t="s">
        <v>1007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178</v>
      </c>
      <c r="AU164" s="250" t="s">
        <v>87</v>
      </c>
      <c r="AV164" s="13" t="s">
        <v>85</v>
      </c>
      <c r="AW164" s="13" t="s">
        <v>32</v>
      </c>
      <c r="AX164" s="13" t="s">
        <v>77</v>
      </c>
      <c r="AY164" s="250" t="s">
        <v>139</v>
      </c>
    </row>
    <row r="165" spans="1:65" s="14" customFormat="1" ht="11.25">
      <c r="B165" s="251"/>
      <c r="C165" s="252"/>
      <c r="D165" s="242" t="s">
        <v>178</v>
      </c>
      <c r="E165" s="253" t="s">
        <v>938</v>
      </c>
      <c r="F165" s="254" t="s">
        <v>1008</v>
      </c>
      <c r="G165" s="252"/>
      <c r="H165" s="255">
        <v>97.4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178</v>
      </c>
      <c r="AU165" s="261" t="s">
        <v>87</v>
      </c>
      <c r="AV165" s="14" t="s">
        <v>87</v>
      </c>
      <c r="AW165" s="14" t="s">
        <v>32</v>
      </c>
      <c r="AX165" s="14" t="s">
        <v>85</v>
      </c>
      <c r="AY165" s="261" t="s">
        <v>139</v>
      </c>
    </row>
    <row r="166" spans="1:65" s="2" customFormat="1" ht="16.5" customHeight="1">
      <c r="A166" s="35"/>
      <c r="B166" s="36"/>
      <c r="C166" s="226" t="s">
        <v>205</v>
      </c>
      <c r="D166" s="226" t="s">
        <v>140</v>
      </c>
      <c r="E166" s="227" t="s">
        <v>1009</v>
      </c>
      <c r="F166" s="228" t="s">
        <v>1010</v>
      </c>
      <c r="G166" s="229" t="s">
        <v>224</v>
      </c>
      <c r="H166" s="230">
        <v>102.27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42</v>
      </c>
      <c r="O166" s="72"/>
      <c r="P166" s="237">
        <f>O166*H166</f>
        <v>0</v>
      </c>
      <c r="Q166" s="237">
        <v>8.1999999999999998E-4</v>
      </c>
      <c r="R166" s="237">
        <f>Q166*H166</f>
        <v>8.3861399999999989E-2</v>
      </c>
      <c r="S166" s="237">
        <v>0</v>
      </c>
      <c r="T166" s="23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9" t="s">
        <v>929</v>
      </c>
      <c r="AT166" s="239" t="s">
        <v>140</v>
      </c>
      <c r="AU166" s="239" t="s">
        <v>87</v>
      </c>
      <c r="AY166" s="17" t="s">
        <v>139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17" t="s">
        <v>85</v>
      </c>
      <c r="BK166" s="115">
        <f>ROUND(I166*H166,2)</f>
        <v>0</v>
      </c>
      <c r="BL166" s="17" t="s">
        <v>929</v>
      </c>
      <c r="BM166" s="239" t="s">
        <v>1011</v>
      </c>
    </row>
    <row r="167" spans="1:65" s="13" customFormat="1" ht="11.25">
      <c r="B167" s="240"/>
      <c r="C167" s="241"/>
      <c r="D167" s="242" t="s">
        <v>178</v>
      </c>
      <c r="E167" s="243" t="s">
        <v>1</v>
      </c>
      <c r="F167" s="244" t="s">
        <v>650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178</v>
      </c>
      <c r="AU167" s="250" t="s">
        <v>87</v>
      </c>
      <c r="AV167" s="13" t="s">
        <v>85</v>
      </c>
      <c r="AW167" s="13" t="s">
        <v>32</v>
      </c>
      <c r="AX167" s="13" t="s">
        <v>77</v>
      </c>
      <c r="AY167" s="250" t="s">
        <v>139</v>
      </c>
    </row>
    <row r="168" spans="1:65" s="14" customFormat="1" ht="11.25">
      <c r="B168" s="251"/>
      <c r="C168" s="252"/>
      <c r="D168" s="242" t="s">
        <v>178</v>
      </c>
      <c r="E168" s="253" t="s">
        <v>1</v>
      </c>
      <c r="F168" s="254" t="s">
        <v>1012</v>
      </c>
      <c r="G168" s="252"/>
      <c r="H168" s="255">
        <v>102.27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178</v>
      </c>
      <c r="AU168" s="261" t="s">
        <v>87</v>
      </c>
      <c r="AV168" s="14" t="s">
        <v>87</v>
      </c>
      <c r="AW168" s="14" t="s">
        <v>32</v>
      </c>
      <c r="AX168" s="14" t="s">
        <v>85</v>
      </c>
      <c r="AY168" s="261" t="s">
        <v>139</v>
      </c>
    </row>
    <row r="169" spans="1:65" s="2" customFormat="1" ht="16.5" customHeight="1">
      <c r="A169" s="35"/>
      <c r="B169" s="36"/>
      <c r="C169" s="226" t="s">
        <v>209</v>
      </c>
      <c r="D169" s="226" t="s">
        <v>140</v>
      </c>
      <c r="E169" s="227" t="s">
        <v>1013</v>
      </c>
      <c r="F169" s="228" t="s">
        <v>1014</v>
      </c>
      <c r="G169" s="229" t="s">
        <v>224</v>
      </c>
      <c r="H169" s="230">
        <v>100</v>
      </c>
      <c r="I169" s="231"/>
      <c r="J169" s="232">
        <f>ROUND(I169*H169,2)</f>
        <v>0</v>
      </c>
      <c r="K169" s="233"/>
      <c r="L169" s="234"/>
      <c r="M169" s="235" t="s">
        <v>1</v>
      </c>
      <c r="N169" s="236" t="s">
        <v>42</v>
      </c>
      <c r="O169" s="7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9" t="s">
        <v>1002</v>
      </c>
      <c r="AT169" s="239" t="s">
        <v>140</v>
      </c>
      <c r="AU169" s="239" t="s">
        <v>87</v>
      </c>
      <c r="AY169" s="17" t="s">
        <v>139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17" t="s">
        <v>85</v>
      </c>
      <c r="BK169" s="115">
        <f>ROUND(I169*H169,2)</f>
        <v>0</v>
      </c>
      <c r="BL169" s="17" t="s">
        <v>611</v>
      </c>
      <c r="BM169" s="239" t="s">
        <v>1015</v>
      </c>
    </row>
    <row r="170" spans="1:65" s="13" customFormat="1" ht="11.25">
      <c r="B170" s="240"/>
      <c r="C170" s="241"/>
      <c r="D170" s="242" t="s">
        <v>178</v>
      </c>
      <c r="E170" s="243" t="s">
        <v>1</v>
      </c>
      <c r="F170" s="244" t="s">
        <v>1016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178</v>
      </c>
      <c r="AU170" s="250" t="s">
        <v>87</v>
      </c>
      <c r="AV170" s="13" t="s">
        <v>85</v>
      </c>
      <c r="AW170" s="13" t="s">
        <v>32</v>
      </c>
      <c r="AX170" s="13" t="s">
        <v>77</v>
      </c>
      <c r="AY170" s="250" t="s">
        <v>139</v>
      </c>
    </row>
    <row r="171" spans="1:65" s="14" customFormat="1" ht="11.25">
      <c r="B171" s="251"/>
      <c r="C171" s="252"/>
      <c r="D171" s="242" t="s">
        <v>178</v>
      </c>
      <c r="E171" s="253" t="s">
        <v>1</v>
      </c>
      <c r="F171" s="254" t="s">
        <v>1017</v>
      </c>
      <c r="G171" s="252"/>
      <c r="H171" s="255">
        <v>100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178</v>
      </c>
      <c r="AU171" s="261" t="s">
        <v>87</v>
      </c>
      <c r="AV171" s="14" t="s">
        <v>87</v>
      </c>
      <c r="AW171" s="14" t="s">
        <v>32</v>
      </c>
      <c r="AX171" s="14" t="s">
        <v>85</v>
      </c>
      <c r="AY171" s="261" t="s">
        <v>139</v>
      </c>
    </row>
    <row r="172" spans="1:65" s="12" customFormat="1" ht="22.9" customHeight="1">
      <c r="B172" s="210"/>
      <c r="C172" s="211"/>
      <c r="D172" s="212" t="s">
        <v>76</v>
      </c>
      <c r="E172" s="224" t="s">
        <v>912</v>
      </c>
      <c r="F172" s="224" t="s">
        <v>913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SUM(P173:P204)</f>
        <v>0</v>
      </c>
      <c r="Q172" s="218"/>
      <c r="R172" s="219">
        <f>SUM(R173:R204)</f>
        <v>17.9371072</v>
      </c>
      <c r="S172" s="218"/>
      <c r="T172" s="220">
        <f>SUM(T173:T204)</f>
        <v>0</v>
      </c>
      <c r="AR172" s="221" t="s">
        <v>148</v>
      </c>
      <c r="AT172" s="222" t="s">
        <v>76</v>
      </c>
      <c r="AU172" s="222" t="s">
        <v>85</v>
      </c>
      <c r="AY172" s="221" t="s">
        <v>139</v>
      </c>
      <c r="BK172" s="223">
        <f>SUM(BK173:BK204)</f>
        <v>0</v>
      </c>
    </row>
    <row r="173" spans="1:65" s="2" customFormat="1" ht="21.75" customHeight="1">
      <c r="A173" s="35"/>
      <c r="B173" s="36"/>
      <c r="C173" s="273" t="s">
        <v>213</v>
      </c>
      <c r="D173" s="273" t="s">
        <v>221</v>
      </c>
      <c r="E173" s="274" t="s">
        <v>1018</v>
      </c>
      <c r="F173" s="275" t="s">
        <v>1019</v>
      </c>
      <c r="G173" s="276" t="s">
        <v>1020</v>
      </c>
      <c r="H173" s="277">
        <v>9.7000000000000003E-2</v>
      </c>
      <c r="I173" s="278"/>
      <c r="J173" s="279">
        <f>ROUND(I173*H173,2)</f>
        <v>0</v>
      </c>
      <c r="K173" s="280"/>
      <c r="L173" s="38"/>
      <c r="M173" s="281" t="s">
        <v>1</v>
      </c>
      <c r="N173" s="282" t="s">
        <v>42</v>
      </c>
      <c r="O173" s="72"/>
      <c r="P173" s="237">
        <f>O173*H173</f>
        <v>0</v>
      </c>
      <c r="Q173" s="237">
        <v>8.8000000000000005E-3</v>
      </c>
      <c r="R173" s="237">
        <f>Q173*H173</f>
        <v>8.5360000000000004E-4</v>
      </c>
      <c r="S173" s="237">
        <v>0</v>
      </c>
      <c r="T173" s="23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9" t="s">
        <v>611</v>
      </c>
      <c r="AT173" s="239" t="s">
        <v>221</v>
      </c>
      <c r="AU173" s="239" t="s">
        <v>87</v>
      </c>
      <c r="AY173" s="17" t="s">
        <v>139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7" t="s">
        <v>85</v>
      </c>
      <c r="BK173" s="115">
        <f>ROUND(I173*H173,2)</f>
        <v>0</v>
      </c>
      <c r="BL173" s="17" t="s">
        <v>611</v>
      </c>
      <c r="BM173" s="239" t="s">
        <v>1021</v>
      </c>
    </row>
    <row r="174" spans="1:65" s="14" customFormat="1" ht="11.25">
      <c r="B174" s="251"/>
      <c r="C174" s="252"/>
      <c r="D174" s="242" t="s">
        <v>178</v>
      </c>
      <c r="E174" s="253" t="s">
        <v>1</v>
      </c>
      <c r="F174" s="254" t="s">
        <v>1022</v>
      </c>
      <c r="G174" s="252"/>
      <c r="H174" s="255">
        <v>9.7000000000000003E-2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178</v>
      </c>
      <c r="AU174" s="261" t="s">
        <v>87</v>
      </c>
      <c r="AV174" s="14" t="s">
        <v>87</v>
      </c>
      <c r="AW174" s="14" t="s">
        <v>32</v>
      </c>
      <c r="AX174" s="14" t="s">
        <v>85</v>
      </c>
      <c r="AY174" s="261" t="s">
        <v>139</v>
      </c>
    </row>
    <row r="175" spans="1:65" s="2" customFormat="1" ht="55.5" customHeight="1">
      <c r="A175" s="35"/>
      <c r="B175" s="36"/>
      <c r="C175" s="273" t="s">
        <v>217</v>
      </c>
      <c r="D175" s="273" t="s">
        <v>221</v>
      </c>
      <c r="E175" s="274" t="s">
        <v>1023</v>
      </c>
      <c r="F175" s="275" t="s">
        <v>1024</v>
      </c>
      <c r="G175" s="276" t="s">
        <v>224</v>
      </c>
      <c r="H175" s="277">
        <v>87.9</v>
      </c>
      <c r="I175" s="278"/>
      <c r="J175" s="279">
        <f>ROUND(I175*H175,2)</f>
        <v>0</v>
      </c>
      <c r="K175" s="280"/>
      <c r="L175" s="38"/>
      <c r="M175" s="281" t="s">
        <v>1</v>
      </c>
      <c r="N175" s="282" t="s">
        <v>42</v>
      </c>
      <c r="O175" s="7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9" t="s">
        <v>611</v>
      </c>
      <c r="AT175" s="239" t="s">
        <v>221</v>
      </c>
      <c r="AU175" s="239" t="s">
        <v>87</v>
      </c>
      <c r="AY175" s="17" t="s">
        <v>139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7" t="s">
        <v>85</v>
      </c>
      <c r="BK175" s="115">
        <f>ROUND(I175*H175,2)</f>
        <v>0</v>
      </c>
      <c r="BL175" s="17" t="s">
        <v>611</v>
      </c>
      <c r="BM175" s="239" t="s">
        <v>1025</v>
      </c>
    </row>
    <row r="176" spans="1:65" s="13" customFormat="1" ht="11.25">
      <c r="B176" s="240"/>
      <c r="C176" s="241"/>
      <c r="D176" s="242" t="s">
        <v>178</v>
      </c>
      <c r="E176" s="243" t="s">
        <v>1</v>
      </c>
      <c r="F176" s="244" t="s">
        <v>1016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178</v>
      </c>
      <c r="AU176" s="250" t="s">
        <v>87</v>
      </c>
      <c r="AV176" s="13" t="s">
        <v>85</v>
      </c>
      <c r="AW176" s="13" t="s">
        <v>32</v>
      </c>
      <c r="AX176" s="13" t="s">
        <v>77</v>
      </c>
      <c r="AY176" s="250" t="s">
        <v>139</v>
      </c>
    </row>
    <row r="177" spans="1:65" s="14" customFormat="1" ht="11.25">
      <c r="B177" s="251"/>
      <c r="C177" s="252"/>
      <c r="D177" s="242" t="s">
        <v>178</v>
      </c>
      <c r="E177" s="253" t="s">
        <v>940</v>
      </c>
      <c r="F177" s="254" t="s">
        <v>1026</v>
      </c>
      <c r="G177" s="252"/>
      <c r="H177" s="255">
        <v>87.9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178</v>
      </c>
      <c r="AU177" s="261" t="s">
        <v>87</v>
      </c>
      <c r="AV177" s="14" t="s">
        <v>87</v>
      </c>
      <c r="AW177" s="14" t="s">
        <v>32</v>
      </c>
      <c r="AX177" s="14" t="s">
        <v>85</v>
      </c>
      <c r="AY177" s="261" t="s">
        <v>139</v>
      </c>
    </row>
    <row r="178" spans="1:65" s="2" customFormat="1" ht="55.5" customHeight="1">
      <c r="A178" s="35"/>
      <c r="B178" s="36"/>
      <c r="C178" s="273" t="s">
        <v>7</v>
      </c>
      <c r="D178" s="273" t="s">
        <v>221</v>
      </c>
      <c r="E178" s="274" t="s">
        <v>1027</v>
      </c>
      <c r="F178" s="275" t="s">
        <v>1028</v>
      </c>
      <c r="G178" s="276" t="s">
        <v>224</v>
      </c>
      <c r="H178" s="277">
        <v>25.5</v>
      </c>
      <c r="I178" s="278"/>
      <c r="J178" s="279">
        <f>ROUND(I178*H178,2)</f>
        <v>0</v>
      </c>
      <c r="K178" s="280"/>
      <c r="L178" s="38"/>
      <c r="M178" s="281" t="s">
        <v>1</v>
      </c>
      <c r="N178" s="282" t="s">
        <v>42</v>
      </c>
      <c r="O178" s="7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9" t="s">
        <v>611</v>
      </c>
      <c r="AT178" s="239" t="s">
        <v>221</v>
      </c>
      <c r="AU178" s="239" t="s">
        <v>87</v>
      </c>
      <c r="AY178" s="17" t="s">
        <v>139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17" t="s">
        <v>85</v>
      </c>
      <c r="BK178" s="115">
        <f>ROUND(I178*H178,2)</f>
        <v>0</v>
      </c>
      <c r="BL178" s="17" t="s">
        <v>611</v>
      </c>
      <c r="BM178" s="239" t="s">
        <v>1029</v>
      </c>
    </row>
    <row r="179" spans="1:65" s="13" customFormat="1" ht="11.25">
      <c r="B179" s="240"/>
      <c r="C179" s="241"/>
      <c r="D179" s="242" t="s">
        <v>178</v>
      </c>
      <c r="E179" s="243" t="s">
        <v>1</v>
      </c>
      <c r="F179" s="244" t="s">
        <v>1016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178</v>
      </c>
      <c r="AU179" s="250" t="s">
        <v>87</v>
      </c>
      <c r="AV179" s="13" t="s">
        <v>85</v>
      </c>
      <c r="AW179" s="13" t="s">
        <v>32</v>
      </c>
      <c r="AX179" s="13" t="s">
        <v>77</v>
      </c>
      <c r="AY179" s="250" t="s">
        <v>139</v>
      </c>
    </row>
    <row r="180" spans="1:65" s="14" customFormat="1" ht="11.25">
      <c r="B180" s="251"/>
      <c r="C180" s="252"/>
      <c r="D180" s="242" t="s">
        <v>178</v>
      </c>
      <c r="E180" s="253" t="s">
        <v>942</v>
      </c>
      <c r="F180" s="254" t="s">
        <v>1030</v>
      </c>
      <c r="G180" s="252"/>
      <c r="H180" s="255">
        <v>25.5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178</v>
      </c>
      <c r="AU180" s="261" t="s">
        <v>87</v>
      </c>
      <c r="AV180" s="14" t="s">
        <v>87</v>
      </c>
      <c r="AW180" s="14" t="s">
        <v>32</v>
      </c>
      <c r="AX180" s="14" t="s">
        <v>85</v>
      </c>
      <c r="AY180" s="261" t="s">
        <v>139</v>
      </c>
    </row>
    <row r="181" spans="1:65" s="2" customFormat="1" ht="33" customHeight="1">
      <c r="A181" s="35"/>
      <c r="B181" s="36"/>
      <c r="C181" s="273" t="s">
        <v>228</v>
      </c>
      <c r="D181" s="273" t="s">
        <v>221</v>
      </c>
      <c r="E181" s="274" t="s">
        <v>1031</v>
      </c>
      <c r="F181" s="275" t="s">
        <v>1032</v>
      </c>
      <c r="G181" s="276" t="s">
        <v>224</v>
      </c>
      <c r="H181" s="277">
        <v>87.9</v>
      </c>
      <c r="I181" s="278"/>
      <c r="J181" s="279">
        <f>ROUND(I181*H181,2)</f>
        <v>0</v>
      </c>
      <c r="K181" s="280"/>
      <c r="L181" s="38"/>
      <c r="M181" s="281" t="s">
        <v>1</v>
      </c>
      <c r="N181" s="282" t="s">
        <v>42</v>
      </c>
      <c r="O181" s="72"/>
      <c r="P181" s="237">
        <f>O181*H181</f>
        <v>0</v>
      </c>
      <c r="Q181" s="237">
        <v>0.20300000000000001</v>
      </c>
      <c r="R181" s="237">
        <f>Q181*H181</f>
        <v>17.843700000000002</v>
      </c>
      <c r="S181" s="237">
        <v>0</v>
      </c>
      <c r="T181" s="23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9" t="s">
        <v>611</v>
      </c>
      <c r="AT181" s="239" t="s">
        <v>221</v>
      </c>
      <c r="AU181" s="239" t="s">
        <v>87</v>
      </c>
      <c r="AY181" s="17" t="s">
        <v>139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7" t="s">
        <v>85</v>
      </c>
      <c r="BK181" s="115">
        <f>ROUND(I181*H181,2)</f>
        <v>0</v>
      </c>
      <c r="BL181" s="17" t="s">
        <v>611</v>
      </c>
      <c r="BM181" s="239" t="s">
        <v>1033</v>
      </c>
    </row>
    <row r="182" spans="1:65" s="14" customFormat="1" ht="11.25">
      <c r="B182" s="251"/>
      <c r="C182" s="252"/>
      <c r="D182" s="242" t="s">
        <v>178</v>
      </c>
      <c r="E182" s="253" t="s">
        <v>1</v>
      </c>
      <c r="F182" s="254" t="s">
        <v>940</v>
      </c>
      <c r="G182" s="252"/>
      <c r="H182" s="255">
        <v>87.9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178</v>
      </c>
      <c r="AU182" s="261" t="s">
        <v>87</v>
      </c>
      <c r="AV182" s="14" t="s">
        <v>87</v>
      </c>
      <c r="AW182" s="14" t="s">
        <v>32</v>
      </c>
      <c r="AX182" s="14" t="s">
        <v>85</v>
      </c>
      <c r="AY182" s="261" t="s">
        <v>139</v>
      </c>
    </row>
    <row r="183" spans="1:65" s="2" customFormat="1" ht="33" customHeight="1">
      <c r="A183" s="35"/>
      <c r="B183" s="36"/>
      <c r="C183" s="273" t="s">
        <v>232</v>
      </c>
      <c r="D183" s="273" t="s">
        <v>221</v>
      </c>
      <c r="E183" s="274" t="s">
        <v>1034</v>
      </c>
      <c r="F183" s="275" t="s">
        <v>1035</v>
      </c>
      <c r="G183" s="276" t="s">
        <v>176</v>
      </c>
      <c r="H183" s="277">
        <v>3</v>
      </c>
      <c r="I183" s="278"/>
      <c r="J183" s="279">
        <f>ROUND(I183*H183,2)</f>
        <v>0</v>
      </c>
      <c r="K183" s="280"/>
      <c r="L183" s="38"/>
      <c r="M183" s="281" t="s">
        <v>1</v>
      </c>
      <c r="N183" s="282" t="s">
        <v>42</v>
      </c>
      <c r="O183" s="72"/>
      <c r="P183" s="237">
        <f>O183*H183</f>
        <v>0</v>
      </c>
      <c r="Q183" s="237">
        <v>7.6E-3</v>
      </c>
      <c r="R183" s="237">
        <f>Q183*H183</f>
        <v>2.2800000000000001E-2</v>
      </c>
      <c r="S183" s="237">
        <v>0</v>
      </c>
      <c r="T183" s="23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9" t="s">
        <v>611</v>
      </c>
      <c r="AT183" s="239" t="s">
        <v>221</v>
      </c>
      <c r="AU183" s="239" t="s">
        <v>87</v>
      </c>
      <c r="AY183" s="17" t="s">
        <v>139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7" t="s">
        <v>85</v>
      </c>
      <c r="BK183" s="115">
        <f>ROUND(I183*H183,2)</f>
        <v>0</v>
      </c>
      <c r="BL183" s="17" t="s">
        <v>611</v>
      </c>
      <c r="BM183" s="239" t="s">
        <v>1036</v>
      </c>
    </row>
    <row r="184" spans="1:65" s="2" customFormat="1" ht="33" customHeight="1">
      <c r="A184" s="35"/>
      <c r="B184" s="36"/>
      <c r="C184" s="273" t="s">
        <v>413</v>
      </c>
      <c r="D184" s="273" t="s">
        <v>221</v>
      </c>
      <c r="E184" s="274" t="s">
        <v>1037</v>
      </c>
      <c r="F184" s="275" t="s">
        <v>1038</v>
      </c>
      <c r="G184" s="276" t="s">
        <v>224</v>
      </c>
      <c r="H184" s="277">
        <v>87.9</v>
      </c>
      <c r="I184" s="278"/>
      <c r="J184" s="279">
        <f>ROUND(I184*H184,2)</f>
        <v>0</v>
      </c>
      <c r="K184" s="280"/>
      <c r="L184" s="38"/>
      <c r="M184" s="281" t="s">
        <v>1</v>
      </c>
      <c r="N184" s="282" t="s">
        <v>42</v>
      </c>
      <c r="O184" s="7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9" t="s">
        <v>611</v>
      </c>
      <c r="AT184" s="239" t="s">
        <v>221</v>
      </c>
      <c r="AU184" s="239" t="s">
        <v>87</v>
      </c>
      <c r="AY184" s="17" t="s">
        <v>139</v>
      </c>
      <c r="BE184" s="115">
        <f>IF(N184="základní",J184,0)</f>
        <v>0</v>
      </c>
      <c r="BF184" s="115">
        <f>IF(N184="snížená",J184,0)</f>
        <v>0</v>
      </c>
      <c r="BG184" s="115">
        <f>IF(N184="zákl. přenesená",J184,0)</f>
        <v>0</v>
      </c>
      <c r="BH184" s="115">
        <f>IF(N184="sníž. přenesená",J184,0)</f>
        <v>0</v>
      </c>
      <c r="BI184" s="115">
        <f>IF(N184="nulová",J184,0)</f>
        <v>0</v>
      </c>
      <c r="BJ184" s="17" t="s">
        <v>85</v>
      </c>
      <c r="BK184" s="115">
        <f>ROUND(I184*H184,2)</f>
        <v>0</v>
      </c>
      <c r="BL184" s="17" t="s">
        <v>611</v>
      </c>
      <c r="BM184" s="239" t="s">
        <v>1039</v>
      </c>
    </row>
    <row r="185" spans="1:65" s="13" customFormat="1" ht="11.25">
      <c r="B185" s="240"/>
      <c r="C185" s="241"/>
      <c r="D185" s="242" t="s">
        <v>178</v>
      </c>
      <c r="E185" s="243" t="s">
        <v>1</v>
      </c>
      <c r="F185" s="244" t="s">
        <v>1007</v>
      </c>
      <c r="G185" s="241"/>
      <c r="H185" s="243" t="s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178</v>
      </c>
      <c r="AU185" s="250" t="s">
        <v>87</v>
      </c>
      <c r="AV185" s="13" t="s">
        <v>85</v>
      </c>
      <c r="AW185" s="13" t="s">
        <v>32</v>
      </c>
      <c r="AX185" s="13" t="s">
        <v>77</v>
      </c>
      <c r="AY185" s="250" t="s">
        <v>139</v>
      </c>
    </row>
    <row r="186" spans="1:65" s="14" customFormat="1" ht="11.25">
      <c r="B186" s="251"/>
      <c r="C186" s="252"/>
      <c r="D186" s="242" t="s">
        <v>178</v>
      </c>
      <c r="E186" s="253" t="s">
        <v>1</v>
      </c>
      <c r="F186" s="254" t="s">
        <v>940</v>
      </c>
      <c r="G186" s="252"/>
      <c r="H186" s="255">
        <v>87.9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178</v>
      </c>
      <c r="AU186" s="261" t="s">
        <v>87</v>
      </c>
      <c r="AV186" s="14" t="s">
        <v>87</v>
      </c>
      <c r="AW186" s="14" t="s">
        <v>32</v>
      </c>
      <c r="AX186" s="14" t="s">
        <v>85</v>
      </c>
      <c r="AY186" s="261" t="s">
        <v>139</v>
      </c>
    </row>
    <row r="187" spans="1:65" s="2" customFormat="1" ht="21.75" customHeight="1">
      <c r="A187" s="35"/>
      <c r="B187" s="36"/>
      <c r="C187" s="226" t="s">
        <v>419</v>
      </c>
      <c r="D187" s="226" t="s">
        <v>140</v>
      </c>
      <c r="E187" s="227" t="s">
        <v>1040</v>
      </c>
      <c r="F187" s="228" t="s">
        <v>1041</v>
      </c>
      <c r="G187" s="229" t="s">
        <v>224</v>
      </c>
      <c r="H187" s="230">
        <v>92.295000000000002</v>
      </c>
      <c r="I187" s="231"/>
      <c r="J187" s="232">
        <f>ROUND(I187*H187,2)</f>
        <v>0</v>
      </c>
      <c r="K187" s="233"/>
      <c r="L187" s="234"/>
      <c r="M187" s="235" t="s">
        <v>1</v>
      </c>
      <c r="N187" s="236" t="s">
        <v>42</v>
      </c>
      <c r="O187" s="72"/>
      <c r="P187" s="237">
        <f>O187*H187</f>
        <v>0</v>
      </c>
      <c r="Q187" s="237">
        <v>4.2999999999999999E-4</v>
      </c>
      <c r="R187" s="237">
        <f>Q187*H187</f>
        <v>3.9686850000000003E-2</v>
      </c>
      <c r="S187" s="237">
        <v>0</v>
      </c>
      <c r="T187" s="23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9" t="s">
        <v>929</v>
      </c>
      <c r="AT187" s="239" t="s">
        <v>140</v>
      </c>
      <c r="AU187" s="239" t="s">
        <v>87</v>
      </c>
      <c r="AY187" s="17" t="s">
        <v>139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7" t="s">
        <v>85</v>
      </c>
      <c r="BK187" s="115">
        <f>ROUND(I187*H187,2)</f>
        <v>0</v>
      </c>
      <c r="BL187" s="17" t="s">
        <v>929</v>
      </c>
      <c r="BM187" s="239" t="s">
        <v>1042</v>
      </c>
    </row>
    <row r="188" spans="1:65" s="13" customFormat="1" ht="11.25">
      <c r="B188" s="240"/>
      <c r="C188" s="241"/>
      <c r="D188" s="242" t="s">
        <v>178</v>
      </c>
      <c r="E188" s="243" t="s">
        <v>1</v>
      </c>
      <c r="F188" s="244" t="s">
        <v>650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178</v>
      </c>
      <c r="AU188" s="250" t="s">
        <v>87</v>
      </c>
      <c r="AV188" s="13" t="s">
        <v>85</v>
      </c>
      <c r="AW188" s="13" t="s">
        <v>32</v>
      </c>
      <c r="AX188" s="13" t="s">
        <v>77</v>
      </c>
      <c r="AY188" s="250" t="s">
        <v>139</v>
      </c>
    </row>
    <row r="189" spans="1:65" s="14" customFormat="1" ht="11.25">
      <c r="B189" s="251"/>
      <c r="C189" s="252"/>
      <c r="D189" s="242" t="s">
        <v>178</v>
      </c>
      <c r="E189" s="253" t="s">
        <v>1</v>
      </c>
      <c r="F189" s="254" t="s">
        <v>1043</v>
      </c>
      <c r="G189" s="252"/>
      <c r="H189" s="255">
        <v>92.295000000000002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178</v>
      </c>
      <c r="AU189" s="261" t="s">
        <v>87</v>
      </c>
      <c r="AV189" s="14" t="s">
        <v>87</v>
      </c>
      <c r="AW189" s="14" t="s">
        <v>32</v>
      </c>
      <c r="AX189" s="14" t="s">
        <v>85</v>
      </c>
      <c r="AY189" s="261" t="s">
        <v>139</v>
      </c>
    </row>
    <row r="190" spans="1:65" s="2" customFormat="1" ht="33" customHeight="1">
      <c r="A190" s="35"/>
      <c r="B190" s="36"/>
      <c r="C190" s="273" t="s">
        <v>424</v>
      </c>
      <c r="D190" s="273" t="s">
        <v>221</v>
      </c>
      <c r="E190" s="274" t="s">
        <v>921</v>
      </c>
      <c r="F190" s="275" t="s">
        <v>922</v>
      </c>
      <c r="G190" s="276" t="s">
        <v>224</v>
      </c>
      <c r="H190" s="277">
        <v>51</v>
      </c>
      <c r="I190" s="278"/>
      <c r="J190" s="279">
        <f>ROUND(I190*H190,2)</f>
        <v>0</v>
      </c>
      <c r="K190" s="280"/>
      <c r="L190" s="38"/>
      <c r="M190" s="281" t="s">
        <v>1</v>
      </c>
      <c r="N190" s="282" t="s">
        <v>42</v>
      </c>
      <c r="O190" s="7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9" t="s">
        <v>611</v>
      </c>
      <c r="AT190" s="239" t="s">
        <v>221</v>
      </c>
      <c r="AU190" s="239" t="s">
        <v>87</v>
      </c>
      <c r="AY190" s="17" t="s">
        <v>139</v>
      </c>
      <c r="BE190" s="115">
        <f>IF(N190="základní",J190,0)</f>
        <v>0</v>
      </c>
      <c r="BF190" s="115">
        <f>IF(N190="snížená",J190,0)</f>
        <v>0</v>
      </c>
      <c r="BG190" s="115">
        <f>IF(N190="zákl. přenesená",J190,0)</f>
        <v>0</v>
      </c>
      <c r="BH190" s="115">
        <f>IF(N190="sníž. přenesená",J190,0)</f>
        <v>0</v>
      </c>
      <c r="BI190" s="115">
        <f>IF(N190="nulová",J190,0)</f>
        <v>0</v>
      </c>
      <c r="BJ190" s="17" t="s">
        <v>85</v>
      </c>
      <c r="BK190" s="115">
        <f>ROUND(I190*H190,2)</f>
        <v>0</v>
      </c>
      <c r="BL190" s="17" t="s">
        <v>611</v>
      </c>
      <c r="BM190" s="239" t="s">
        <v>1044</v>
      </c>
    </row>
    <row r="191" spans="1:65" s="13" customFormat="1" ht="11.25">
      <c r="B191" s="240"/>
      <c r="C191" s="241"/>
      <c r="D191" s="242" t="s">
        <v>178</v>
      </c>
      <c r="E191" s="243" t="s">
        <v>1</v>
      </c>
      <c r="F191" s="244" t="s">
        <v>1007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178</v>
      </c>
      <c r="AU191" s="250" t="s">
        <v>87</v>
      </c>
      <c r="AV191" s="13" t="s">
        <v>85</v>
      </c>
      <c r="AW191" s="13" t="s">
        <v>32</v>
      </c>
      <c r="AX191" s="13" t="s">
        <v>77</v>
      </c>
      <c r="AY191" s="250" t="s">
        <v>139</v>
      </c>
    </row>
    <row r="192" spans="1:65" s="14" customFormat="1" ht="11.25">
      <c r="B192" s="251"/>
      <c r="C192" s="252"/>
      <c r="D192" s="242" t="s">
        <v>178</v>
      </c>
      <c r="E192" s="253" t="s">
        <v>1</v>
      </c>
      <c r="F192" s="254" t="s">
        <v>1045</v>
      </c>
      <c r="G192" s="252"/>
      <c r="H192" s="255">
        <v>51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178</v>
      </c>
      <c r="AU192" s="261" t="s">
        <v>87</v>
      </c>
      <c r="AV192" s="14" t="s">
        <v>87</v>
      </c>
      <c r="AW192" s="14" t="s">
        <v>32</v>
      </c>
      <c r="AX192" s="14" t="s">
        <v>85</v>
      </c>
      <c r="AY192" s="261" t="s">
        <v>139</v>
      </c>
    </row>
    <row r="193" spans="1:65" s="2" customFormat="1" ht="21.75" customHeight="1">
      <c r="A193" s="35"/>
      <c r="B193" s="36"/>
      <c r="C193" s="226" t="s">
        <v>430</v>
      </c>
      <c r="D193" s="226" t="s">
        <v>140</v>
      </c>
      <c r="E193" s="227" t="s">
        <v>927</v>
      </c>
      <c r="F193" s="228" t="s">
        <v>928</v>
      </c>
      <c r="G193" s="229" t="s">
        <v>224</v>
      </c>
      <c r="H193" s="230">
        <v>43.575000000000003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42</v>
      </c>
      <c r="O193" s="72"/>
      <c r="P193" s="237">
        <f>O193*H193</f>
        <v>0</v>
      </c>
      <c r="Q193" s="237">
        <v>6.8999999999999997E-4</v>
      </c>
      <c r="R193" s="237">
        <f>Q193*H193</f>
        <v>3.006675E-2</v>
      </c>
      <c r="S193" s="237">
        <v>0</v>
      </c>
      <c r="T193" s="23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9" t="s">
        <v>929</v>
      </c>
      <c r="AT193" s="239" t="s">
        <v>140</v>
      </c>
      <c r="AU193" s="239" t="s">
        <v>87</v>
      </c>
      <c r="AY193" s="17" t="s">
        <v>139</v>
      </c>
      <c r="BE193" s="115">
        <f>IF(N193="základní",J193,0)</f>
        <v>0</v>
      </c>
      <c r="BF193" s="115">
        <f>IF(N193="snížená",J193,0)</f>
        <v>0</v>
      </c>
      <c r="BG193" s="115">
        <f>IF(N193="zákl. přenesená",J193,0)</f>
        <v>0</v>
      </c>
      <c r="BH193" s="115">
        <f>IF(N193="sníž. přenesená",J193,0)</f>
        <v>0</v>
      </c>
      <c r="BI193" s="115">
        <f>IF(N193="nulová",J193,0)</f>
        <v>0</v>
      </c>
      <c r="BJ193" s="17" t="s">
        <v>85</v>
      </c>
      <c r="BK193" s="115">
        <f>ROUND(I193*H193,2)</f>
        <v>0</v>
      </c>
      <c r="BL193" s="17" t="s">
        <v>929</v>
      </c>
      <c r="BM193" s="239" t="s">
        <v>1046</v>
      </c>
    </row>
    <row r="194" spans="1:65" s="13" customFormat="1" ht="11.25">
      <c r="B194" s="240"/>
      <c r="C194" s="241"/>
      <c r="D194" s="242" t="s">
        <v>178</v>
      </c>
      <c r="E194" s="243" t="s">
        <v>1</v>
      </c>
      <c r="F194" s="244" t="s">
        <v>650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178</v>
      </c>
      <c r="AU194" s="250" t="s">
        <v>87</v>
      </c>
      <c r="AV194" s="13" t="s">
        <v>85</v>
      </c>
      <c r="AW194" s="13" t="s">
        <v>32</v>
      </c>
      <c r="AX194" s="13" t="s">
        <v>77</v>
      </c>
      <c r="AY194" s="250" t="s">
        <v>139</v>
      </c>
    </row>
    <row r="195" spans="1:65" s="14" customFormat="1" ht="11.25">
      <c r="B195" s="251"/>
      <c r="C195" s="252"/>
      <c r="D195" s="242" t="s">
        <v>178</v>
      </c>
      <c r="E195" s="253" t="s">
        <v>1</v>
      </c>
      <c r="F195" s="254" t="s">
        <v>1047</v>
      </c>
      <c r="G195" s="252"/>
      <c r="H195" s="255">
        <v>43.575000000000003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178</v>
      </c>
      <c r="AU195" s="261" t="s">
        <v>87</v>
      </c>
      <c r="AV195" s="14" t="s">
        <v>87</v>
      </c>
      <c r="AW195" s="14" t="s">
        <v>32</v>
      </c>
      <c r="AX195" s="14" t="s">
        <v>85</v>
      </c>
      <c r="AY195" s="261" t="s">
        <v>139</v>
      </c>
    </row>
    <row r="196" spans="1:65" s="2" customFormat="1" ht="16.5" customHeight="1">
      <c r="A196" s="35"/>
      <c r="B196" s="36"/>
      <c r="C196" s="226" t="s">
        <v>434</v>
      </c>
      <c r="D196" s="226" t="s">
        <v>140</v>
      </c>
      <c r="E196" s="227" t="s">
        <v>933</v>
      </c>
      <c r="F196" s="228" t="s">
        <v>934</v>
      </c>
      <c r="G196" s="229" t="s">
        <v>224</v>
      </c>
      <c r="H196" s="230">
        <v>9.9749999999999996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42</v>
      </c>
      <c r="O196" s="7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9" t="s">
        <v>929</v>
      </c>
      <c r="AT196" s="239" t="s">
        <v>140</v>
      </c>
      <c r="AU196" s="239" t="s">
        <v>87</v>
      </c>
      <c r="AY196" s="17" t="s">
        <v>139</v>
      </c>
      <c r="BE196" s="115">
        <f>IF(N196="základní",J196,0)</f>
        <v>0</v>
      </c>
      <c r="BF196" s="115">
        <f>IF(N196="snížená",J196,0)</f>
        <v>0</v>
      </c>
      <c r="BG196" s="115">
        <f>IF(N196="zákl. přenesená",J196,0)</f>
        <v>0</v>
      </c>
      <c r="BH196" s="115">
        <f>IF(N196="sníž. přenesená",J196,0)</f>
        <v>0</v>
      </c>
      <c r="BI196" s="115">
        <f>IF(N196="nulová",J196,0)</f>
        <v>0</v>
      </c>
      <c r="BJ196" s="17" t="s">
        <v>85</v>
      </c>
      <c r="BK196" s="115">
        <f>ROUND(I196*H196,2)</f>
        <v>0</v>
      </c>
      <c r="BL196" s="17" t="s">
        <v>929</v>
      </c>
      <c r="BM196" s="239" t="s">
        <v>1048</v>
      </c>
    </row>
    <row r="197" spans="1:65" s="13" customFormat="1" ht="11.25">
      <c r="B197" s="240"/>
      <c r="C197" s="241"/>
      <c r="D197" s="242" t="s">
        <v>178</v>
      </c>
      <c r="E197" s="243" t="s">
        <v>1</v>
      </c>
      <c r="F197" s="244" t="s">
        <v>650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178</v>
      </c>
      <c r="AU197" s="250" t="s">
        <v>87</v>
      </c>
      <c r="AV197" s="13" t="s">
        <v>85</v>
      </c>
      <c r="AW197" s="13" t="s">
        <v>32</v>
      </c>
      <c r="AX197" s="13" t="s">
        <v>77</v>
      </c>
      <c r="AY197" s="250" t="s">
        <v>139</v>
      </c>
    </row>
    <row r="198" spans="1:65" s="14" customFormat="1" ht="11.25">
      <c r="B198" s="251"/>
      <c r="C198" s="252"/>
      <c r="D198" s="242" t="s">
        <v>178</v>
      </c>
      <c r="E198" s="253" t="s">
        <v>1</v>
      </c>
      <c r="F198" s="254" t="s">
        <v>1049</v>
      </c>
      <c r="G198" s="252"/>
      <c r="H198" s="255">
        <v>9.9749999999999996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178</v>
      </c>
      <c r="AU198" s="261" t="s">
        <v>87</v>
      </c>
      <c r="AV198" s="14" t="s">
        <v>87</v>
      </c>
      <c r="AW198" s="14" t="s">
        <v>32</v>
      </c>
      <c r="AX198" s="14" t="s">
        <v>85</v>
      </c>
      <c r="AY198" s="261" t="s">
        <v>139</v>
      </c>
    </row>
    <row r="199" spans="1:65" s="2" customFormat="1" ht="33" customHeight="1">
      <c r="A199" s="35"/>
      <c r="B199" s="36"/>
      <c r="C199" s="273" t="s">
        <v>438</v>
      </c>
      <c r="D199" s="273" t="s">
        <v>221</v>
      </c>
      <c r="E199" s="274" t="s">
        <v>1050</v>
      </c>
      <c r="F199" s="275" t="s">
        <v>1051</v>
      </c>
      <c r="G199" s="276" t="s">
        <v>224</v>
      </c>
      <c r="H199" s="277">
        <v>87.9</v>
      </c>
      <c r="I199" s="278"/>
      <c r="J199" s="279">
        <f>ROUND(I199*H199,2)</f>
        <v>0</v>
      </c>
      <c r="K199" s="280"/>
      <c r="L199" s="38"/>
      <c r="M199" s="281" t="s">
        <v>1</v>
      </c>
      <c r="N199" s="282" t="s">
        <v>42</v>
      </c>
      <c r="O199" s="7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9" t="s">
        <v>611</v>
      </c>
      <c r="AT199" s="239" t="s">
        <v>221</v>
      </c>
      <c r="AU199" s="239" t="s">
        <v>87</v>
      </c>
      <c r="AY199" s="17" t="s">
        <v>139</v>
      </c>
      <c r="BE199" s="115">
        <f>IF(N199="základní",J199,0)</f>
        <v>0</v>
      </c>
      <c r="BF199" s="115">
        <f>IF(N199="snížená",J199,0)</f>
        <v>0</v>
      </c>
      <c r="BG199" s="115">
        <f>IF(N199="zákl. přenesená",J199,0)</f>
        <v>0</v>
      </c>
      <c r="BH199" s="115">
        <f>IF(N199="sníž. přenesená",J199,0)</f>
        <v>0</v>
      </c>
      <c r="BI199" s="115">
        <f>IF(N199="nulová",J199,0)</f>
        <v>0</v>
      </c>
      <c r="BJ199" s="17" t="s">
        <v>85</v>
      </c>
      <c r="BK199" s="115">
        <f>ROUND(I199*H199,2)</f>
        <v>0</v>
      </c>
      <c r="BL199" s="17" t="s">
        <v>611</v>
      </c>
      <c r="BM199" s="239" t="s">
        <v>1052</v>
      </c>
    </row>
    <row r="200" spans="1:65" s="14" customFormat="1" ht="11.25">
      <c r="B200" s="251"/>
      <c r="C200" s="252"/>
      <c r="D200" s="242" t="s">
        <v>178</v>
      </c>
      <c r="E200" s="253" t="s">
        <v>1</v>
      </c>
      <c r="F200" s="254" t="s">
        <v>940</v>
      </c>
      <c r="G200" s="252"/>
      <c r="H200" s="255">
        <v>87.9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178</v>
      </c>
      <c r="AU200" s="261" t="s">
        <v>87</v>
      </c>
      <c r="AV200" s="14" t="s">
        <v>87</v>
      </c>
      <c r="AW200" s="14" t="s">
        <v>32</v>
      </c>
      <c r="AX200" s="14" t="s">
        <v>85</v>
      </c>
      <c r="AY200" s="261" t="s">
        <v>139</v>
      </c>
    </row>
    <row r="201" spans="1:65" s="2" customFormat="1" ht="33" customHeight="1">
      <c r="A201" s="35"/>
      <c r="B201" s="36"/>
      <c r="C201" s="273" t="s">
        <v>444</v>
      </c>
      <c r="D201" s="273" t="s">
        <v>221</v>
      </c>
      <c r="E201" s="274" t="s">
        <v>1053</v>
      </c>
      <c r="F201" s="275" t="s">
        <v>1054</v>
      </c>
      <c r="G201" s="276" t="s">
        <v>224</v>
      </c>
      <c r="H201" s="277">
        <v>25.5</v>
      </c>
      <c r="I201" s="278"/>
      <c r="J201" s="279">
        <f>ROUND(I201*H201,2)</f>
        <v>0</v>
      </c>
      <c r="K201" s="280"/>
      <c r="L201" s="38"/>
      <c r="M201" s="281" t="s">
        <v>1</v>
      </c>
      <c r="N201" s="282" t="s">
        <v>42</v>
      </c>
      <c r="O201" s="7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9" t="s">
        <v>611</v>
      </c>
      <c r="AT201" s="239" t="s">
        <v>221</v>
      </c>
      <c r="AU201" s="239" t="s">
        <v>87</v>
      </c>
      <c r="AY201" s="17" t="s">
        <v>139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17" t="s">
        <v>85</v>
      </c>
      <c r="BK201" s="115">
        <f>ROUND(I201*H201,2)</f>
        <v>0</v>
      </c>
      <c r="BL201" s="17" t="s">
        <v>611</v>
      </c>
      <c r="BM201" s="239" t="s">
        <v>1055</v>
      </c>
    </row>
    <row r="202" spans="1:65" s="14" customFormat="1" ht="11.25">
      <c r="B202" s="251"/>
      <c r="C202" s="252"/>
      <c r="D202" s="242" t="s">
        <v>178</v>
      </c>
      <c r="E202" s="253" t="s">
        <v>1</v>
      </c>
      <c r="F202" s="254" t="s">
        <v>942</v>
      </c>
      <c r="G202" s="252"/>
      <c r="H202" s="255">
        <v>25.5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178</v>
      </c>
      <c r="AU202" s="261" t="s">
        <v>87</v>
      </c>
      <c r="AV202" s="14" t="s">
        <v>87</v>
      </c>
      <c r="AW202" s="14" t="s">
        <v>32</v>
      </c>
      <c r="AX202" s="14" t="s">
        <v>85</v>
      </c>
      <c r="AY202" s="261" t="s">
        <v>139</v>
      </c>
    </row>
    <row r="203" spans="1:65" s="2" customFormat="1" ht="33" customHeight="1">
      <c r="A203" s="35"/>
      <c r="B203" s="36"/>
      <c r="C203" s="273" t="s">
        <v>286</v>
      </c>
      <c r="D203" s="273" t="s">
        <v>221</v>
      </c>
      <c r="E203" s="274" t="s">
        <v>1056</v>
      </c>
      <c r="F203" s="275" t="s">
        <v>1057</v>
      </c>
      <c r="G203" s="276" t="s">
        <v>237</v>
      </c>
      <c r="H203" s="277">
        <v>113.4</v>
      </c>
      <c r="I203" s="278"/>
      <c r="J203" s="279">
        <f>ROUND(I203*H203,2)</f>
        <v>0</v>
      </c>
      <c r="K203" s="280"/>
      <c r="L203" s="38"/>
      <c r="M203" s="281" t="s">
        <v>1</v>
      </c>
      <c r="N203" s="282" t="s">
        <v>42</v>
      </c>
      <c r="O203" s="7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9" t="s">
        <v>611</v>
      </c>
      <c r="AT203" s="239" t="s">
        <v>221</v>
      </c>
      <c r="AU203" s="239" t="s">
        <v>87</v>
      </c>
      <c r="AY203" s="17" t="s">
        <v>139</v>
      </c>
      <c r="BE203" s="115">
        <f>IF(N203="základní",J203,0)</f>
        <v>0</v>
      </c>
      <c r="BF203" s="115">
        <f>IF(N203="snížená",J203,0)</f>
        <v>0</v>
      </c>
      <c r="BG203" s="115">
        <f>IF(N203="zákl. přenesená",J203,0)</f>
        <v>0</v>
      </c>
      <c r="BH203" s="115">
        <f>IF(N203="sníž. přenesená",J203,0)</f>
        <v>0</v>
      </c>
      <c r="BI203" s="115">
        <f>IF(N203="nulová",J203,0)</f>
        <v>0</v>
      </c>
      <c r="BJ203" s="17" t="s">
        <v>85</v>
      </c>
      <c r="BK203" s="115">
        <f>ROUND(I203*H203,2)</f>
        <v>0</v>
      </c>
      <c r="BL203" s="17" t="s">
        <v>611</v>
      </c>
      <c r="BM203" s="239" t="s">
        <v>1058</v>
      </c>
    </row>
    <row r="204" spans="1:65" s="14" customFormat="1" ht="11.25">
      <c r="B204" s="251"/>
      <c r="C204" s="252"/>
      <c r="D204" s="242" t="s">
        <v>178</v>
      </c>
      <c r="E204" s="253" t="s">
        <v>1</v>
      </c>
      <c r="F204" s="254" t="s">
        <v>1059</v>
      </c>
      <c r="G204" s="252"/>
      <c r="H204" s="255">
        <v>113.4</v>
      </c>
      <c r="I204" s="256"/>
      <c r="J204" s="252"/>
      <c r="K204" s="252"/>
      <c r="L204" s="257"/>
      <c r="M204" s="290"/>
      <c r="N204" s="291"/>
      <c r="O204" s="291"/>
      <c r="P204" s="291"/>
      <c r="Q204" s="291"/>
      <c r="R204" s="291"/>
      <c r="S204" s="291"/>
      <c r="T204" s="292"/>
      <c r="AT204" s="261" t="s">
        <v>178</v>
      </c>
      <c r="AU204" s="261" t="s">
        <v>87</v>
      </c>
      <c r="AV204" s="14" t="s">
        <v>87</v>
      </c>
      <c r="AW204" s="14" t="s">
        <v>32</v>
      </c>
      <c r="AX204" s="14" t="s">
        <v>85</v>
      </c>
      <c r="AY204" s="261" t="s">
        <v>139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168"/>
      <c r="J205" s="56"/>
      <c r="K205" s="56"/>
      <c r="L205" s="38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DZbRHMoPC61oJDi9bs4zrUQWYXBiPcDjRpecTNWx9izryLFjWuQEqzSwiRT5veIc5JAy2sYn9bm2SXVDHtE2Hg==" saltValue="fVW/P9gJqnRNL/7zqprFMRlEht3mb8pfyu+Ot7mwGxG9Zo7m8Mh+rwTokgZm0upydPFNM6d5iZOsskffrOSlaQ==" spinCount="100000" sheet="1" objects="1" scenarios="1" formatColumns="0" formatRows="0" autoFilter="0"/>
  <autoFilter ref="C132:K20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6" t="s">
        <v>1060</v>
      </c>
      <c r="H4" s="20"/>
    </row>
    <row r="5" spans="1:8" s="1" customFormat="1" ht="12" customHeight="1">
      <c r="B5" s="20"/>
      <c r="C5" s="293" t="s">
        <v>13</v>
      </c>
      <c r="D5" s="360" t="s">
        <v>14</v>
      </c>
      <c r="E5" s="353"/>
      <c r="F5" s="353"/>
      <c r="H5" s="20"/>
    </row>
    <row r="6" spans="1:8" s="1" customFormat="1" ht="36.950000000000003" customHeight="1">
      <c r="B6" s="20"/>
      <c r="C6" s="294" t="s">
        <v>16</v>
      </c>
      <c r="D6" s="364" t="s">
        <v>17</v>
      </c>
      <c r="E6" s="353"/>
      <c r="F6" s="353"/>
      <c r="H6" s="20"/>
    </row>
    <row r="7" spans="1:8" s="1" customFormat="1" ht="16.5" customHeight="1">
      <c r="B7" s="20"/>
      <c r="C7" s="128" t="s">
        <v>22</v>
      </c>
      <c r="D7" s="132" t="str">
        <f>'Rekapitulace stavby'!AN8</f>
        <v>16. 11. 2018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97"/>
      <c r="B9" s="295"/>
      <c r="C9" s="296" t="s">
        <v>58</v>
      </c>
      <c r="D9" s="297" t="s">
        <v>59</v>
      </c>
      <c r="E9" s="297" t="s">
        <v>125</v>
      </c>
      <c r="F9" s="298" t="s">
        <v>1061</v>
      </c>
      <c r="G9" s="197"/>
      <c r="H9" s="295"/>
    </row>
    <row r="10" spans="1:8" s="2" customFormat="1" ht="26.45" customHeight="1">
      <c r="A10" s="35"/>
      <c r="B10" s="38"/>
      <c r="C10" s="299" t="s">
        <v>1062</v>
      </c>
      <c r="D10" s="299" t="s">
        <v>89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300" t="s">
        <v>236</v>
      </c>
      <c r="D11" s="301" t="s">
        <v>236</v>
      </c>
      <c r="E11" s="302" t="s">
        <v>237</v>
      </c>
      <c r="F11" s="303">
        <v>2088.1</v>
      </c>
      <c r="G11" s="35"/>
      <c r="H11" s="38"/>
    </row>
    <row r="12" spans="1:8" s="2" customFormat="1" ht="16.899999999999999" customHeight="1">
      <c r="A12" s="35"/>
      <c r="B12" s="38"/>
      <c r="C12" s="304" t="s">
        <v>1</v>
      </c>
      <c r="D12" s="304" t="s">
        <v>331</v>
      </c>
      <c r="E12" s="17" t="s">
        <v>1</v>
      </c>
      <c r="F12" s="305">
        <v>0</v>
      </c>
      <c r="G12" s="35"/>
      <c r="H12" s="38"/>
    </row>
    <row r="13" spans="1:8" s="2" customFormat="1" ht="16.899999999999999" customHeight="1">
      <c r="A13" s="35"/>
      <c r="B13" s="38"/>
      <c r="C13" s="304" t="s">
        <v>236</v>
      </c>
      <c r="D13" s="304" t="s">
        <v>238</v>
      </c>
      <c r="E13" s="17" t="s">
        <v>1</v>
      </c>
      <c r="F13" s="305">
        <v>2088.1</v>
      </c>
      <c r="G13" s="35"/>
      <c r="H13" s="38"/>
    </row>
    <row r="14" spans="1:8" s="2" customFormat="1" ht="16.899999999999999" customHeight="1">
      <c r="A14" s="35"/>
      <c r="B14" s="38"/>
      <c r="C14" s="306" t="s">
        <v>1063</v>
      </c>
      <c r="D14" s="35"/>
      <c r="E14" s="35"/>
      <c r="F14" s="35"/>
      <c r="G14" s="35"/>
      <c r="H14" s="38"/>
    </row>
    <row r="15" spans="1:8" s="2" customFormat="1" ht="22.5">
      <c r="A15" s="35"/>
      <c r="B15" s="38"/>
      <c r="C15" s="304" t="s">
        <v>639</v>
      </c>
      <c r="D15" s="304" t="s">
        <v>1064</v>
      </c>
      <c r="E15" s="17" t="s">
        <v>237</v>
      </c>
      <c r="F15" s="305">
        <v>2088.1</v>
      </c>
      <c r="G15" s="35"/>
      <c r="H15" s="38"/>
    </row>
    <row r="16" spans="1:8" s="2" customFormat="1" ht="16.899999999999999" customHeight="1">
      <c r="A16" s="35"/>
      <c r="B16" s="38"/>
      <c r="C16" s="304" t="s">
        <v>371</v>
      </c>
      <c r="D16" s="304" t="s">
        <v>1065</v>
      </c>
      <c r="E16" s="17" t="s">
        <v>259</v>
      </c>
      <c r="F16" s="305">
        <v>1546.664</v>
      </c>
      <c r="G16" s="35"/>
      <c r="H16" s="38"/>
    </row>
    <row r="17" spans="1:8" s="2" customFormat="1" ht="16.899999999999999" customHeight="1">
      <c r="A17" s="35"/>
      <c r="B17" s="38"/>
      <c r="C17" s="304" t="s">
        <v>490</v>
      </c>
      <c r="D17" s="304" t="s">
        <v>1066</v>
      </c>
      <c r="E17" s="17" t="s">
        <v>237</v>
      </c>
      <c r="F17" s="305">
        <v>3864.3</v>
      </c>
      <c r="G17" s="35"/>
      <c r="H17" s="38"/>
    </row>
    <row r="18" spans="1:8" s="2" customFormat="1" ht="16.899999999999999" customHeight="1">
      <c r="A18" s="35"/>
      <c r="B18" s="38"/>
      <c r="C18" s="304" t="s">
        <v>595</v>
      </c>
      <c r="D18" s="304" t="s">
        <v>1067</v>
      </c>
      <c r="E18" s="17" t="s">
        <v>237</v>
      </c>
      <c r="F18" s="305">
        <v>4542.3490000000002</v>
      </c>
      <c r="G18" s="35"/>
      <c r="H18" s="38"/>
    </row>
    <row r="19" spans="1:8" s="2" customFormat="1" ht="16.899999999999999" customHeight="1">
      <c r="A19" s="35"/>
      <c r="B19" s="38"/>
      <c r="C19" s="304" t="s">
        <v>612</v>
      </c>
      <c r="D19" s="304" t="s">
        <v>1068</v>
      </c>
      <c r="E19" s="17" t="s">
        <v>237</v>
      </c>
      <c r="F19" s="305">
        <v>6641.5</v>
      </c>
      <c r="G19" s="35"/>
      <c r="H19" s="38"/>
    </row>
    <row r="20" spans="1:8" s="2" customFormat="1" ht="16.899999999999999" customHeight="1">
      <c r="A20" s="35"/>
      <c r="B20" s="38"/>
      <c r="C20" s="304" t="s">
        <v>621</v>
      </c>
      <c r="D20" s="304" t="s">
        <v>1069</v>
      </c>
      <c r="E20" s="17" t="s">
        <v>237</v>
      </c>
      <c r="F20" s="305">
        <v>4057.56</v>
      </c>
      <c r="G20" s="35"/>
      <c r="H20" s="38"/>
    </row>
    <row r="21" spans="1:8" s="2" customFormat="1" ht="16.899999999999999" customHeight="1">
      <c r="A21" s="35"/>
      <c r="B21" s="38"/>
      <c r="C21" s="304" t="s">
        <v>626</v>
      </c>
      <c r="D21" s="304" t="s">
        <v>1070</v>
      </c>
      <c r="E21" s="17" t="s">
        <v>237</v>
      </c>
      <c r="F21" s="305">
        <v>2088.1</v>
      </c>
      <c r="G21" s="35"/>
      <c r="H21" s="38"/>
    </row>
    <row r="22" spans="1:8" s="2" customFormat="1" ht="16.899999999999999" customHeight="1">
      <c r="A22" s="35"/>
      <c r="B22" s="38"/>
      <c r="C22" s="304" t="s">
        <v>630</v>
      </c>
      <c r="D22" s="304" t="s">
        <v>1071</v>
      </c>
      <c r="E22" s="17" t="s">
        <v>237</v>
      </c>
      <c r="F22" s="305">
        <v>2088.1</v>
      </c>
      <c r="G22" s="35"/>
      <c r="H22" s="38"/>
    </row>
    <row r="23" spans="1:8" s="2" customFormat="1" ht="16.899999999999999" customHeight="1">
      <c r="A23" s="35"/>
      <c r="B23" s="38"/>
      <c r="C23" s="304" t="s">
        <v>634</v>
      </c>
      <c r="D23" s="304" t="s">
        <v>1072</v>
      </c>
      <c r="E23" s="17" t="s">
        <v>237</v>
      </c>
      <c r="F23" s="305">
        <v>4176.2</v>
      </c>
      <c r="G23" s="35"/>
      <c r="H23" s="38"/>
    </row>
    <row r="24" spans="1:8" s="2" customFormat="1" ht="16.899999999999999" customHeight="1">
      <c r="A24" s="35"/>
      <c r="B24" s="38"/>
      <c r="C24" s="304" t="s">
        <v>643</v>
      </c>
      <c r="D24" s="304" t="s">
        <v>1073</v>
      </c>
      <c r="E24" s="17" t="s">
        <v>237</v>
      </c>
      <c r="F24" s="305">
        <v>2088.1</v>
      </c>
      <c r="G24" s="35"/>
      <c r="H24" s="38"/>
    </row>
    <row r="25" spans="1:8" s="2" customFormat="1" ht="16.899999999999999" customHeight="1">
      <c r="A25" s="35"/>
      <c r="B25" s="38"/>
      <c r="C25" s="300" t="s">
        <v>239</v>
      </c>
      <c r="D25" s="301" t="s">
        <v>239</v>
      </c>
      <c r="E25" s="302" t="s">
        <v>237</v>
      </c>
      <c r="F25" s="303">
        <v>372</v>
      </c>
      <c r="G25" s="35"/>
      <c r="H25" s="38"/>
    </row>
    <row r="26" spans="1:8" s="2" customFormat="1" ht="16.899999999999999" customHeight="1">
      <c r="A26" s="35"/>
      <c r="B26" s="38"/>
      <c r="C26" s="304" t="s">
        <v>1</v>
      </c>
      <c r="D26" s="304" t="s">
        <v>226</v>
      </c>
      <c r="E26" s="17" t="s">
        <v>1</v>
      </c>
      <c r="F26" s="305">
        <v>0</v>
      </c>
      <c r="G26" s="35"/>
      <c r="H26" s="38"/>
    </row>
    <row r="27" spans="1:8" s="2" customFormat="1" ht="16.899999999999999" customHeight="1">
      <c r="A27" s="35"/>
      <c r="B27" s="38"/>
      <c r="C27" s="304" t="s">
        <v>239</v>
      </c>
      <c r="D27" s="304" t="s">
        <v>240</v>
      </c>
      <c r="E27" s="17" t="s">
        <v>1</v>
      </c>
      <c r="F27" s="305">
        <v>372</v>
      </c>
      <c r="G27" s="35"/>
      <c r="H27" s="38"/>
    </row>
    <row r="28" spans="1:8" s="2" customFormat="1" ht="16.899999999999999" customHeight="1">
      <c r="A28" s="35"/>
      <c r="B28" s="38"/>
      <c r="C28" s="306" t="s">
        <v>1063</v>
      </c>
      <c r="D28" s="35"/>
      <c r="E28" s="35"/>
      <c r="F28" s="35"/>
      <c r="G28" s="35"/>
      <c r="H28" s="38"/>
    </row>
    <row r="29" spans="1:8" s="2" customFormat="1" ht="16.899999999999999" customHeight="1">
      <c r="A29" s="35"/>
      <c r="B29" s="38"/>
      <c r="C29" s="304" t="s">
        <v>318</v>
      </c>
      <c r="D29" s="304" t="s">
        <v>1074</v>
      </c>
      <c r="E29" s="17" t="s">
        <v>237</v>
      </c>
      <c r="F29" s="305">
        <v>372</v>
      </c>
      <c r="G29" s="35"/>
      <c r="H29" s="38"/>
    </row>
    <row r="30" spans="1:8" s="2" customFormat="1" ht="16.899999999999999" customHeight="1">
      <c r="A30" s="35"/>
      <c r="B30" s="38"/>
      <c r="C30" s="304" t="s">
        <v>321</v>
      </c>
      <c r="D30" s="304" t="s">
        <v>1075</v>
      </c>
      <c r="E30" s="17" t="s">
        <v>237</v>
      </c>
      <c r="F30" s="305">
        <v>2622</v>
      </c>
      <c r="G30" s="35"/>
      <c r="H30" s="38"/>
    </row>
    <row r="31" spans="1:8" s="2" customFormat="1" ht="16.899999999999999" customHeight="1">
      <c r="A31" s="35"/>
      <c r="B31" s="38"/>
      <c r="C31" s="304" t="s">
        <v>371</v>
      </c>
      <c r="D31" s="304" t="s">
        <v>1065</v>
      </c>
      <c r="E31" s="17" t="s">
        <v>259</v>
      </c>
      <c r="F31" s="305">
        <v>1546.664</v>
      </c>
      <c r="G31" s="35"/>
      <c r="H31" s="38"/>
    </row>
    <row r="32" spans="1:8" s="2" customFormat="1" ht="16.899999999999999" customHeight="1">
      <c r="A32" s="35"/>
      <c r="B32" s="38"/>
      <c r="C32" s="300" t="s">
        <v>241</v>
      </c>
      <c r="D32" s="301" t="s">
        <v>241</v>
      </c>
      <c r="E32" s="302" t="s">
        <v>224</v>
      </c>
      <c r="F32" s="303">
        <v>103.5</v>
      </c>
      <c r="G32" s="35"/>
      <c r="H32" s="38"/>
    </row>
    <row r="33" spans="1:8" s="2" customFormat="1" ht="16.899999999999999" customHeight="1">
      <c r="A33" s="35"/>
      <c r="B33" s="38"/>
      <c r="C33" s="304" t="s">
        <v>1</v>
      </c>
      <c r="D33" s="304" t="s">
        <v>587</v>
      </c>
      <c r="E33" s="17" t="s">
        <v>1</v>
      </c>
      <c r="F33" s="305">
        <v>0</v>
      </c>
      <c r="G33" s="35"/>
      <c r="H33" s="38"/>
    </row>
    <row r="34" spans="1:8" s="2" customFormat="1" ht="16.899999999999999" customHeight="1">
      <c r="A34" s="35"/>
      <c r="B34" s="38"/>
      <c r="C34" s="304" t="s">
        <v>1</v>
      </c>
      <c r="D34" s="304" t="s">
        <v>650</v>
      </c>
      <c r="E34" s="17" t="s">
        <v>1</v>
      </c>
      <c r="F34" s="305">
        <v>0</v>
      </c>
      <c r="G34" s="35"/>
      <c r="H34" s="38"/>
    </row>
    <row r="35" spans="1:8" s="2" customFormat="1" ht="16.899999999999999" customHeight="1">
      <c r="A35" s="35"/>
      <c r="B35" s="38"/>
      <c r="C35" s="304" t="s">
        <v>241</v>
      </c>
      <c r="D35" s="304" t="s">
        <v>816</v>
      </c>
      <c r="E35" s="17" t="s">
        <v>1</v>
      </c>
      <c r="F35" s="305">
        <v>103.5</v>
      </c>
      <c r="G35" s="35"/>
      <c r="H35" s="38"/>
    </row>
    <row r="36" spans="1:8" s="2" customFormat="1" ht="16.899999999999999" customHeight="1">
      <c r="A36" s="35"/>
      <c r="B36" s="38"/>
      <c r="C36" s="306" t="s">
        <v>1063</v>
      </c>
      <c r="D36" s="35"/>
      <c r="E36" s="35"/>
      <c r="F36" s="35"/>
      <c r="G36" s="35"/>
      <c r="H36" s="38"/>
    </row>
    <row r="37" spans="1:8" s="2" customFormat="1" ht="16.899999999999999" customHeight="1">
      <c r="A37" s="35"/>
      <c r="B37" s="38"/>
      <c r="C37" s="304" t="s">
        <v>813</v>
      </c>
      <c r="D37" s="304" t="s">
        <v>814</v>
      </c>
      <c r="E37" s="17" t="s">
        <v>224</v>
      </c>
      <c r="F37" s="305">
        <v>103.5</v>
      </c>
      <c r="G37" s="35"/>
      <c r="H37" s="38"/>
    </row>
    <row r="38" spans="1:8" s="2" customFormat="1" ht="16.899999999999999" customHeight="1">
      <c r="A38" s="35"/>
      <c r="B38" s="38"/>
      <c r="C38" s="304" t="s">
        <v>371</v>
      </c>
      <c r="D38" s="304" t="s">
        <v>1065</v>
      </c>
      <c r="E38" s="17" t="s">
        <v>259</v>
      </c>
      <c r="F38" s="305">
        <v>1546.664</v>
      </c>
      <c r="G38" s="35"/>
      <c r="H38" s="38"/>
    </row>
    <row r="39" spans="1:8" s="2" customFormat="1" ht="16.899999999999999" customHeight="1">
      <c r="A39" s="35"/>
      <c r="B39" s="38"/>
      <c r="C39" s="304" t="s">
        <v>621</v>
      </c>
      <c r="D39" s="304" t="s">
        <v>1069</v>
      </c>
      <c r="E39" s="17" t="s">
        <v>237</v>
      </c>
      <c r="F39" s="305">
        <v>4057.56</v>
      </c>
      <c r="G39" s="35"/>
      <c r="H39" s="38"/>
    </row>
    <row r="40" spans="1:8" s="2" customFormat="1" ht="22.5">
      <c r="A40" s="35"/>
      <c r="B40" s="38"/>
      <c r="C40" s="304" t="s">
        <v>819</v>
      </c>
      <c r="D40" s="304" t="s">
        <v>1076</v>
      </c>
      <c r="E40" s="17" t="s">
        <v>224</v>
      </c>
      <c r="F40" s="305">
        <v>103.5</v>
      </c>
      <c r="G40" s="35"/>
      <c r="H40" s="38"/>
    </row>
    <row r="41" spans="1:8" s="2" customFormat="1" ht="16.899999999999999" customHeight="1">
      <c r="A41" s="35"/>
      <c r="B41" s="38"/>
      <c r="C41" s="300" t="s">
        <v>243</v>
      </c>
      <c r="D41" s="301" t="s">
        <v>243</v>
      </c>
      <c r="E41" s="302" t="s">
        <v>224</v>
      </c>
      <c r="F41" s="303">
        <v>540.70000000000005</v>
      </c>
      <c r="G41" s="35"/>
      <c r="H41" s="38"/>
    </row>
    <row r="42" spans="1:8" s="2" customFormat="1" ht="16.899999999999999" customHeight="1">
      <c r="A42" s="35"/>
      <c r="B42" s="38"/>
      <c r="C42" s="304" t="s">
        <v>1</v>
      </c>
      <c r="D42" s="304" t="s">
        <v>780</v>
      </c>
      <c r="E42" s="17" t="s">
        <v>1</v>
      </c>
      <c r="F42" s="305">
        <v>0</v>
      </c>
      <c r="G42" s="35"/>
      <c r="H42" s="38"/>
    </row>
    <row r="43" spans="1:8" s="2" customFormat="1" ht="16.899999999999999" customHeight="1">
      <c r="A43" s="35"/>
      <c r="B43" s="38"/>
      <c r="C43" s="304" t="s">
        <v>1</v>
      </c>
      <c r="D43" s="304" t="s">
        <v>650</v>
      </c>
      <c r="E43" s="17" t="s">
        <v>1</v>
      </c>
      <c r="F43" s="305">
        <v>0</v>
      </c>
      <c r="G43" s="35"/>
      <c r="H43" s="38"/>
    </row>
    <row r="44" spans="1:8" s="2" customFormat="1" ht="16.899999999999999" customHeight="1">
      <c r="A44" s="35"/>
      <c r="B44" s="38"/>
      <c r="C44" s="304" t="s">
        <v>1</v>
      </c>
      <c r="D44" s="304" t="s">
        <v>807</v>
      </c>
      <c r="E44" s="17" t="s">
        <v>1</v>
      </c>
      <c r="F44" s="305">
        <v>130.80000000000001</v>
      </c>
      <c r="G44" s="35"/>
      <c r="H44" s="38"/>
    </row>
    <row r="45" spans="1:8" s="2" customFormat="1" ht="16.899999999999999" customHeight="1">
      <c r="A45" s="35"/>
      <c r="B45" s="38"/>
      <c r="C45" s="304" t="s">
        <v>1</v>
      </c>
      <c r="D45" s="304" t="s">
        <v>808</v>
      </c>
      <c r="E45" s="17" t="s">
        <v>1</v>
      </c>
      <c r="F45" s="305">
        <v>143.30000000000001</v>
      </c>
      <c r="G45" s="35"/>
      <c r="H45" s="38"/>
    </row>
    <row r="46" spans="1:8" s="2" customFormat="1" ht="16.899999999999999" customHeight="1">
      <c r="A46" s="35"/>
      <c r="B46" s="38"/>
      <c r="C46" s="304" t="s">
        <v>1</v>
      </c>
      <c r="D46" s="304" t="s">
        <v>809</v>
      </c>
      <c r="E46" s="17" t="s">
        <v>1</v>
      </c>
      <c r="F46" s="305">
        <v>113.1</v>
      </c>
      <c r="G46" s="35"/>
      <c r="H46" s="38"/>
    </row>
    <row r="47" spans="1:8" s="2" customFormat="1" ht="16.899999999999999" customHeight="1">
      <c r="A47" s="35"/>
      <c r="B47" s="38"/>
      <c r="C47" s="304" t="s">
        <v>1</v>
      </c>
      <c r="D47" s="304" t="s">
        <v>810</v>
      </c>
      <c r="E47" s="17" t="s">
        <v>1</v>
      </c>
      <c r="F47" s="305">
        <v>153.5</v>
      </c>
      <c r="G47" s="35"/>
      <c r="H47" s="38"/>
    </row>
    <row r="48" spans="1:8" s="2" customFormat="1" ht="16.899999999999999" customHeight="1">
      <c r="A48" s="35"/>
      <c r="B48" s="38"/>
      <c r="C48" s="304" t="s">
        <v>243</v>
      </c>
      <c r="D48" s="304" t="s">
        <v>182</v>
      </c>
      <c r="E48" s="17" t="s">
        <v>1</v>
      </c>
      <c r="F48" s="305">
        <v>540.70000000000005</v>
      </c>
      <c r="G48" s="35"/>
      <c r="H48" s="38"/>
    </row>
    <row r="49" spans="1:8" s="2" customFormat="1" ht="16.899999999999999" customHeight="1">
      <c r="A49" s="35"/>
      <c r="B49" s="38"/>
      <c r="C49" s="306" t="s">
        <v>1063</v>
      </c>
      <c r="D49" s="35"/>
      <c r="E49" s="35"/>
      <c r="F49" s="35"/>
      <c r="G49" s="35"/>
      <c r="H49" s="38"/>
    </row>
    <row r="50" spans="1:8" s="2" customFormat="1" ht="16.899999999999999" customHeight="1">
      <c r="A50" s="35"/>
      <c r="B50" s="38"/>
      <c r="C50" s="304" t="s">
        <v>804</v>
      </c>
      <c r="D50" s="304" t="s">
        <v>805</v>
      </c>
      <c r="E50" s="17" t="s">
        <v>224</v>
      </c>
      <c r="F50" s="305">
        <v>540.70000000000005</v>
      </c>
      <c r="G50" s="35"/>
      <c r="H50" s="38"/>
    </row>
    <row r="51" spans="1:8" s="2" customFormat="1" ht="16.899999999999999" customHeight="1">
      <c r="A51" s="35"/>
      <c r="B51" s="38"/>
      <c r="C51" s="304" t="s">
        <v>371</v>
      </c>
      <c r="D51" s="304" t="s">
        <v>1065</v>
      </c>
      <c r="E51" s="17" t="s">
        <v>259</v>
      </c>
      <c r="F51" s="305">
        <v>1546.664</v>
      </c>
      <c r="G51" s="35"/>
      <c r="H51" s="38"/>
    </row>
    <row r="52" spans="1:8" s="2" customFormat="1" ht="16.899999999999999" customHeight="1">
      <c r="A52" s="35"/>
      <c r="B52" s="38"/>
      <c r="C52" s="304" t="s">
        <v>621</v>
      </c>
      <c r="D52" s="304" t="s">
        <v>1069</v>
      </c>
      <c r="E52" s="17" t="s">
        <v>237</v>
      </c>
      <c r="F52" s="305">
        <v>4057.56</v>
      </c>
      <c r="G52" s="35"/>
      <c r="H52" s="38"/>
    </row>
    <row r="53" spans="1:8" s="2" customFormat="1" ht="16.899999999999999" customHeight="1">
      <c r="A53" s="35"/>
      <c r="B53" s="38"/>
      <c r="C53" s="304" t="s">
        <v>790</v>
      </c>
      <c r="D53" s="304" t="s">
        <v>1077</v>
      </c>
      <c r="E53" s="17" t="s">
        <v>224</v>
      </c>
      <c r="F53" s="305">
        <v>556.98299999999995</v>
      </c>
      <c r="G53" s="35"/>
      <c r="H53" s="38"/>
    </row>
    <row r="54" spans="1:8" s="2" customFormat="1" ht="16.899999999999999" customHeight="1">
      <c r="A54" s="35"/>
      <c r="B54" s="38"/>
      <c r="C54" s="300" t="s">
        <v>245</v>
      </c>
      <c r="D54" s="301" t="s">
        <v>245</v>
      </c>
      <c r="E54" s="302" t="s">
        <v>224</v>
      </c>
      <c r="F54" s="303">
        <v>10</v>
      </c>
      <c r="G54" s="35"/>
      <c r="H54" s="38"/>
    </row>
    <row r="55" spans="1:8" s="2" customFormat="1" ht="16.899999999999999" customHeight="1">
      <c r="A55" s="35"/>
      <c r="B55" s="38"/>
      <c r="C55" s="304" t="s">
        <v>1</v>
      </c>
      <c r="D55" s="304" t="s">
        <v>331</v>
      </c>
      <c r="E55" s="17" t="s">
        <v>1</v>
      </c>
      <c r="F55" s="305">
        <v>0</v>
      </c>
      <c r="G55" s="35"/>
      <c r="H55" s="38"/>
    </row>
    <row r="56" spans="1:8" s="2" customFormat="1" ht="16.899999999999999" customHeight="1">
      <c r="A56" s="35"/>
      <c r="B56" s="38"/>
      <c r="C56" s="304" t="s">
        <v>1</v>
      </c>
      <c r="D56" s="304" t="s">
        <v>650</v>
      </c>
      <c r="E56" s="17" t="s">
        <v>1</v>
      </c>
      <c r="F56" s="305">
        <v>0</v>
      </c>
      <c r="G56" s="35"/>
      <c r="H56" s="38"/>
    </row>
    <row r="57" spans="1:8" s="2" customFormat="1" ht="16.899999999999999" customHeight="1">
      <c r="A57" s="35"/>
      <c r="B57" s="38"/>
      <c r="C57" s="304" t="s">
        <v>245</v>
      </c>
      <c r="D57" s="304" t="s">
        <v>173</v>
      </c>
      <c r="E57" s="17" t="s">
        <v>1</v>
      </c>
      <c r="F57" s="305">
        <v>10</v>
      </c>
      <c r="G57" s="35"/>
      <c r="H57" s="38"/>
    </row>
    <row r="58" spans="1:8" s="2" customFormat="1" ht="16.899999999999999" customHeight="1">
      <c r="A58" s="35"/>
      <c r="B58" s="38"/>
      <c r="C58" s="306" t="s">
        <v>1063</v>
      </c>
      <c r="D58" s="35"/>
      <c r="E58" s="35"/>
      <c r="F58" s="35"/>
      <c r="G58" s="35"/>
      <c r="H58" s="38"/>
    </row>
    <row r="59" spans="1:8" s="2" customFormat="1" ht="16.899999999999999" customHeight="1">
      <c r="A59" s="35"/>
      <c r="B59" s="38"/>
      <c r="C59" s="304" t="s">
        <v>799</v>
      </c>
      <c r="D59" s="304" t="s">
        <v>800</v>
      </c>
      <c r="E59" s="17" t="s">
        <v>224</v>
      </c>
      <c r="F59" s="305">
        <v>10</v>
      </c>
      <c r="G59" s="35"/>
      <c r="H59" s="38"/>
    </row>
    <row r="60" spans="1:8" s="2" customFormat="1" ht="16.899999999999999" customHeight="1">
      <c r="A60" s="35"/>
      <c r="B60" s="38"/>
      <c r="C60" s="304" t="s">
        <v>790</v>
      </c>
      <c r="D60" s="304" t="s">
        <v>1077</v>
      </c>
      <c r="E60" s="17" t="s">
        <v>224</v>
      </c>
      <c r="F60" s="305">
        <v>556.98299999999995</v>
      </c>
      <c r="G60" s="35"/>
      <c r="H60" s="38"/>
    </row>
    <row r="61" spans="1:8" s="2" customFormat="1" ht="16.899999999999999" customHeight="1">
      <c r="A61" s="35"/>
      <c r="B61" s="38"/>
      <c r="C61" s="300" t="s">
        <v>246</v>
      </c>
      <c r="D61" s="301" t="s">
        <v>246</v>
      </c>
      <c r="E61" s="302" t="s">
        <v>224</v>
      </c>
      <c r="F61" s="303">
        <v>627.4</v>
      </c>
      <c r="G61" s="35"/>
      <c r="H61" s="38"/>
    </row>
    <row r="62" spans="1:8" s="2" customFormat="1" ht="16.899999999999999" customHeight="1">
      <c r="A62" s="35"/>
      <c r="B62" s="38"/>
      <c r="C62" s="304" t="s">
        <v>1</v>
      </c>
      <c r="D62" s="304" t="s">
        <v>780</v>
      </c>
      <c r="E62" s="17" t="s">
        <v>1</v>
      </c>
      <c r="F62" s="305">
        <v>0</v>
      </c>
      <c r="G62" s="35"/>
      <c r="H62" s="38"/>
    </row>
    <row r="63" spans="1:8" s="2" customFormat="1" ht="22.5">
      <c r="A63" s="35"/>
      <c r="B63" s="38"/>
      <c r="C63" s="304" t="s">
        <v>1</v>
      </c>
      <c r="D63" s="304" t="s">
        <v>781</v>
      </c>
      <c r="E63" s="17" t="s">
        <v>1</v>
      </c>
      <c r="F63" s="305">
        <v>259.5</v>
      </c>
      <c r="G63" s="35"/>
      <c r="H63" s="38"/>
    </row>
    <row r="64" spans="1:8" s="2" customFormat="1" ht="22.5">
      <c r="A64" s="35"/>
      <c r="B64" s="38"/>
      <c r="C64" s="304" t="s">
        <v>1</v>
      </c>
      <c r="D64" s="304" t="s">
        <v>782</v>
      </c>
      <c r="E64" s="17" t="s">
        <v>1</v>
      </c>
      <c r="F64" s="305">
        <v>367.9</v>
      </c>
      <c r="G64" s="35"/>
      <c r="H64" s="38"/>
    </row>
    <row r="65" spans="1:8" s="2" customFormat="1" ht="16.899999999999999" customHeight="1">
      <c r="A65" s="35"/>
      <c r="B65" s="38"/>
      <c r="C65" s="304" t="s">
        <v>246</v>
      </c>
      <c r="D65" s="304" t="s">
        <v>182</v>
      </c>
      <c r="E65" s="17" t="s">
        <v>1</v>
      </c>
      <c r="F65" s="305">
        <v>627.4</v>
      </c>
      <c r="G65" s="35"/>
      <c r="H65" s="38"/>
    </row>
    <row r="66" spans="1:8" s="2" customFormat="1" ht="16.899999999999999" customHeight="1">
      <c r="A66" s="35"/>
      <c r="B66" s="38"/>
      <c r="C66" s="306" t="s">
        <v>1063</v>
      </c>
      <c r="D66" s="35"/>
      <c r="E66" s="35"/>
      <c r="F66" s="35"/>
      <c r="G66" s="35"/>
      <c r="H66" s="38"/>
    </row>
    <row r="67" spans="1:8" s="2" customFormat="1" ht="16.899999999999999" customHeight="1">
      <c r="A67" s="35"/>
      <c r="B67" s="38"/>
      <c r="C67" s="304" t="s">
        <v>777</v>
      </c>
      <c r="D67" s="304" t="s">
        <v>1078</v>
      </c>
      <c r="E67" s="17" t="s">
        <v>224</v>
      </c>
      <c r="F67" s="305">
        <v>627.4</v>
      </c>
      <c r="G67" s="35"/>
      <c r="H67" s="38"/>
    </row>
    <row r="68" spans="1:8" s="2" customFormat="1" ht="16.899999999999999" customHeight="1">
      <c r="A68" s="35"/>
      <c r="B68" s="38"/>
      <c r="C68" s="304" t="s">
        <v>784</v>
      </c>
      <c r="D68" s="304" t="s">
        <v>785</v>
      </c>
      <c r="E68" s="17" t="s">
        <v>441</v>
      </c>
      <c r="F68" s="305">
        <v>26.350999999999999</v>
      </c>
      <c r="G68" s="35"/>
      <c r="H68" s="38"/>
    </row>
    <row r="69" spans="1:8" s="2" customFormat="1" ht="16.899999999999999" customHeight="1">
      <c r="A69" s="35"/>
      <c r="B69" s="38"/>
      <c r="C69" s="300" t="s">
        <v>248</v>
      </c>
      <c r="D69" s="301" t="s">
        <v>248</v>
      </c>
      <c r="E69" s="302" t="s">
        <v>237</v>
      </c>
      <c r="F69" s="303">
        <v>2250</v>
      </c>
      <c r="G69" s="35"/>
      <c r="H69" s="38"/>
    </row>
    <row r="70" spans="1:8" s="2" customFormat="1" ht="16.899999999999999" customHeight="1">
      <c r="A70" s="35"/>
      <c r="B70" s="38"/>
      <c r="C70" s="304" t="s">
        <v>1</v>
      </c>
      <c r="D70" s="304" t="s">
        <v>226</v>
      </c>
      <c r="E70" s="17" t="s">
        <v>1</v>
      </c>
      <c r="F70" s="305">
        <v>0</v>
      </c>
      <c r="G70" s="35"/>
      <c r="H70" s="38"/>
    </row>
    <row r="71" spans="1:8" s="2" customFormat="1" ht="16.899999999999999" customHeight="1">
      <c r="A71" s="35"/>
      <c r="B71" s="38"/>
      <c r="C71" s="304" t="s">
        <v>1</v>
      </c>
      <c r="D71" s="304" t="s">
        <v>337</v>
      </c>
      <c r="E71" s="17" t="s">
        <v>1</v>
      </c>
      <c r="F71" s="305">
        <v>0</v>
      </c>
      <c r="G71" s="35"/>
      <c r="H71" s="38"/>
    </row>
    <row r="72" spans="1:8" s="2" customFormat="1" ht="16.899999999999999" customHeight="1">
      <c r="A72" s="35"/>
      <c r="B72" s="38"/>
      <c r="C72" s="304" t="s">
        <v>1</v>
      </c>
      <c r="D72" s="304" t="s">
        <v>338</v>
      </c>
      <c r="E72" s="17" t="s">
        <v>1</v>
      </c>
      <c r="F72" s="305">
        <v>1432</v>
      </c>
      <c r="G72" s="35"/>
      <c r="H72" s="38"/>
    </row>
    <row r="73" spans="1:8" s="2" customFormat="1" ht="16.899999999999999" customHeight="1">
      <c r="A73" s="35"/>
      <c r="B73" s="38"/>
      <c r="C73" s="304" t="s">
        <v>1</v>
      </c>
      <c r="D73" s="304" t="s">
        <v>339</v>
      </c>
      <c r="E73" s="17" t="s">
        <v>1</v>
      </c>
      <c r="F73" s="305">
        <v>0</v>
      </c>
      <c r="G73" s="35"/>
      <c r="H73" s="38"/>
    </row>
    <row r="74" spans="1:8" s="2" customFormat="1" ht="16.899999999999999" customHeight="1">
      <c r="A74" s="35"/>
      <c r="B74" s="38"/>
      <c r="C74" s="304" t="s">
        <v>1</v>
      </c>
      <c r="D74" s="304" t="s">
        <v>340</v>
      </c>
      <c r="E74" s="17" t="s">
        <v>1</v>
      </c>
      <c r="F74" s="305">
        <v>2263</v>
      </c>
      <c r="G74" s="35"/>
      <c r="H74" s="38"/>
    </row>
    <row r="75" spans="1:8" s="2" customFormat="1" ht="16.899999999999999" customHeight="1">
      <c r="A75" s="35"/>
      <c r="B75" s="38"/>
      <c r="C75" s="304" t="s">
        <v>1</v>
      </c>
      <c r="D75" s="304" t="s">
        <v>341</v>
      </c>
      <c r="E75" s="17" t="s">
        <v>1</v>
      </c>
      <c r="F75" s="305">
        <v>-1445</v>
      </c>
      <c r="G75" s="35"/>
      <c r="H75" s="38"/>
    </row>
    <row r="76" spans="1:8" s="2" customFormat="1" ht="16.899999999999999" customHeight="1">
      <c r="A76" s="35"/>
      <c r="B76" s="38"/>
      <c r="C76" s="304" t="s">
        <v>248</v>
      </c>
      <c r="D76" s="304" t="s">
        <v>182</v>
      </c>
      <c r="E76" s="17" t="s">
        <v>1</v>
      </c>
      <c r="F76" s="305">
        <v>2250</v>
      </c>
      <c r="G76" s="35"/>
      <c r="H76" s="38"/>
    </row>
    <row r="77" spans="1:8" s="2" customFormat="1" ht="16.899999999999999" customHeight="1">
      <c r="A77" s="35"/>
      <c r="B77" s="38"/>
      <c r="C77" s="306" t="s">
        <v>1063</v>
      </c>
      <c r="D77" s="35"/>
      <c r="E77" s="35"/>
      <c r="F77" s="35"/>
      <c r="G77" s="35"/>
      <c r="H77" s="38"/>
    </row>
    <row r="78" spans="1:8" s="2" customFormat="1" ht="16.899999999999999" customHeight="1">
      <c r="A78" s="35"/>
      <c r="B78" s="38"/>
      <c r="C78" s="304" t="s">
        <v>334</v>
      </c>
      <c r="D78" s="304" t="s">
        <v>1079</v>
      </c>
      <c r="E78" s="17" t="s">
        <v>237</v>
      </c>
      <c r="F78" s="305">
        <v>2250</v>
      </c>
      <c r="G78" s="35"/>
      <c r="H78" s="38"/>
    </row>
    <row r="79" spans="1:8" s="2" customFormat="1" ht="16.899999999999999" customHeight="1">
      <c r="A79" s="35"/>
      <c r="B79" s="38"/>
      <c r="C79" s="304" t="s">
        <v>321</v>
      </c>
      <c r="D79" s="304" t="s">
        <v>1075</v>
      </c>
      <c r="E79" s="17" t="s">
        <v>237</v>
      </c>
      <c r="F79" s="305">
        <v>2622</v>
      </c>
      <c r="G79" s="35"/>
      <c r="H79" s="38"/>
    </row>
    <row r="80" spans="1:8" s="2" customFormat="1" ht="16.899999999999999" customHeight="1">
      <c r="A80" s="35"/>
      <c r="B80" s="38"/>
      <c r="C80" s="304" t="s">
        <v>342</v>
      </c>
      <c r="D80" s="304" t="s">
        <v>1080</v>
      </c>
      <c r="E80" s="17" t="s">
        <v>237</v>
      </c>
      <c r="F80" s="305">
        <v>2250</v>
      </c>
      <c r="G80" s="35"/>
      <c r="H80" s="38"/>
    </row>
    <row r="81" spans="1:8" s="2" customFormat="1" ht="16.899999999999999" customHeight="1">
      <c r="A81" s="35"/>
      <c r="B81" s="38"/>
      <c r="C81" s="304" t="s">
        <v>371</v>
      </c>
      <c r="D81" s="304" t="s">
        <v>1065</v>
      </c>
      <c r="E81" s="17" t="s">
        <v>259</v>
      </c>
      <c r="F81" s="305">
        <v>1546.664</v>
      </c>
      <c r="G81" s="35"/>
      <c r="H81" s="38"/>
    </row>
    <row r="82" spans="1:8" s="2" customFormat="1" ht="16.899999999999999" customHeight="1">
      <c r="A82" s="35"/>
      <c r="B82" s="38"/>
      <c r="C82" s="300" t="s">
        <v>251</v>
      </c>
      <c r="D82" s="301" t="s">
        <v>251</v>
      </c>
      <c r="E82" s="302" t="s">
        <v>224</v>
      </c>
      <c r="F82" s="303">
        <v>199.8</v>
      </c>
      <c r="G82" s="35"/>
      <c r="H82" s="38"/>
    </row>
    <row r="83" spans="1:8" s="2" customFormat="1" ht="16.899999999999999" customHeight="1">
      <c r="A83" s="35"/>
      <c r="B83" s="38"/>
      <c r="C83" s="304" t="s">
        <v>1</v>
      </c>
      <c r="D83" s="304" t="s">
        <v>924</v>
      </c>
      <c r="E83" s="17" t="s">
        <v>1</v>
      </c>
      <c r="F83" s="305">
        <v>0</v>
      </c>
      <c r="G83" s="35"/>
      <c r="H83" s="38"/>
    </row>
    <row r="84" spans="1:8" s="2" customFormat="1" ht="16.899999999999999" customHeight="1">
      <c r="A84" s="35"/>
      <c r="B84" s="38"/>
      <c r="C84" s="304" t="s">
        <v>251</v>
      </c>
      <c r="D84" s="304" t="s">
        <v>925</v>
      </c>
      <c r="E84" s="17" t="s">
        <v>1</v>
      </c>
      <c r="F84" s="305">
        <v>199.8</v>
      </c>
      <c r="G84" s="35"/>
      <c r="H84" s="38"/>
    </row>
    <row r="85" spans="1:8" s="2" customFormat="1" ht="16.899999999999999" customHeight="1">
      <c r="A85" s="35"/>
      <c r="B85" s="38"/>
      <c r="C85" s="306" t="s">
        <v>1063</v>
      </c>
      <c r="D85" s="35"/>
      <c r="E85" s="35"/>
      <c r="F85" s="35"/>
      <c r="G85" s="35"/>
      <c r="H85" s="38"/>
    </row>
    <row r="86" spans="1:8" s="2" customFormat="1" ht="16.899999999999999" customHeight="1">
      <c r="A86" s="35"/>
      <c r="B86" s="38"/>
      <c r="C86" s="304" t="s">
        <v>921</v>
      </c>
      <c r="D86" s="304" t="s">
        <v>1081</v>
      </c>
      <c r="E86" s="17" t="s">
        <v>224</v>
      </c>
      <c r="F86" s="305">
        <v>399.6</v>
      </c>
      <c r="G86" s="35"/>
      <c r="H86" s="38"/>
    </row>
    <row r="87" spans="1:8" s="2" customFormat="1" ht="16.899999999999999" customHeight="1">
      <c r="A87" s="35"/>
      <c r="B87" s="38"/>
      <c r="C87" s="304" t="s">
        <v>927</v>
      </c>
      <c r="D87" s="304" t="s">
        <v>1082</v>
      </c>
      <c r="E87" s="17" t="s">
        <v>224</v>
      </c>
      <c r="F87" s="305">
        <v>228.58</v>
      </c>
      <c r="G87" s="35"/>
      <c r="H87" s="38"/>
    </row>
    <row r="88" spans="1:8" s="2" customFormat="1" ht="16.899999999999999" customHeight="1">
      <c r="A88" s="35"/>
      <c r="B88" s="38"/>
      <c r="C88" s="304" t="s">
        <v>933</v>
      </c>
      <c r="D88" s="304" t="s">
        <v>934</v>
      </c>
      <c r="E88" s="17" t="s">
        <v>224</v>
      </c>
      <c r="F88" s="305">
        <v>210.98</v>
      </c>
      <c r="G88" s="35"/>
      <c r="H88" s="38"/>
    </row>
    <row r="89" spans="1:8" s="2" customFormat="1" ht="16.899999999999999" customHeight="1">
      <c r="A89" s="35"/>
      <c r="B89" s="38"/>
      <c r="C89" s="300" t="s">
        <v>253</v>
      </c>
      <c r="D89" s="301" t="s">
        <v>253</v>
      </c>
      <c r="E89" s="302" t="s">
        <v>237</v>
      </c>
      <c r="F89" s="303">
        <v>168</v>
      </c>
      <c r="G89" s="35"/>
      <c r="H89" s="38"/>
    </row>
    <row r="90" spans="1:8" s="2" customFormat="1" ht="16.899999999999999" customHeight="1">
      <c r="A90" s="35"/>
      <c r="B90" s="38"/>
      <c r="C90" s="304" t="s">
        <v>253</v>
      </c>
      <c r="D90" s="304" t="s">
        <v>254</v>
      </c>
      <c r="E90" s="17" t="s">
        <v>1</v>
      </c>
      <c r="F90" s="305">
        <v>168</v>
      </c>
      <c r="G90" s="35"/>
      <c r="H90" s="38"/>
    </row>
    <row r="91" spans="1:8" s="2" customFormat="1" ht="16.899999999999999" customHeight="1">
      <c r="A91" s="35"/>
      <c r="B91" s="38"/>
      <c r="C91" s="306" t="s">
        <v>1063</v>
      </c>
      <c r="D91" s="35"/>
      <c r="E91" s="35"/>
      <c r="F91" s="35"/>
      <c r="G91" s="35"/>
      <c r="H91" s="38"/>
    </row>
    <row r="92" spans="1:8" s="2" customFormat="1" ht="16.899999999999999" customHeight="1">
      <c r="A92" s="35"/>
      <c r="B92" s="38"/>
      <c r="C92" s="304" t="s">
        <v>470</v>
      </c>
      <c r="D92" s="304" t="s">
        <v>1083</v>
      </c>
      <c r="E92" s="17" t="s">
        <v>237</v>
      </c>
      <c r="F92" s="305">
        <v>938</v>
      </c>
      <c r="G92" s="35"/>
      <c r="H92" s="38"/>
    </row>
    <row r="93" spans="1:8" s="2" customFormat="1" ht="16.899999999999999" customHeight="1">
      <c r="A93" s="35"/>
      <c r="B93" s="38"/>
      <c r="C93" s="304" t="s">
        <v>542</v>
      </c>
      <c r="D93" s="304" t="s">
        <v>1084</v>
      </c>
      <c r="E93" s="17" t="s">
        <v>237</v>
      </c>
      <c r="F93" s="305">
        <v>168</v>
      </c>
      <c r="G93" s="35"/>
      <c r="H93" s="38"/>
    </row>
    <row r="94" spans="1:8" s="2" customFormat="1" ht="16.899999999999999" customHeight="1">
      <c r="A94" s="35"/>
      <c r="B94" s="38"/>
      <c r="C94" s="304" t="s">
        <v>550</v>
      </c>
      <c r="D94" s="304" t="s">
        <v>1085</v>
      </c>
      <c r="E94" s="17" t="s">
        <v>237</v>
      </c>
      <c r="F94" s="305">
        <v>168</v>
      </c>
      <c r="G94" s="35"/>
      <c r="H94" s="38"/>
    </row>
    <row r="95" spans="1:8" s="2" customFormat="1" ht="16.899999999999999" customHeight="1">
      <c r="A95" s="35"/>
      <c r="B95" s="38"/>
      <c r="C95" s="304" t="s">
        <v>554</v>
      </c>
      <c r="D95" s="304" t="s">
        <v>555</v>
      </c>
      <c r="E95" s="17" t="s">
        <v>259</v>
      </c>
      <c r="F95" s="305">
        <v>25.2</v>
      </c>
      <c r="G95" s="35"/>
      <c r="H95" s="38"/>
    </row>
    <row r="96" spans="1:8" s="2" customFormat="1" ht="16.899999999999999" customHeight="1">
      <c r="A96" s="35"/>
      <c r="B96" s="38"/>
      <c r="C96" s="300" t="s">
        <v>255</v>
      </c>
      <c r="D96" s="301" t="s">
        <v>255</v>
      </c>
      <c r="E96" s="302" t="s">
        <v>176</v>
      </c>
      <c r="F96" s="303">
        <v>4</v>
      </c>
      <c r="G96" s="35"/>
      <c r="H96" s="38"/>
    </row>
    <row r="97" spans="1:8" s="2" customFormat="1" ht="16.899999999999999" customHeight="1">
      <c r="A97" s="35"/>
      <c r="B97" s="38"/>
      <c r="C97" s="304" t="s">
        <v>1</v>
      </c>
      <c r="D97" s="304" t="s">
        <v>331</v>
      </c>
      <c r="E97" s="17" t="s">
        <v>1</v>
      </c>
      <c r="F97" s="305">
        <v>0</v>
      </c>
      <c r="G97" s="35"/>
      <c r="H97" s="38"/>
    </row>
    <row r="98" spans="1:8" s="2" customFormat="1" ht="16.899999999999999" customHeight="1">
      <c r="A98" s="35"/>
      <c r="B98" s="38"/>
      <c r="C98" s="304" t="s">
        <v>255</v>
      </c>
      <c r="D98" s="304" t="s">
        <v>144</v>
      </c>
      <c r="E98" s="17" t="s">
        <v>1</v>
      </c>
      <c r="F98" s="305">
        <v>4</v>
      </c>
      <c r="G98" s="35"/>
      <c r="H98" s="38"/>
    </row>
    <row r="99" spans="1:8" s="2" customFormat="1" ht="16.899999999999999" customHeight="1">
      <c r="A99" s="35"/>
      <c r="B99" s="38"/>
      <c r="C99" s="306" t="s">
        <v>1063</v>
      </c>
      <c r="D99" s="35"/>
      <c r="E99" s="35"/>
      <c r="F99" s="35"/>
      <c r="G99" s="35"/>
      <c r="H99" s="38"/>
    </row>
    <row r="100" spans="1:8" s="2" customFormat="1" ht="16.899999999999999" customHeight="1">
      <c r="A100" s="35"/>
      <c r="B100" s="38"/>
      <c r="C100" s="304" t="s">
        <v>795</v>
      </c>
      <c r="D100" s="304" t="s">
        <v>796</v>
      </c>
      <c r="E100" s="17" t="s">
        <v>176</v>
      </c>
      <c r="F100" s="305">
        <v>4</v>
      </c>
      <c r="G100" s="35"/>
      <c r="H100" s="38"/>
    </row>
    <row r="101" spans="1:8" s="2" customFormat="1" ht="16.899999999999999" customHeight="1">
      <c r="A101" s="35"/>
      <c r="B101" s="38"/>
      <c r="C101" s="304" t="s">
        <v>790</v>
      </c>
      <c r="D101" s="304" t="s">
        <v>1077</v>
      </c>
      <c r="E101" s="17" t="s">
        <v>224</v>
      </c>
      <c r="F101" s="305">
        <v>556.98299999999995</v>
      </c>
      <c r="G101" s="35"/>
      <c r="H101" s="38"/>
    </row>
    <row r="102" spans="1:8" s="2" customFormat="1" ht="16.899999999999999" customHeight="1">
      <c r="A102" s="35"/>
      <c r="B102" s="38"/>
      <c r="C102" s="300" t="s">
        <v>256</v>
      </c>
      <c r="D102" s="301" t="s">
        <v>256</v>
      </c>
      <c r="E102" s="302" t="s">
        <v>237</v>
      </c>
      <c r="F102" s="303">
        <v>1445</v>
      </c>
      <c r="G102" s="35"/>
      <c r="H102" s="38"/>
    </row>
    <row r="103" spans="1:8" s="2" customFormat="1" ht="16.899999999999999" customHeight="1">
      <c r="A103" s="35"/>
      <c r="B103" s="38"/>
      <c r="C103" s="304" t="s">
        <v>1</v>
      </c>
      <c r="D103" s="304" t="s">
        <v>331</v>
      </c>
      <c r="E103" s="17" t="s">
        <v>1</v>
      </c>
      <c r="F103" s="305">
        <v>0</v>
      </c>
      <c r="G103" s="35"/>
      <c r="H103" s="38"/>
    </row>
    <row r="104" spans="1:8" s="2" customFormat="1" ht="16.899999999999999" customHeight="1">
      <c r="A104" s="35"/>
      <c r="B104" s="38"/>
      <c r="C104" s="304" t="s">
        <v>1</v>
      </c>
      <c r="D104" s="304" t="s">
        <v>332</v>
      </c>
      <c r="E104" s="17" t="s">
        <v>1</v>
      </c>
      <c r="F104" s="305">
        <v>0</v>
      </c>
      <c r="G104" s="35"/>
      <c r="H104" s="38"/>
    </row>
    <row r="105" spans="1:8" s="2" customFormat="1" ht="16.899999999999999" customHeight="1">
      <c r="A105" s="35"/>
      <c r="B105" s="38"/>
      <c r="C105" s="304" t="s">
        <v>256</v>
      </c>
      <c r="D105" s="304" t="s">
        <v>333</v>
      </c>
      <c r="E105" s="17" t="s">
        <v>1</v>
      </c>
      <c r="F105" s="305">
        <v>1445</v>
      </c>
      <c r="G105" s="35"/>
      <c r="H105" s="38"/>
    </row>
    <row r="106" spans="1:8" s="2" customFormat="1" ht="16.899999999999999" customHeight="1">
      <c r="A106" s="35"/>
      <c r="B106" s="38"/>
      <c r="C106" s="306" t="s">
        <v>1063</v>
      </c>
      <c r="D106" s="35"/>
      <c r="E106" s="35"/>
      <c r="F106" s="35"/>
      <c r="G106" s="35"/>
      <c r="H106" s="38"/>
    </row>
    <row r="107" spans="1:8" s="2" customFormat="1" ht="16.899999999999999" customHeight="1">
      <c r="A107" s="35"/>
      <c r="B107" s="38"/>
      <c r="C107" s="304" t="s">
        <v>328</v>
      </c>
      <c r="D107" s="304" t="s">
        <v>1086</v>
      </c>
      <c r="E107" s="17" t="s">
        <v>237</v>
      </c>
      <c r="F107" s="305">
        <v>1445</v>
      </c>
      <c r="G107" s="35"/>
      <c r="H107" s="38"/>
    </row>
    <row r="108" spans="1:8" s="2" customFormat="1" ht="16.899999999999999" customHeight="1">
      <c r="A108" s="35"/>
      <c r="B108" s="38"/>
      <c r="C108" s="304" t="s">
        <v>325</v>
      </c>
      <c r="D108" s="304" t="s">
        <v>1087</v>
      </c>
      <c r="E108" s="17" t="s">
        <v>237</v>
      </c>
      <c r="F108" s="305">
        <v>1445</v>
      </c>
      <c r="G108" s="35"/>
      <c r="H108" s="38"/>
    </row>
    <row r="109" spans="1:8" s="2" customFormat="1" ht="16.899999999999999" customHeight="1">
      <c r="A109" s="35"/>
      <c r="B109" s="38"/>
      <c r="C109" s="304" t="s">
        <v>334</v>
      </c>
      <c r="D109" s="304" t="s">
        <v>1079</v>
      </c>
      <c r="E109" s="17" t="s">
        <v>237</v>
      </c>
      <c r="F109" s="305">
        <v>2250</v>
      </c>
      <c r="G109" s="35"/>
      <c r="H109" s="38"/>
    </row>
    <row r="110" spans="1:8" s="2" customFormat="1" ht="16.899999999999999" customHeight="1">
      <c r="A110" s="35"/>
      <c r="B110" s="38"/>
      <c r="C110" s="304" t="s">
        <v>371</v>
      </c>
      <c r="D110" s="304" t="s">
        <v>1065</v>
      </c>
      <c r="E110" s="17" t="s">
        <v>259</v>
      </c>
      <c r="F110" s="305">
        <v>1546.664</v>
      </c>
      <c r="G110" s="35"/>
      <c r="H110" s="38"/>
    </row>
    <row r="111" spans="1:8" s="2" customFormat="1" ht="16.899999999999999" customHeight="1">
      <c r="A111" s="35"/>
      <c r="B111" s="38"/>
      <c r="C111" s="300" t="s">
        <v>258</v>
      </c>
      <c r="D111" s="301" t="s">
        <v>258</v>
      </c>
      <c r="E111" s="302" t="s">
        <v>259</v>
      </c>
      <c r="F111" s="303">
        <v>4.6619999999999999</v>
      </c>
      <c r="G111" s="35"/>
      <c r="H111" s="38"/>
    </row>
    <row r="112" spans="1:8" s="2" customFormat="1" ht="16.899999999999999" customHeight="1">
      <c r="A112" s="35"/>
      <c r="B112" s="38"/>
      <c r="C112" s="304" t="s">
        <v>258</v>
      </c>
      <c r="D112" s="304" t="s">
        <v>609</v>
      </c>
      <c r="E112" s="17" t="s">
        <v>1</v>
      </c>
      <c r="F112" s="305">
        <v>4.6619999999999999</v>
      </c>
      <c r="G112" s="35"/>
      <c r="H112" s="38"/>
    </row>
    <row r="113" spans="1:8" s="2" customFormat="1" ht="16.899999999999999" customHeight="1">
      <c r="A113" s="35"/>
      <c r="B113" s="38"/>
      <c r="C113" s="306" t="s">
        <v>1063</v>
      </c>
      <c r="D113" s="35"/>
      <c r="E113" s="35"/>
      <c r="F113" s="35"/>
      <c r="G113" s="35"/>
      <c r="H113" s="38"/>
    </row>
    <row r="114" spans="1:8" s="2" customFormat="1" ht="16.899999999999999" customHeight="1">
      <c r="A114" s="35"/>
      <c r="B114" s="38"/>
      <c r="C114" s="304" t="s">
        <v>606</v>
      </c>
      <c r="D114" s="304" t="s">
        <v>1088</v>
      </c>
      <c r="E114" s="17" t="s">
        <v>259</v>
      </c>
      <c r="F114" s="305">
        <v>4.6619999999999999</v>
      </c>
      <c r="G114" s="35"/>
      <c r="H114" s="38"/>
    </row>
    <row r="115" spans="1:8" s="2" customFormat="1" ht="16.899999999999999" customHeight="1">
      <c r="A115" s="35"/>
      <c r="B115" s="38"/>
      <c r="C115" s="304" t="s">
        <v>445</v>
      </c>
      <c r="D115" s="304" t="s">
        <v>1089</v>
      </c>
      <c r="E115" s="17" t="s">
        <v>259</v>
      </c>
      <c r="F115" s="305">
        <v>123.512</v>
      </c>
      <c r="G115" s="35"/>
      <c r="H115" s="38"/>
    </row>
    <row r="116" spans="1:8" s="2" customFormat="1" ht="16.899999999999999" customHeight="1">
      <c r="A116" s="35"/>
      <c r="B116" s="38"/>
      <c r="C116" s="304" t="s">
        <v>460</v>
      </c>
      <c r="D116" s="304" t="s">
        <v>461</v>
      </c>
      <c r="E116" s="17" t="s">
        <v>441</v>
      </c>
      <c r="F116" s="305">
        <v>112.199</v>
      </c>
      <c r="G116" s="35"/>
      <c r="H116" s="38"/>
    </row>
    <row r="117" spans="1:8" s="2" customFormat="1" ht="16.899999999999999" customHeight="1">
      <c r="A117" s="35"/>
      <c r="B117" s="38"/>
      <c r="C117" s="300" t="s">
        <v>261</v>
      </c>
      <c r="D117" s="301" t="s">
        <v>261</v>
      </c>
      <c r="E117" s="302" t="s">
        <v>259</v>
      </c>
      <c r="F117" s="303">
        <v>8.7899999999999991</v>
      </c>
      <c r="G117" s="35"/>
      <c r="H117" s="38"/>
    </row>
    <row r="118" spans="1:8" s="2" customFormat="1" ht="16.899999999999999" customHeight="1">
      <c r="A118" s="35"/>
      <c r="B118" s="38"/>
      <c r="C118" s="304" t="s">
        <v>1</v>
      </c>
      <c r="D118" s="304" t="s">
        <v>390</v>
      </c>
      <c r="E118" s="17" t="s">
        <v>1</v>
      </c>
      <c r="F118" s="305">
        <v>0</v>
      </c>
      <c r="G118" s="35"/>
      <c r="H118" s="38"/>
    </row>
    <row r="119" spans="1:8" s="2" customFormat="1" ht="16.899999999999999" customHeight="1">
      <c r="A119" s="35"/>
      <c r="B119" s="38"/>
      <c r="C119" s="304" t="s">
        <v>261</v>
      </c>
      <c r="D119" s="304" t="s">
        <v>603</v>
      </c>
      <c r="E119" s="17" t="s">
        <v>1</v>
      </c>
      <c r="F119" s="305">
        <v>8.7899999999999991</v>
      </c>
      <c r="G119" s="35"/>
      <c r="H119" s="38"/>
    </row>
    <row r="120" spans="1:8" s="2" customFormat="1" ht="16.899999999999999" customHeight="1">
      <c r="A120" s="35"/>
      <c r="B120" s="38"/>
      <c r="C120" s="306" t="s">
        <v>1063</v>
      </c>
      <c r="D120" s="35"/>
      <c r="E120" s="35"/>
      <c r="F120" s="35"/>
      <c r="G120" s="35"/>
      <c r="H120" s="38"/>
    </row>
    <row r="121" spans="1:8" s="2" customFormat="1" ht="16.899999999999999" customHeight="1">
      <c r="A121" s="35"/>
      <c r="B121" s="38"/>
      <c r="C121" s="304" t="s">
        <v>600</v>
      </c>
      <c r="D121" s="304" t="s">
        <v>1090</v>
      </c>
      <c r="E121" s="17" t="s">
        <v>259</v>
      </c>
      <c r="F121" s="305">
        <v>8.7899999999999991</v>
      </c>
      <c r="G121" s="35"/>
      <c r="H121" s="38"/>
    </row>
    <row r="122" spans="1:8" s="2" customFormat="1" ht="16.899999999999999" customHeight="1">
      <c r="A122" s="35"/>
      <c r="B122" s="38"/>
      <c r="C122" s="304" t="s">
        <v>445</v>
      </c>
      <c r="D122" s="304" t="s">
        <v>1089</v>
      </c>
      <c r="E122" s="17" t="s">
        <v>259</v>
      </c>
      <c r="F122" s="305">
        <v>123.512</v>
      </c>
      <c r="G122" s="35"/>
      <c r="H122" s="38"/>
    </row>
    <row r="123" spans="1:8" s="2" customFormat="1" ht="16.899999999999999" customHeight="1">
      <c r="A123" s="35"/>
      <c r="B123" s="38"/>
      <c r="C123" s="300" t="s">
        <v>263</v>
      </c>
      <c r="D123" s="301" t="s">
        <v>263</v>
      </c>
      <c r="E123" s="302" t="s">
        <v>224</v>
      </c>
      <c r="F123" s="303">
        <v>119.9</v>
      </c>
      <c r="G123" s="35"/>
      <c r="H123" s="38"/>
    </row>
    <row r="124" spans="1:8" s="2" customFormat="1" ht="16.899999999999999" customHeight="1">
      <c r="A124" s="35"/>
      <c r="B124" s="38"/>
      <c r="C124" s="304" t="s">
        <v>1</v>
      </c>
      <c r="D124" s="304" t="s">
        <v>331</v>
      </c>
      <c r="E124" s="17" t="s">
        <v>1</v>
      </c>
      <c r="F124" s="305">
        <v>0</v>
      </c>
      <c r="G124" s="35"/>
      <c r="H124" s="38"/>
    </row>
    <row r="125" spans="1:8" s="2" customFormat="1" ht="16.899999999999999" customHeight="1">
      <c r="A125" s="35"/>
      <c r="B125" s="38"/>
      <c r="C125" s="304" t="s">
        <v>263</v>
      </c>
      <c r="D125" s="304" t="s">
        <v>830</v>
      </c>
      <c r="E125" s="17" t="s">
        <v>1</v>
      </c>
      <c r="F125" s="305">
        <v>119.9</v>
      </c>
      <c r="G125" s="35"/>
      <c r="H125" s="38"/>
    </row>
    <row r="126" spans="1:8" s="2" customFormat="1" ht="16.899999999999999" customHeight="1">
      <c r="A126" s="35"/>
      <c r="B126" s="38"/>
      <c r="C126" s="306" t="s">
        <v>1063</v>
      </c>
      <c r="D126" s="35"/>
      <c r="E126" s="35"/>
      <c r="F126" s="35"/>
      <c r="G126" s="35"/>
      <c r="H126" s="38"/>
    </row>
    <row r="127" spans="1:8" s="2" customFormat="1" ht="16.899999999999999" customHeight="1">
      <c r="A127" s="35"/>
      <c r="B127" s="38"/>
      <c r="C127" s="304" t="s">
        <v>827</v>
      </c>
      <c r="D127" s="304" t="s">
        <v>1091</v>
      </c>
      <c r="E127" s="17" t="s">
        <v>224</v>
      </c>
      <c r="F127" s="305">
        <v>119.9</v>
      </c>
      <c r="G127" s="35"/>
      <c r="H127" s="38"/>
    </row>
    <row r="128" spans="1:8" s="2" customFormat="1" ht="16.899999999999999" customHeight="1">
      <c r="A128" s="35"/>
      <c r="B128" s="38"/>
      <c r="C128" s="304" t="s">
        <v>823</v>
      </c>
      <c r="D128" s="304" t="s">
        <v>1092</v>
      </c>
      <c r="E128" s="17" t="s">
        <v>224</v>
      </c>
      <c r="F128" s="305">
        <v>119.9</v>
      </c>
      <c r="G128" s="35"/>
      <c r="H128" s="38"/>
    </row>
    <row r="129" spans="1:8" s="2" customFormat="1" ht="16.899999999999999" customHeight="1">
      <c r="A129" s="35"/>
      <c r="B129" s="38"/>
      <c r="C129" s="300" t="s">
        <v>265</v>
      </c>
      <c r="D129" s="301" t="s">
        <v>265</v>
      </c>
      <c r="E129" s="302" t="s">
        <v>259</v>
      </c>
      <c r="F129" s="303">
        <v>13.986000000000001</v>
      </c>
      <c r="G129" s="35"/>
      <c r="H129" s="38"/>
    </row>
    <row r="130" spans="1:8" s="2" customFormat="1" ht="16.899999999999999" customHeight="1">
      <c r="A130" s="35"/>
      <c r="B130" s="38"/>
      <c r="C130" s="304" t="s">
        <v>265</v>
      </c>
      <c r="D130" s="304" t="s">
        <v>468</v>
      </c>
      <c r="E130" s="17" t="s">
        <v>1</v>
      </c>
      <c r="F130" s="305">
        <v>13.986000000000001</v>
      </c>
      <c r="G130" s="35"/>
      <c r="H130" s="38"/>
    </row>
    <row r="131" spans="1:8" s="2" customFormat="1" ht="16.899999999999999" customHeight="1">
      <c r="A131" s="35"/>
      <c r="B131" s="38"/>
      <c r="C131" s="306" t="s">
        <v>1063</v>
      </c>
      <c r="D131" s="35"/>
      <c r="E131" s="35"/>
      <c r="F131" s="35"/>
      <c r="G131" s="35"/>
      <c r="H131" s="38"/>
    </row>
    <row r="132" spans="1:8" s="2" customFormat="1" ht="16.899999999999999" customHeight="1">
      <c r="A132" s="35"/>
      <c r="B132" s="38"/>
      <c r="C132" s="304" t="s">
        <v>465</v>
      </c>
      <c r="D132" s="304" t="s">
        <v>1093</v>
      </c>
      <c r="E132" s="17" t="s">
        <v>259</v>
      </c>
      <c r="F132" s="305">
        <v>13.986000000000001</v>
      </c>
      <c r="G132" s="35"/>
      <c r="H132" s="38"/>
    </row>
    <row r="133" spans="1:8" s="2" customFormat="1" ht="16.899999999999999" customHeight="1">
      <c r="A133" s="35"/>
      <c r="B133" s="38"/>
      <c r="C133" s="304" t="s">
        <v>445</v>
      </c>
      <c r="D133" s="304" t="s">
        <v>1089</v>
      </c>
      <c r="E133" s="17" t="s">
        <v>259</v>
      </c>
      <c r="F133" s="305">
        <v>123.512</v>
      </c>
      <c r="G133" s="35"/>
      <c r="H133" s="38"/>
    </row>
    <row r="134" spans="1:8" s="2" customFormat="1" ht="16.899999999999999" customHeight="1">
      <c r="A134" s="35"/>
      <c r="B134" s="38"/>
      <c r="C134" s="304" t="s">
        <v>449</v>
      </c>
      <c r="D134" s="304" t="s">
        <v>450</v>
      </c>
      <c r="E134" s="17" t="s">
        <v>441</v>
      </c>
      <c r="F134" s="305">
        <v>27.972000000000001</v>
      </c>
      <c r="G134" s="35"/>
      <c r="H134" s="38"/>
    </row>
    <row r="135" spans="1:8" s="2" customFormat="1" ht="16.899999999999999" customHeight="1">
      <c r="A135" s="35"/>
      <c r="B135" s="38"/>
      <c r="C135" s="304" t="s">
        <v>460</v>
      </c>
      <c r="D135" s="304" t="s">
        <v>461</v>
      </c>
      <c r="E135" s="17" t="s">
        <v>441</v>
      </c>
      <c r="F135" s="305">
        <v>112.199</v>
      </c>
      <c r="G135" s="35"/>
      <c r="H135" s="38"/>
    </row>
    <row r="136" spans="1:8" s="2" customFormat="1" ht="16.899999999999999" customHeight="1">
      <c r="A136" s="35"/>
      <c r="B136" s="38"/>
      <c r="C136" s="300" t="s">
        <v>267</v>
      </c>
      <c r="D136" s="301" t="s">
        <v>267</v>
      </c>
      <c r="E136" s="302" t="s">
        <v>259</v>
      </c>
      <c r="F136" s="303">
        <v>1546.664</v>
      </c>
      <c r="G136" s="35"/>
      <c r="H136" s="38"/>
    </row>
    <row r="137" spans="1:8" s="2" customFormat="1" ht="16.899999999999999" customHeight="1">
      <c r="A137" s="35"/>
      <c r="B137" s="38"/>
      <c r="C137" s="304" t="s">
        <v>1</v>
      </c>
      <c r="D137" s="304" t="s">
        <v>374</v>
      </c>
      <c r="E137" s="17" t="s">
        <v>1</v>
      </c>
      <c r="F137" s="305">
        <v>0</v>
      </c>
      <c r="G137" s="35"/>
      <c r="H137" s="38"/>
    </row>
    <row r="138" spans="1:8" s="2" customFormat="1" ht="16.899999999999999" customHeight="1">
      <c r="A138" s="35"/>
      <c r="B138" s="38"/>
      <c r="C138" s="304" t="s">
        <v>1</v>
      </c>
      <c r="D138" s="304" t="s">
        <v>375</v>
      </c>
      <c r="E138" s="17" t="s">
        <v>1</v>
      </c>
      <c r="F138" s="305">
        <v>1879.29</v>
      </c>
      <c r="G138" s="35"/>
      <c r="H138" s="38"/>
    </row>
    <row r="139" spans="1:8" s="2" customFormat="1" ht="16.899999999999999" customHeight="1">
      <c r="A139" s="35"/>
      <c r="B139" s="38"/>
      <c r="C139" s="304" t="s">
        <v>1</v>
      </c>
      <c r="D139" s="304" t="s">
        <v>376</v>
      </c>
      <c r="E139" s="17" t="s">
        <v>1</v>
      </c>
      <c r="F139" s="305">
        <v>937.33</v>
      </c>
      <c r="G139" s="35"/>
      <c r="H139" s="38"/>
    </row>
    <row r="140" spans="1:8" s="2" customFormat="1" ht="16.899999999999999" customHeight="1">
      <c r="A140" s="35"/>
      <c r="B140" s="38"/>
      <c r="C140" s="304" t="s">
        <v>1</v>
      </c>
      <c r="D140" s="304" t="s">
        <v>377</v>
      </c>
      <c r="E140" s="17" t="s">
        <v>1</v>
      </c>
      <c r="F140" s="305">
        <v>203.68799999999999</v>
      </c>
      <c r="G140" s="35"/>
      <c r="H140" s="38"/>
    </row>
    <row r="141" spans="1:8" s="2" customFormat="1" ht="16.899999999999999" customHeight="1">
      <c r="A141" s="35"/>
      <c r="B141" s="38"/>
      <c r="C141" s="304" t="s">
        <v>1</v>
      </c>
      <c r="D141" s="304" t="s">
        <v>378</v>
      </c>
      <c r="E141" s="17" t="s">
        <v>1</v>
      </c>
      <c r="F141" s="305">
        <v>0</v>
      </c>
      <c r="G141" s="35"/>
      <c r="H141" s="38"/>
    </row>
    <row r="142" spans="1:8" s="2" customFormat="1" ht="16.899999999999999" customHeight="1">
      <c r="A142" s="35"/>
      <c r="B142" s="38"/>
      <c r="C142" s="304" t="s">
        <v>1</v>
      </c>
      <c r="D142" s="304" t="s">
        <v>379</v>
      </c>
      <c r="E142" s="17" t="s">
        <v>1</v>
      </c>
      <c r="F142" s="305">
        <v>-900</v>
      </c>
      <c r="G142" s="35"/>
      <c r="H142" s="38"/>
    </row>
    <row r="143" spans="1:8" s="2" customFormat="1" ht="16.899999999999999" customHeight="1">
      <c r="A143" s="35"/>
      <c r="B143" s="38"/>
      <c r="C143" s="304" t="s">
        <v>1</v>
      </c>
      <c r="D143" s="304" t="s">
        <v>380</v>
      </c>
      <c r="E143" s="17" t="s">
        <v>1</v>
      </c>
      <c r="F143" s="305">
        <v>-111.6</v>
      </c>
      <c r="G143" s="35"/>
      <c r="H143" s="38"/>
    </row>
    <row r="144" spans="1:8" s="2" customFormat="1" ht="16.899999999999999" customHeight="1">
      <c r="A144" s="35"/>
      <c r="B144" s="38"/>
      <c r="C144" s="304" t="s">
        <v>1</v>
      </c>
      <c r="D144" s="304" t="s">
        <v>381</v>
      </c>
      <c r="E144" s="17" t="s">
        <v>1</v>
      </c>
      <c r="F144" s="305">
        <v>-578</v>
      </c>
      <c r="G144" s="35"/>
      <c r="H144" s="38"/>
    </row>
    <row r="145" spans="1:8" s="2" customFormat="1" ht="16.899999999999999" customHeight="1">
      <c r="A145" s="35"/>
      <c r="B145" s="38"/>
      <c r="C145" s="304" t="s">
        <v>1</v>
      </c>
      <c r="D145" s="304" t="s">
        <v>382</v>
      </c>
      <c r="E145" s="17" t="s">
        <v>1</v>
      </c>
      <c r="F145" s="305">
        <v>0</v>
      </c>
      <c r="G145" s="35"/>
      <c r="H145" s="38"/>
    </row>
    <row r="146" spans="1:8" s="2" customFormat="1" ht="16.899999999999999" customHeight="1">
      <c r="A146" s="35"/>
      <c r="B146" s="38"/>
      <c r="C146" s="304" t="s">
        <v>1</v>
      </c>
      <c r="D146" s="304" t="s">
        <v>383</v>
      </c>
      <c r="E146" s="17" t="s">
        <v>1</v>
      </c>
      <c r="F146" s="305">
        <v>115.956</v>
      </c>
      <c r="G146" s="35"/>
      <c r="H146" s="38"/>
    </row>
    <row r="147" spans="1:8" s="2" customFormat="1" ht="16.899999999999999" customHeight="1">
      <c r="A147" s="35"/>
      <c r="B147" s="38"/>
      <c r="C147" s="304" t="s">
        <v>267</v>
      </c>
      <c r="D147" s="304" t="s">
        <v>182</v>
      </c>
      <c r="E147" s="17" t="s">
        <v>1</v>
      </c>
      <c r="F147" s="305">
        <v>1546.664</v>
      </c>
      <c r="G147" s="35"/>
      <c r="H147" s="38"/>
    </row>
    <row r="148" spans="1:8" s="2" customFormat="1" ht="16.899999999999999" customHeight="1">
      <c r="A148" s="35"/>
      <c r="B148" s="38"/>
      <c r="C148" s="306" t="s">
        <v>1063</v>
      </c>
      <c r="D148" s="35"/>
      <c r="E148" s="35"/>
      <c r="F148" s="35"/>
      <c r="G148" s="35"/>
      <c r="H148" s="38"/>
    </row>
    <row r="149" spans="1:8" s="2" customFormat="1" ht="16.899999999999999" customHeight="1">
      <c r="A149" s="35"/>
      <c r="B149" s="38"/>
      <c r="C149" s="304" t="s">
        <v>371</v>
      </c>
      <c r="D149" s="304" t="s">
        <v>1065</v>
      </c>
      <c r="E149" s="17" t="s">
        <v>259</v>
      </c>
      <c r="F149" s="305">
        <v>1546.664</v>
      </c>
      <c r="G149" s="35"/>
      <c r="H149" s="38"/>
    </row>
    <row r="150" spans="1:8" s="2" customFormat="1" ht="16.899999999999999" customHeight="1">
      <c r="A150" s="35"/>
      <c r="B150" s="38"/>
      <c r="C150" s="304" t="s">
        <v>384</v>
      </c>
      <c r="D150" s="304" t="s">
        <v>1094</v>
      </c>
      <c r="E150" s="17" t="s">
        <v>259</v>
      </c>
      <c r="F150" s="305">
        <v>1546.664</v>
      </c>
      <c r="G150" s="35"/>
      <c r="H150" s="38"/>
    </row>
    <row r="151" spans="1:8" s="2" customFormat="1" ht="16.899999999999999" customHeight="1">
      <c r="A151" s="35"/>
      <c r="B151" s="38"/>
      <c r="C151" s="304" t="s">
        <v>420</v>
      </c>
      <c r="D151" s="304" t="s">
        <v>1095</v>
      </c>
      <c r="E151" s="17" t="s">
        <v>259</v>
      </c>
      <c r="F151" s="305">
        <v>1697.614</v>
      </c>
      <c r="G151" s="35"/>
      <c r="H151" s="38"/>
    </row>
    <row r="152" spans="1:8" s="2" customFormat="1" ht="16.899999999999999" customHeight="1">
      <c r="A152" s="35"/>
      <c r="B152" s="38"/>
      <c r="C152" s="300" t="s">
        <v>269</v>
      </c>
      <c r="D152" s="301" t="s">
        <v>269</v>
      </c>
      <c r="E152" s="302" t="s">
        <v>259</v>
      </c>
      <c r="F152" s="303">
        <v>1697.614</v>
      </c>
      <c r="G152" s="35"/>
      <c r="H152" s="38"/>
    </row>
    <row r="153" spans="1:8" s="2" customFormat="1" ht="16.899999999999999" customHeight="1">
      <c r="A153" s="35"/>
      <c r="B153" s="38"/>
      <c r="C153" s="304" t="s">
        <v>1</v>
      </c>
      <c r="D153" s="304" t="s">
        <v>423</v>
      </c>
      <c r="E153" s="17" t="s">
        <v>1</v>
      </c>
      <c r="F153" s="305">
        <v>150.94999999999999</v>
      </c>
      <c r="G153" s="35"/>
      <c r="H153" s="38"/>
    </row>
    <row r="154" spans="1:8" s="2" customFormat="1" ht="16.899999999999999" customHeight="1">
      <c r="A154" s="35"/>
      <c r="B154" s="38"/>
      <c r="C154" s="304" t="s">
        <v>1</v>
      </c>
      <c r="D154" s="304" t="s">
        <v>267</v>
      </c>
      <c r="E154" s="17" t="s">
        <v>1</v>
      </c>
      <c r="F154" s="305">
        <v>1546.664</v>
      </c>
      <c r="G154" s="35"/>
      <c r="H154" s="38"/>
    </row>
    <row r="155" spans="1:8" s="2" customFormat="1" ht="16.899999999999999" customHeight="1">
      <c r="A155" s="35"/>
      <c r="B155" s="38"/>
      <c r="C155" s="304" t="s">
        <v>269</v>
      </c>
      <c r="D155" s="304" t="s">
        <v>182</v>
      </c>
      <c r="E155" s="17" t="s">
        <v>1</v>
      </c>
      <c r="F155" s="305">
        <v>1697.614</v>
      </c>
      <c r="G155" s="35"/>
      <c r="H155" s="38"/>
    </row>
    <row r="156" spans="1:8" s="2" customFormat="1" ht="16.899999999999999" customHeight="1">
      <c r="A156" s="35"/>
      <c r="B156" s="38"/>
      <c r="C156" s="306" t="s">
        <v>1063</v>
      </c>
      <c r="D156" s="35"/>
      <c r="E156" s="35"/>
      <c r="F156" s="35"/>
      <c r="G156" s="35"/>
      <c r="H156" s="38"/>
    </row>
    <row r="157" spans="1:8" s="2" customFormat="1" ht="16.899999999999999" customHeight="1">
      <c r="A157" s="35"/>
      <c r="B157" s="38"/>
      <c r="C157" s="304" t="s">
        <v>420</v>
      </c>
      <c r="D157" s="304" t="s">
        <v>1095</v>
      </c>
      <c r="E157" s="17" t="s">
        <v>259</v>
      </c>
      <c r="F157" s="305">
        <v>1697.614</v>
      </c>
      <c r="G157" s="35"/>
      <c r="H157" s="38"/>
    </row>
    <row r="158" spans="1:8" s="2" customFormat="1" ht="22.5">
      <c r="A158" s="35"/>
      <c r="B158" s="38"/>
      <c r="C158" s="304" t="s">
        <v>425</v>
      </c>
      <c r="D158" s="304" t="s">
        <v>1096</v>
      </c>
      <c r="E158" s="17" t="s">
        <v>259</v>
      </c>
      <c r="F158" s="305">
        <v>25464.21</v>
      </c>
      <c r="G158" s="35"/>
      <c r="H158" s="38"/>
    </row>
    <row r="159" spans="1:8" s="2" customFormat="1" ht="16.899999999999999" customHeight="1">
      <c r="A159" s="35"/>
      <c r="B159" s="38"/>
      <c r="C159" s="304" t="s">
        <v>431</v>
      </c>
      <c r="D159" s="304" t="s">
        <v>1097</v>
      </c>
      <c r="E159" s="17" t="s">
        <v>259</v>
      </c>
      <c r="F159" s="305">
        <v>1697.614</v>
      </c>
      <c r="G159" s="35"/>
      <c r="H159" s="38"/>
    </row>
    <row r="160" spans="1:8" s="2" customFormat="1" ht="16.899999999999999" customHeight="1">
      <c r="A160" s="35"/>
      <c r="B160" s="38"/>
      <c r="C160" s="304" t="s">
        <v>435</v>
      </c>
      <c r="D160" s="304" t="s">
        <v>436</v>
      </c>
      <c r="E160" s="17" t="s">
        <v>259</v>
      </c>
      <c r="F160" s="305">
        <v>1697.614</v>
      </c>
      <c r="G160" s="35"/>
      <c r="H160" s="38"/>
    </row>
    <row r="161" spans="1:8" s="2" customFormat="1" ht="16.899999999999999" customHeight="1">
      <c r="A161" s="35"/>
      <c r="B161" s="38"/>
      <c r="C161" s="304" t="s">
        <v>439</v>
      </c>
      <c r="D161" s="304" t="s">
        <v>1098</v>
      </c>
      <c r="E161" s="17" t="s">
        <v>441</v>
      </c>
      <c r="F161" s="305">
        <v>2885.944</v>
      </c>
      <c r="G161" s="35"/>
      <c r="H161" s="38"/>
    </row>
    <row r="162" spans="1:8" s="2" customFormat="1" ht="16.899999999999999" customHeight="1">
      <c r="A162" s="35"/>
      <c r="B162" s="38"/>
      <c r="C162" s="300" t="s">
        <v>271</v>
      </c>
      <c r="D162" s="301" t="s">
        <v>271</v>
      </c>
      <c r="E162" s="302" t="s">
        <v>259</v>
      </c>
      <c r="F162" s="303">
        <v>149.6</v>
      </c>
      <c r="G162" s="35"/>
      <c r="H162" s="38"/>
    </row>
    <row r="163" spans="1:8" s="2" customFormat="1" ht="16.899999999999999" customHeight="1">
      <c r="A163" s="35"/>
      <c r="B163" s="38"/>
      <c r="C163" s="304" t="s">
        <v>1</v>
      </c>
      <c r="D163" s="304" t="s">
        <v>312</v>
      </c>
      <c r="E163" s="17" t="s">
        <v>1</v>
      </c>
      <c r="F163" s="305">
        <v>0</v>
      </c>
      <c r="G163" s="35"/>
      <c r="H163" s="38"/>
    </row>
    <row r="164" spans="1:8" s="2" customFormat="1" ht="16.899999999999999" customHeight="1">
      <c r="A164" s="35"/>
      <c r="B164" s="38"/>
      <c r="C164" s="304" t="s">
        <v>271</v>
      </c>
      <c r="D164" s="304" t="s">
        <v>272</v>
      </c>
      <c r="E164" s="17" t="s">
        <v>1</v>
      </c>
      <c r="F164" s="305">
        <v>149.6</v>
      </c>
      <c r="G164" s="35"/>
      <c r="H164" s="38"/>
    </row>
    <row r="165" spans="1:8" s="2" customFormat="1" ht="16.899999999999999" customHeight="1">
      <c r="A165" s="35"/>
      <c r="B165" s="38"/>
      <c r="C165" s="306" t="s">
        <v>1063</v>
      </c>
      <c r="D165" s="35"/>
      <c r="E165" s="35"/>
      <c r="F165" s="35"/>
      <c r="G165" s="35"/>
      <c r="H165" s="38"/>
    </row>
    <row r="166" spans="1:8" s="2" customFormat="1" ht="16.899999999999999" customHeight="1">
      <c r="A166" s="35"/>
      <c r="B166" s="38"/>
      <c r="C166" s="304" t="s">
        <v>368</v>
      </c>
      <c r="D166" s="304" t="s">
        <v>1099</v>
      </c>
      <c r="E166" s="17" t="s">
        <v>259</v>
      </c>
      <c r="F166" s="305">
        <v>149.6</v>
      </c>
      <c r="G166" s="35"/>
      <c r="H166" s="38"/>
    </row>
    <row r="167" spans="1:8" s="2" customFormat="1" ht="16.899999999999999" customHeight="1">
      <c r="A167" s="35"/>
      <c r="B167" s="38"/>
      <c r="C167" s="304" t="s">
        <v>414</v>
      </c>
      <c r="D167" s="304" t="s">
        <v>1100</v>
      </c>
      <c r="E167" s="17" t="s">
        <v>259</v>
      </c>
      <c r="F167" s="305">
        <v>149.6</v>
      </c>
      <c r="G167" s="35"/>
      <c r="H167" s="38"/>
    </row>
    <row r="168" spans="1:8" s="2" customFormat="1" ht="16.899999999999999" customHeight="1">
      <c r="A168" s="35"/>
      <c r="B168" s="38"/>
      <c r="C168" s="304" t="s">
        <v>559</v>
      </c>
      <c r="D168" s="304" t="s">
        <v>560</v>
      </c>
      <c r="E168" s="17" t="s">
        <v>259</v>
      </c>
      <c r="F168" s="305">
        <v>59.84</v>
      </c>
      <c r="G168" s="35"/>
      <c r="H168" s="38"/>
    </row>
    <row r="169" spans="1:8" s="2" customFormat="1" ht="16.899999999999999" customHeight="1">
      <c r="A169" s="35"/>
      <c r="B169" s="38"/>
      <c r="C169" s="300" t="s">
        <v>273</v>
      </c>
      <c r="D169" s="301" t="s">
        <v>273</v>
      </c>
      <c r="E169" s="302" t="s">
        <v>237</v>
      </c>
      <c r="F169" s="303">
        <v>1399</v>
      </c>
      <c r="G169" s="35"/>
      <c r="H169" s="38"/>
    </row>
    <row r="170" spans="1:8" s="2" customFormat="1" ht="16.899999999999999" customHeight="1">
      <c r="A170" s="35"/>
      <c r="B170" s="38"/>
      <c r="C170" s="304" t="s">
        <v>1</v>
      </c>
      <c r="D170" s="304" t="s">
        <v>534</v>
      </c>
      <c r="E170" s="17" t="s">
        <v>1</v>
      </c>
      <c r="F170" s="305">
        <v>0</v>
      </c>
      <c r="G170" s="35"/>
      <c r="H170" s="38"/>
    </row>
    <row r="171" spans="1:8" s="2" customFormat="1" ht="16.899999999999999" customHeight="1">
      <c r="A171" s="35"/>
      <c r="B171" s="38"/>
      <c r="C171" s="304" t="s">
        <v>273</v>
      </c>
      <c r="D171" s="304" t="s">
        <v>274</v>
      </c>
      <c r="E171" s="17" t="s">
        <v>1</v>
      </c>
      <c r="F171" s="305">
        <v>1399</v>
      </c>
      <c r="G171" s="35"/>
      <c r="H171" s="38"/>
    </row>
    <row r="172" spans="1:8" s="2" customFormat="1" ht="16.899999999999999" customHeight="1">
      <c r="A172" s="35"/>
      <c r="B172" s="38"/>
      <c r="C172" s="306" t="s">
        <v>1063</v>
      </c>
      <c r="D172" s="35"/>
      <c r="E172" s="35"/>
      <c r="F172" s="35"/>
      <c r="G172" s="35"/>
      <c r="H172" s="38"/>
    </row>
    <row r="173" spans="1:8" s="2" customFormat="1" ht="16.899999999999999" customHeight="1">
      <c r="A173" s="35"/>
      <c r="B173" s="38"/>
      <c r="C173" s="304" t="s">
        <v>657</v>
      </c>
      <c r="D173" s="304" t="s">
        <v>1101</v>
      </c>
      <c r="E173" s="17" t="s">
        <v>237</v>
      </c>
      <c r="F173" s="305">
        <v>1399</v>
      </c>
      <c r="G173" s="35"/>
      <c r="H173" s="38"/>
    </row>
    <row r="174" spans="1:8" s="2" customFormat="1" ht="16.899999999999999" customHeight="1">
      <c r="A174" s="35"/>
      <c r="B174" s="38"/>
      <c r="C174" s="304" t="s">
        <v>371</v>
      </c>
      <c r="D174" s="304" t="s">
        <v>1065</v>
      </c>
      <c r="E174" s="17" t="s">
        <v>259</v>
      </c>
      <c r="F174" s="305">
        <v>1546.664</v>
      </c>
      <c r="G174" s="35"/>
      <c r="H174" s="38"/>
    </row>
    <row r="175" spans="1:8" s="2" customFormat="1" ht="16.899999999999999" customHeight="1">
      <c r="A175" s="35"/>
      <c r="B175" s="38"/>
      <c r="C175" s="304" t="s">
        <v>490</v>
      </c>
      <c r="D175" s="304" t="s">
        <v>1066</v>
      </c>
      <c r="E175" s="17" t="s">
        <v>237</v>
      </c>
      <c r="F175" s="305">
        <v>3864.3</v>
      </c>
      <c r="G175" s="35"/>
      <c r="H175" s="38"/>
    </row>
    <row r="176" spans="1:8" s="2" customFormat="1" ht="16.899999999999999" customHeight="1">
      <c r="A176" s="35"/>
      <c r="B176" s="38"/>
      <c r="C176" s="304" t="s">
        <v>595</v>
      </c>
      <c r="D176" s="304" t="s">
        <v>1067</v>
      </c>
      <c r="E176" s="17" t="s">
        <v>237</v>
      </c>
      <c r="F176" s="305">
        <v>4542.3490000000002</v>
      </c>
      <c r="G176" s="35"/>
      <c r="H176" s="38"/>
    </row>
    <row r="177" spans="1:8" s="2" customFormat="1" ht="16.899999999999999" customHeight="1">
      <c r="A177" s="35"/>
      <c r="B177" s="38"/>
      <c r="C177" s="304" t="s">
        <v>617</v>
      </c>
      <c r="D177" s="304" t="s">
        <v>1102</v>
      </c>
      <c r="E177" s="17" t="s">
        <v>237</v>
      </c>
      <c r="F177" s="305">
        <v>1399</v>
      </c>
      <c r="G177" s="35"/>
      <c r="H177" s="38"/>
    </row>
    <row r="178" spans="1:8" s="2" customFormat="1" ht="16.899999999999999" customHeight="1">
      <c r="A178" s="35"/>
      <c r="B178" s="38"/>
      <c r="C178" s="304" t="s">
        <v>621</v>
      </c>
      <c r="D178" s="304" t="s">
        <v>1069</v>
      </c>
      <c r="E178" s="17" t="s">
        <v>237</v>
      </c>
      <c r="F178" s="305">
        <v>4057.56</v>
      </c>
      <c r="G178" s="35"/>
      <c r="H178" s="38"/>
    </row>
    <row r="179" spans="1:8" s="2" customFormat="1" ht="16.899999999999999" customHeight="1">
      <c r="A179" s="35"/>
      <c r="B179" s="38"/>
      <c r="C179" s="304" t="s">
        <v>661</v>
      </c>
      <c r="D179" s="304" t="s">
        <v>662</v>
      </c>
      <c r="E179" s="17" t="s">
        <v>237</v>
      </c>
      <c r="F179" s="305">
        <v>1468.95</v>
      </c>
      <c r="G179" s="35"/>
      <c r="H179" s="38"/>
    </row>
    <row r="180" spans="1:8" s="2" customFormat="1" ht="16.899999999999999" customHeight="1">
      <c r="A180" s="35"/>
      <c r="B180" s="38"/>
      <c r="C180" s="300" t="s">
        <v>275</v>
      </c>
      <c r="D180" s="301" t="s">
        <v>275</v>
      </c>
      <c r="E180" s="302" t="s">
        <v>237</v>
      </c>
      <c r="F180" s="303">
        <v>346.2</v>
      </c>
      <c r="G180" s="35"/>
      <c r="H180" s="38"/>
    </row>
    <row r="181" spans="1:8" s="2" customFormat="1" ht="16.899999999999999" customHeight="1">
      <c r="A181" s="35"/>
      <c r="B181" s="38"/>
      <c r="C181" s="304" t="s">
        <v>275</v>
      </c>
      <c r="D181" s="304" t="s">
        <v>276</v>
      </c>
      <c r="E181" s="17" t="s">
        <v>1</v>
      </c>
      <c r="F181" s="305">
        <v>346.2</v>
      </c>
      <c r="G181" s="35"/>
      <c r="H181" s="38"/>
    </row>
    <row r="182" spans="1:8" s="2" customFormat="1" ht="16.899999999999999" customHeight="1">
      <c r="A182" s="35"/>
      <c r="B182" s="38"/>
      <c r="C182" s="306" t="s">
        <v>1063</v>
      </c>
      <c r="D182" s="35"/>
      <c r="E182" s="35"/>
      <c r="F182" s="35"/>
      <c r="G182" s="35"/>
      <c r="H182" s="38"/>
    </row>
    <row r="183" spans="1:8" s="2" customFormat="1" ht="16.899999999999999" customHeight="1">
      <c r="A183" s="35"/>
      <c r="B183" s="38"/>
      <c r="C183" s="304" t="s">
        <v>653</v>
      </c>
      <c r="D183" s="304" t="s">
        <v>1103</v>
      </c>
      <c r="E183" s="17" t="s">
        <v>237</v>
      </c>
      <c r="F183" s="305">
        <v>377.2</v>
      </c>
      <c r="G183" s="35"/>
      <c r="H183" s="38"/>
    </row>
    <row r="184" spans="1:8" s="2" customFormat="1" ht="16.899999999999999" customHeight="1">
      <c r="A184" s="35"/>
      <c r="B184" s="38"/>
      <c r="C184" s="304" t="s">
        <v>371</v>
      </c>
      <c r="D184" s="304" t="s">
        <v>1065</v>
      </c>
      <c r="E184" s="17" t="s">
        <v>259</v>
      </c>
      <c r="F184" s="305">
        <v>1546.664</v>
      </c>
      <c r="G184" s="35"/>
      <c r="H184" s="38"/>
    </row>
    <row r="185" spans="1:8" s="2" customFormat="1" ht="16.899999999999999" customHeight="1">
      <c r="A185" s="35"/>
      <c r="B185" s="38"/>
      <c r="C185" s="304" t="s">
        <v>490</v>
      </c>
      <c r="D185" s="304" t="s">
        <v>1066</v>
      </c>
      <c r="E185" s="17" t="s">
        <v>237</v>
      </c>
      <c r="F185" s="305">
        <v>3864.3</v>
      </c>
      <c r="G185" s="35"/>
      <c r="H185" s="38"/>
    </row>
    <row r="186" spans="1:8" s="2" customFormat="1" ht="16.899999999999999" customHeight="1">
      <c r="A186" s="35"/>
      <c r="B186" s="38"/>
      <c r="C186" s="304" t="s">
        <v>595</v>
      </c>
      <c r="D186" s="304" t="s">
        <v>1067</v>
      </c>
      <c r="E186" s="17" t="s">
        <v>237</v>
      </c>
      <c r="F186" s="305">
        <v>4542.3490000000002</v>
      </c>
      <c r="G186" s="35"/>
      <c r="H186" s="38"/>
    </row>
    <row r="187" spans="1:8" s="2" customFormat="1" ht="16.899999999999999" customHeight="1">
      <c r="A187" s="35"/>
      <c r="B187" s="38"/>
      <c r="C187" s="304" t="s">
        <v>612</v>
      </c>
      <c r="D187" s="304" t="s">
        <v>1068</v>
      </c>
      <c r="E187" s="17" t="s">
        <v>237</v>
      </c>
      <c r="F187" s="305">
        <v>6641.5</v>
      </c>
      <c r="G187" s="35"/>
      <c r="H187" s="38"/>
    </row>
    <row r="188" spans="1:8" s="2" customFormat="1" ht="16.899999999999999" customHeight="1">
      <c r="A188" s="35"/>
      <c r="B188" s="38"/>
      <c r="C188" s="304" t="s">
        <v>621</v>
      </c>
      <c r="D188" s="304" t="s">
        <v>1069</v>
      </c>
      <c r="E188" s="17" t="s">
        <v>237</v>
      </c>
      <c r="F188" s="305">
        <v>4057.56</v>
      </c>
      <c r="G188" s="35"/>
      <c r="H188" s="38"/>
    </row>
    <row r="189" spans="1:8" s="2" customFormat="1" ht="16.899999999999999" customHeight="1">
      <c r="A189" s="35"/>
      <c r="B189" s="38"/>
      <c r="C189" s="304" t="s">
        <v>666</v>
      </c>
      <c r="D189" s="304" t="s">
        <v>667</v>
      </c>
      <c r="E189" s="17" t="s">
        <v>237</v>
      </c>
      <c r="F189" s="305">
        <v>363.51</v>
      </c>
      <c r="G189" s="35"/>
      <c r="H189" s="38"/>
    </row>
    <row r="190" spans="1:8" s="2" customFormat="1" ht="16.899999999999999" customHeight="1">
      <c r="A190" s="35"/>
      <c r="B190" s="38"/>
      <c r="C190" s="300" t="s">
        <v>277</v>
      </c>
      <c r="D190" s="301" t="s">
        <v>277</v>
      </c>
      <c r="E190" s="302" t="s">
        <v>237</v>
      </c>
      <c r="F190" s="303">
        <v>3864.3</v>
      </c>
      <c r="G190" s="35"/>
      <c r="H190" s="38"/>
    </row>
    <row r="191" spans="1:8" s="2" customFormat="1" ht="16.899999999999999" customHeight="1">
      <c r="A191" s="35"/>
      <c r="B191" s="38"/>
      <c r="C191" s="304" t="s">
        <v>1</v>
      </c>
      <c r="D191" s="304" t="s">
        <v>417</v>
      </c>
      <c r="E191" s="17" t="s">
        <v>1</v>
      </c>
      <c r="F191" s="305">
        <v>0</v>
      </c>
      <c r="G191" s="35"/>
      <c r="H191" s="38"/>
    </row>
    <row r="192" spans="1:8" s="2" customFormat="1" ht="16.899999999999999" customHeight="1">
      <c r="A192" s="35"/>
      <c r="B192" s="38"/>
      <c r="C192" s="304" t="s">
        <v>277</v>
      </c>
      <c r="D192" s="304" t="s">
        <v>493</v>
      </c>
      <c r="E192" s="17" t="s">
        <v>1</v>
      </c>
      <c r="F192" s="305">
        <v>3864.3</v>
      </c>
      <c r="G192" s="35"/>
      <c r="H192" s="38"/>
    </row>
    <row r="193" spans="1:8" s="2" customFormat="1" ht="16.899999999999999" customHeight="1">
      <c r="A193" s="35"/>
      <c r="B193" s="38"/>
      <c r="C193" s="306" t="s">
        <v>1063</v>
      </c>
      <c r="D193" s="35"/>
      <c r="E193" s="35"/>
      <c r="F193" s="35"/>
      <c r="G193" s="35"/>
      <c r="H193" s="38"/>
    </row>
    <row r="194" spans="1:8" s="2" customFormat="1" ht="16.899999999999999" customHeight="1">
      <c r="A194" s="35"/>
      <c r="B194" s="38"/>
      <c r="C194" s="304" t="s">
        <v>490</v>
      </c>
      <c r="D194" s="304" t="s">
        <v>1066</v>
      </c>
      <c r="E194" s="17" t="s">
        <v>237</v>
      </c>
      <c r="F194" s="305">
        <v>3864.3</v>
      </c>
      <c r="G194" s="35"/>
      <c r="H194" s="38"/>
    </row>
    <row r="195" spans="1:8" s="2" customFormat="1" ht="16.899999999999999" customHeight="1">
      <c r="A195" s="35"/>
      <c r="B195" s="38"/>
      <c r="C195" s="304" t="s">
        <v>832</v>
      </c>
      <c r="D195" s="304" t="s">
        <v>1104</v>
      </c>
      <c r="E195" s="17" t="s">
        <v>237</v>
      </c>
      <c r="F195" s="305">
        <v>3864.3</v>
      </c>
      <c r="G195" s="35"/>
      <c r="H195" s="38"/>
    </row>
    <row r="196" spans="1:8" s="2" customFormat="1" ht="16.899999999999999" customHeight="1">
      <c r="A196" s="35"/>
      <c r="B196" s="38"/>
      <c r="C196" s="300" t="s">
        <v>279</v>
      </c>
      <c r="D196" s="301" t="s">
        <v>279</v>
      </c>
      <c r="E196" s="302" t="s">
        <v>259</v>
      </c>
      <c r="F196" s="303">
        <v>73.25</v>
      </c>
      <c r="G196" s="35"/>
      <c r="H196" s="38"/>
    </row>
    <row r="197" spans="1:8" s="2" customFormat="1" ht="16.899999999999999" customHeight="1">
      <c r="A197" s="35"/>
      <c r="B197" s="38"/>
      <c r="C197" s="304" t="s">
        <v>1</v>
      </c>
      <c r="D197" s="304" t="s">
        <v>390</v>
      </c>
      <c r="E197" s="17" t="s">
        <v>1</v>
      </c>
      <c r="F197" s="305">
        <v>0</v>
      </c>
      <c r="G197" s="35"/>
      <c r="H197" s="38"/>
    </row>
    <row r="198" spans="1:8" s="2" customFormat="1" ht="16.899999999999999" customHeight="1">
      <c r="A198" s="35"/>
      <c r="B198" s="38"/>
      <c r="C198" s="304" t="s">
        <v>279</v>
      </c>
      <c r="D198" s="304" t="s">
        <v>391</v>
      </c>
      <c r="E198" s="17" t="s">
        <v>1</v>
      </c>
      <c r="F198" s="305">
        <v>73.25</v>
      </c>
      <c r="G198" s="35"/>
      <c r="H198" s="38"/>
    </row>
    <row r="199" spans="1:8" s="2" customFormat="1" ht="16.899999999999999" customHeight="1">
      <c r="A199" s="35"/>
      <c r="B199" s="38"/>
      <c r="C199" s="306" t="s">
        <v>1063</v>
      </c>
      <c r="D199" s="35"/>
      <c r="E199" s="35"/>
      <c r="F199" s="35"/>
      <c r="G199" s="35"/>
      <c r="H199" s="38"/>
    </row>
    <row r="200" spans="1:8" s="2" customFormat="1" ht="16.899999999999999" customHeight="1">
      <c r="A200" s="35"/>
      <c r="B200" s="38"/>
      <c r="C200" s="304" t="s">
        <v>387</v>
      </c>
      <c r="D200" s="304" t="s">
        <v>1105</v>
      </c>
      <c r="E200" s="17" t="s">
        <v>259</v>
      </c>
      <c r="F200" s="305">
        <v>73.25</v>
      </c>
      <c r="G200" s="35"/>
      <c r="H200" s="38"/>
    </row>
    <row r="201" spans="1:8" s="2" customFormat="1" ht="16.899999999999999" customHeight="1">
      <c r="A201" s="35"/>
      <c r="B201" s="38"/>
      <c r="C201" s="304" t="s">
        <v>392</v>
      </c>
      <c r="D201" s="304" t="s">
        <v>1106</v>
      </c>
      <c r="E201" s="17" t="s">
        <v>259</v>
      </c>
      <c r="F201" s="305">
        <v>73.25</v>
      </c>
      <c r="G201" s="35"/>
      <c r="H201" s="38"/>
    </row>
    <row r="202" spans="1:8" s="2" customFormat="1" ht="16.899999999999999" customHeight="1">
      <c r="A202" s="35"/>
      <c r="B202" s="38"/>
      <c r="C202" s="304" t="s">
        <v>420</v>
      </c>
      <c r="D202" s="304" t="s">
        <v>1095</v>
      </c>
      <c r="E202" s="17" t="s">
        <v>259</v>
      </c>
      <c r="F202" s="305">
        <v>1697.614</v>
      </c>
      <c r="G202" s="35"/>
      <c r="H202" s="38"/>
    </row>
    <row r="203" spans="1:8" s="2" customFormat="1" ht="16.899999999999999" customHeight="1">
      <c r="A203" s="35"/>
      <c r="B203" s="38"/>
      <c r="C203" s="304" t="s">
        <v>445</v>
      </c>
      <c r="D203" s="304" t="s">
        <v>1089</v>
      </c>
      <c r="E203" s="17" t="s">
        <v>259</v>
      </c>
      <c r="F203" s="305">
        <v>123.512</v>
      </c>
      <c r="G203" s="35"/>
      <c r="H203" s="38"/>
    </row>
    <row r="204" spans="1:8" s="2" customFormat="1" ht="16.899999999999999" customHeight="1">
      <c r="A204" s="35"/>
      <c r="B204" s="38"/>
      <c r="C204" s="300" t="s">
        <v>281</v>
      </c>
      <c r="D204" s="301" t="s">
        <v>281</v>
      </c>
      <c r="E204" s="302" t="s">
        <v>259</v>
      </c>
      <c r="F204" s="303">
        <v>77.7</v>
      </c>
      <c r="G204" s="35"/>
      <c r="H204" s="38"/>
    </row>
    <row r="205" spans="1:8" s="2" customFormat="1" ht="16.899999999999999" customHeight="1">
      <c r="A205" s="35"/>
      <c r="B205" s="38"/>
      <c r="C205" s="304" t="s">
        <v>1</v>
      </c>
      <c r="D205" s="304" t="s">
        <v>398</v>
      </c>
      <c r="E205" s="17" t="s">
        <v>1</v>
      </c>
      <c r="F205" s="305">
        <v>0</v>
      </c>
      <c r="G205" s="35"/>
      <c r="H205" s="38"/>
    </row>
    <row r="206" spans="1:8" s="2" customFormat="1" ht="16.899999999999999" customHeight="1">
      <c r="A206" s="35"/>
      <c r="B206" s="38"/>
      <c r="C206" s="304" t="s">
        <v>281</v>
      </c>
      <c r="D206" s="304" t="s">
        <v>399</v>
      </c>
      <c r="E206" s="17" t="s">
        <v>1</v>
      </c>
      <c r="F206" s="305">
        <v>77.7</v>
      </c>
      <c r="G206" s="35"/>
      <c r="H206" s="38"/>
    </row>
    <row r="207" spans="1:8" s="2" customFormat="1" ht="16.899999999999999" customHeight="1">
      <c r="A207" s="35"/>
      <c r="B207" s="38"/>
      <c r="C207" s="306" t="s">
        <v>1063</v>
      </c>
      <c r="D207" s="35"/>
      <c r="E207" s="35"/>
      <c r="F207" s="35"/>
      <c r="G207" s="35"/>
      <c r="H207" s="38"/>
    </row>
    <row r="208" spans="1:8" s="2" customFormat="1" ht="16.899999999999999" customHeight="1">
      <c r="A208" s="35"/>
      <c r="B208" s="38"/>
      <c r="C208" s="304" t="s">
        <v>395</v>
      </c>
      <c r="D208" s="304" t="s">
        <v>1107</v>
      </c>
      <c r="E208" s="17" t="s">
        <v>259</v>
      </c>
      <c r="F208" s="305">
        <v>77.7</v>
      </c>
      <c r="G208" s="35"/>
      <c r="H208" s="38"/>
    </row>
    <row r="209" spans="1:8" s="2" customFormat="1" ht="16.899999999999999" customHeight="1">
      <c r="A209" s="35"/>
      <c r="B209" s="38"/>
      <c r="C209" s="304" t="s">
        <v>400</v>
      </c>
      <c r="D209" s="304" t="s">
        <v>1108</v>
      </c>
      <c r="E209" s="17" t="s">
        <v>259</v>
      </c>
      <c r="F209" s="305">
        <v>77.7</v>
      </c>
      <c r="G209" s="35"/>
      <c r="H209" s="38"/>
    </row>
    <row r="210" spans="1:8" s="2" customFormat="1" ht="16.899999999999999" customHeight="1">
      <c r="A210" s="35"/>
      <c r="B210" s="38"/>
      <c r="C210" s="304" t="s">
        <v>410</v>
      </c>
      <c r="D210" s="304" t="s">
        <v>1109</v>
      </c>
      <c r="E210" s="17" t="s">
        <v>259</v>
      </c>
      <c r="F210" s="305">
        <v>77.7</v>
      </c>
      <c r="G210" s="35"/>
      <c r="H210" s="38"/>
    </row>
    <row r="211" spans="1:8" s="2" customFormat="1" ht="16.899999999999999" customHeight="1">
      <c r="A211" s="35"/>
      <c r="B211" s="38"/>
      <c r="C211" s="304" t="s">
        <v>420</v>
      </c>
      <c r="D211" s="304" t="s">
        <v>1095</v>
      </c>
      <c r="E211" s="17" t="s">
        <v>259</v>
      </c>
      <c r="F211" s="305">
        <v>1697.614</v>
      </c>
      <c r="G211" s="35"/>
      <c r="H211" s="38"/>
    </row>
    <row r="212" spans="1:8" s="2" customFormat="1" ht="16.899999999999999" customHeight="1">
      <c r="A212" s="35"/>
      <c r="B212" s="38"/>
      <c r="C212" s="304" t="s">
        <v>445</v>
      </c>
      <c r="D212" s="304" t="s">
        <v>1089</v>
      </c>
      <c r="E212" s="17" t="s">
        <v>259</v>
      </c>
      <c r="F212" s="305">
        <v>123.512</v>
      </c>
      <c r="G212" s="35"/>
      <c r="H212" s="38"/>
    </row>
    <row r="213" spans="1:8" s="2" customFormat="1" ht="16.899999999999999" customHeight="1">
      <c r="A213" s="35"/>
      <c r="B213" s="38"/>
      <c r="C213" s="304" t="s">
        <v>460</v>
      </c>
      <c r="D213" s="304" t="s">
        <v>461</v>
      </c>
      <c r="E213" s="17" t="s">
        <v>441</v>
      </c>
      <c r="F213" s="305">
        <v>112.199</v>
      </c>
      <c r="G213" s="35"/>
      <c r="H213" s="38"/>
    </row>
    <row r="214" spans="1:8" s="2" customFormat="1" ht="16.899999999999999" customHeight="1">
      <c r="A214" s="35"/>
      <c r="B214" s="38"/>
      <c r="C214" s="300" t="s">
        <v>283</v>
      </c>
      <c r="D214" s="301" t="s">
        <v>283</v>
      </c>
      <c r="E214" s="302" t="s">
        <v>237</v>
      </c>
      <c r="F214" s="303">
        <v>938</v>
      </c>
      <c r="G214" s="35"/>
      <c r="H214" s="38"/>
    </row>
    <row r="215" spans="1:8" s="2" customFormat="1" ht="16.899999999999999" customHeight="1">
      <c r="A215" s="35"/>
      <c r="B215" s="38"/>
      <c r="C215" s="304" t="s">
        <v>1</v>
      </c>
      <c r="D215" s="304" t="s">
        <v>331</v>
      </c>
      <c r="E215" s="17" t="s">
        <v>1</v>
      </c>
      <c r="F215" s="305">
        <v>0</v>
      </c>
      <c r="G215" s="35"/>
      <c r="H215" s="38"/>
    </row>
    <row r="216" spans="1:8" s="2" customFormat="1" ht="16.899999999999999" customHeight="1">
      <c r="A216" s="35"/>
      <c r="B216" s="38"/>
      <c r="C216" s="304" t="s">
        <v>291</v>
      </c>
      <c r="D216" s="304" t="s">
        <v>292</v>
      </c>
      <c r="E216" s="17" t="s">
        <v>1</v>
      </c>
      <c r="F216" s="305">
        <v>770</v>
      </c>
      <c r="G216" s="35"/>
      <c r="H216" s="38"/>
    </row>
    <row r="217" spans="1:8" s="2" customFormat="1" ht="16.899999999999999" customHeight="1">
      <c r="A217" s="35"/>
      <c r="B217" s="38"/>
      <c r="C217" s="304" t="s">
        <v>253</v>
      </c>
      <c r="D217" s="304" t="s">
        <v>254</v>
      </c>
      <c r="E217" s="17" t="s">
        <v>1</v>
      </c>
      <c r="F217" s="305">
        <v>168</v>
      </c>
      <c r="G217" s="35"/>
      <c r="H217" s="38"/>
    </row>
    <row r="218" spans="1:8" s="2" customFormat="1" ht="16.899999999999999" customHeight="1">
      <c r="A218" s="35"/>
      <c r="B218" s="38"/>
      <c r="C218" s="304" t="s">
        <v>283</v>
      </c>
      <c r="D218" s="304" t="s">
        <v>182</v>
      </c>
      <c r="E218" s="17" t="s">
        <v>1</v>
      </c>
      <c r="F218" s="305">
        <v>938</v>
      </c>
      <c r="G218" s="35"/>
      <c r="H218" s="38"/>
    </row>
    <row r="219" spans="1:8" s="2" customFormat="1" ht="16.899999999999999" customHeight="1">
      <c r="A219" s="35"/>
      <c r="B219" s="38"/>
      <c r="C219" s="306" t="s">
        <v>1063</v>
      </c>
      <c r="D219" s="35"/>
      <c r="E219" s="35"/>
      <c r="F219" s="35"/>
      <c r="G219" s="35"/>
      <c r="H219" s="38"/>
    </row>
    <row r="220" spans="1:8" s="2" customFormat="1" ht="16.899999999999999" customHeight="1">
      <c r="A220" s="35"/>
      <c r="B220" s="38"/>
      <c r="C220" s="304" t="s">
        <v>470</v>
      </c>
      <c r="D220" s="304" t="s">
        <v>1083</v>
      </c>
      <c r="E220" s="17" t="s">
        <v>237</v>
      </c>
      <c r="F220" s="305">
        <v>938</v>
      </c>
      <c r="G220" s="35"/>
      <c r="H220" s="38"/>
    </row>
    <row r="221" spans="1:8" s="2" customFormat="1" ht="16.899999999999999" customHeight="1">
      <c r="A221" s="35"/>
      <c r="B221" s="38"/>
      <c r="C221" s="304" t="s">
        <v>505</v>
      </c>
      <c r="D221" s="304" t="s">
        <v>1110</v>
      </c>
      <c r="E221" s="17" t="s">
        <v>237</v>
      </c>
      <c r="F221" s="305">
        <v>938</v>
      </c>
      <c r="G221" s="35"/>
      <c r="H221" s="38"/>
    </row>
    <row r="222" spans="1:8" s="2" customFormat="1" ht="16.899999999999999" customHeight="1">
      <c r="A222" s="35"/>
      <c r="B222" s="38"/>
      <c r="C222" s="304" t="s">
        <v>509</v>
      </c>
      <c r="D222" s="304" t="s">
        <v>1111</v>
      </c>
      <c r="E222" s="17" t="s">
        <v>237</v>
      </c>
      <c r="F222" s="305">
        <v>938</v>
      </c>
      <c r="G222" s="35"/>
      <c r="H222" s="38"/>
    </row>
    <row r="223" spans="1:8" s="2" customFormat="1" ht="16.899999999999999" customHeight="1">
      <c r="A223" s="35"/>
      <c r="B223" s="38"/>
      <c r="C223" s="304" t="s">
        <v>513</v>
      </c>
      <c r="D223" s="304" t="s">
        <v>1112</v>
      </c>
      <c r="E223" s="17" t="s">
        <v>237</v>
      </c>
      <c r="F223" s="305">
        <v>938</v>
      </c>
      <c r="G223" s="35"/>
      <c r="H223" s="38"/>
    </row>
    <row r="224" spans="1:8" s="2" customFormat="1" ht="22.5">
      <c r="A224" s="35"/>
      <c r="B224" s="38"/>
      <c r="C224" s="304" t="s">
        <v>517</v>
      </c>
      <c r="D224" s="304" t="s">
        <v>1113</v>
      </c>
      <c r="E224" s="17" t="s">
        <v>310</v>
      </c>
      <c r="F224" s="305">
        <v>9.4E-2</v>
      </c>
      <c r="G224" s="35"/>
      <c r="H224" s="38"/>
    </row>
    <row r="225" spans="1:8" s="2" customFormat="1" ht="22.5">
      <c r="A225" s="35"/>
      <c r="B225" s="38"/>
      <c r="C225" s="304" t="s">
        <v>546</v>
      </c>
      <c r="D225" s="304" t="s">
        <v>1114</v>
      </c>
      <c r="E225" s="17" t="s">
        <v>237</v>
      </c>
      <c r="F225" s="305">
        <v>938</v>
      </c>
      <c r="G225" s="35"/>
      <c r="H225" s="38"/>
    </row>
    <row r="226" spans="1:8" s="2" customFormat="1" ht="16.899999999999999" customHeight="1">
      <c r="A226" s="35"/>
      <c r="B226" s="38"/>
      <c r="C226" s="304" t="s">
        <v>564</v>
      </c>
      <c r="D226" s="304" t="s">
        <v>1115</v>
      </c>
      <c r="E226" s="17" t="s">
        <v>259</v>
      </c>
      <c r="F226" s="305">
        <v>14.07</v>
      </c>
      <c r="G226" s="35"/>
      <c r="H226" s="38"/>
    </row>
    <row r="227" spans="1:8" s="2" customFormat="1" ht="16.899999999999999" customHeight="1">
      <c r="A227" s="35"/>
      <c r="B227" s="38"/>
      <c r="C227" s="304" t="s">
        <v>500</v>
      </c>
      <c r="D227" s="304" t="s">
        <v>501</v>
      </c>
      <c r="E227" s="17" t="s">
        <v>486</v>
      </c>
      <c r="F227" s="305">
        <v>28.14</v>
      </c>
      <c r="G227" s="35"/>
      <c r="H227" s="38"/>
    </row>
    <row r="228" spans="1:8" s="2" customFormat="1" ht="16.899999999999999" customHeight="1">
      <c r="A228" s="35"/>
      <c r="B228" s="38"/>
      <c r="C228" s="304" t="s">
        <v>474</v>
      </c>
      <c r="D228" s="304" t="s">
        <v>475</v>
      </c>
      <c r="E228" s="17" t="s">
        <v>476</v>
      </c>
      <c r="F228" s="305">
        <v>0.75</v>
      </c>
      <c r="G228" s="35"/>
      <c r="H228" s="38"/>
    </row>
    <row r="229" spans="1:8" s="2" customFormat="1" ht="16.899999999999999" customHeight="1">
      <c r="A229" s="35"/>
      <c r="B229" s="38"/>
      <c r="C229" s="300" t="s">
        <v>285</v>
      </c>
      <c r="D229" s="301" t="s">
        <v>285</v>
      </c>
      <c r="E229" s="302" t="s">
        <v>237</v>
      </c>
      <c r="F229" s="303">
        <v>31</v>
      </c>
      <c r="G229" s="35"/>
      <c r="H229" s="38"/>
    </row>
    <row r="230" spans="1:8" s="2" customFormat="1" ht="16.899999999999999" customHeight="1">
      <c r="A230" s="35"/>
      <c r="B230" s="38"/>
      <c r="C230" s="304" t="s">
        <v>1</v>
      </c>
      <c r="D230" s="304" t="s">
        <v>331</v>
      </c>
      <c r="E230" s="17" t="s">
        <v>1</v>
      </c>
      <c r="F230" s="305">
        <v>0</v>
      </c>
      <c r="G230" s="35"/>
      <c r="H230" s="38"/>
    </row>
    <row r="231" spans="1:8" s="2" customFormat="1" ht="16.899999999999999" customHeight="1">
      <c r="A231" s="35"/>
      <c r="B231" s="38"/>
      <c r="C231" s="304" t="s">
        <v>285</v>
      </c>
      <c r="D231" s="304" t="s">
        <v>286</v>
      </c>
      <c r="E231" s="17" t="s">
        <v>1</v>
      </c>
      <c r="F231" s="305">
        <v>31</v>
      </c>
      <c r="G231" s="35"/>
      <c r="H231" s="38"/>
    </row>
    <row r="232" spans="1:8" s="2" customFormat="1" ht="16.899999999999999" customHeight="1">
      <c r="A232" s="35"/>
      <c r="B232" s="38"/>
      <c r="C232" s="306" t="s">
        <v>1063</v>
      </c>
      <c r="D232" s="35"/>
      <c r="E232" s="35"/>
      <c r="F232" s="35"/>
      <c r="G232" s="35"/>
      <c r="H232" s="38"/>
    </row>
    <row r="233" spans="1:8" s="2" customFormat="1" ht="16.899999999999999" customHeight="1">
      <c r="A233" s="35"/>
      <c r="B233" s="38"/>
      <c r="C233" s="304" t="s">
        <v>647</v>
      </c>
      <c r="D233" s="304" t="s">
        <v>648</v>
      </c>
      <c r="E233" s="17" t="s">
        <v>237</v>
      </c>
      <c r="F233" s="305">
        <v>32.549999999999997</v>
      </c>
      <c r="G233" s="35"/>
      <c r="H233" s="38"/>
    </row>
    <row r="234" spans="1:8" s="2" customFormat="1" ht="16.899999999999999" customHeight="1">
      <c r="A234" s="35"/>
      <c r="B234" s="38"/>
      <c r="C234" s="304" t="s">
        <v>371</v>
      </c>
      <c r="D234" s="304" t="s">
        <v>1065</v>
      </c>
      <c r="E234" s="17" t="s">
        <v>259</v>
      </c>
      <c r="F234" s="305">
        <v>1546.664</v>
      </c>
      <c r="G234" s="35"/>
      <c r="H234" s="38"/>
    </row>
    <row r="235" spans="1:8" s="2" customFormat="1" ht="16.899999999999999" customHeight="1">
      <c r="A235" s="35"/>
      <c r="B235" s="38"/>
      <c r="C235" s="304" t="s">
        <v>490</v>
      </c>
      <c r="D235" s="304" t="s">
        <v>1066</v>
      </c>
      <c r="E235" s="17" t="s">
        <v>237</v>
      </c>
      <c r="F235" s="305">
        <v>3864.3</v>
      </c>
      <c r="G235" s="35"/>
      <c r="H235" s="38"/>
    </row>
    <row r="236" spans="1:8" s="2" customFormat="1" ht="16.899999999999999" customHeight="1">
      <c r="A236" s="35"/>
      <c r="B236" s="38"/>
      <c r="C236" s="304" t="s">
        <v>595</v>
      </c>
      <c r="D236" s="304" t="s">
        <v>1067</v>
      </c>
      <c r="E236" s="17" t="s">
        <v>237</v>
      </c>
      <c r="F236" s="305">
        <v>4542.3490000000002</v>
      </c>
      <c r="G236" s="35"/>
      <c r="H236" s="38"/>
    </row>
    <row r="237" spans="1:8" s="2" customFormat="1" ht="16.899999999999999" customHeight="1">
      <c r="A237" s="35"/>
      <c r="B237" s="38"/>
      <c r="C237" s="304" t="s">
        <v>612</v>
      </c>
      <c r="D237" s="304" t="s">
        <v>1068</v>
      </c>
      <c r="E237" s="17" t="s">
        <v>237</v>
      </c>
      <c r="F237" s="305">
        <v>6641.5</v>
      </c>
      <c r="G237" s="35"/>
      <c r="H237" s="38"/>
    </row>
    <row r="238" spans="1:8" s="2" customFormat="1" ht="16.899999999999999" customHeight="1">
      <c r="A238" s="35"/>
      <c r="B238" s="38"/>
      <c r="C238" s="304" t="s">
        <v>621</v>
      </c>
      <c r="D238" s="304" t="s">
        <v>1069</v>
      </c>
      <c r="E238" s="17" t="s">
        <v>237</v>
      </c>
      <c r="F238" s="305">
        <v>4057.56</v>
      </c>
      <c r="G238" s="35"/>
      <c r="H238" s="38"/>
    </row>
    <row r="239" spans="1:8" s="2" customFormat="1" ht="16.899999999999999" customHeight="1">
      <c r="A239" s="35"/>
      <c r="B239" s="38"/>
      <c r="C239" s="304" t="s">
        <v>653</v>
      </c>
      <c r="D239" s="304" t="s">
        <v>1103</v>
      </c>
      <c r="E239" s="17" t="s">
        <v>237</v>
      </c>
      <c r="F239" s="305">
        <v>377.2</v>
      </c>
      <c r="G239" s="35"/>
      <c r="H239" s="38"/>
    </row>
    <row r="240" spans="1:8" s="2" customFormat="1" ht="16.899999999999999" customHeight="1">
      <c r="A240" s="35"/>
      <c r="B240" s="38"/>
      <c r="C240" s="300" t="s">
        <v>287</v>
      </c>
      <c r="D240" s="301" t="s">
        <v>287</v>
      </c>
      <c r="E240" s="302" t="s">
        <v>237</v>
      </c>
      <c r="F240" s="303">
        <v>4542.3490000000002</v>
      </c>
      <c r="G240" s="35"/>
      <c r="H240" s="38"/>
    </row>
    <row r="241" spans="1:8" s="2" customFormat="1" ht="16.899999999999999" customHeight="1">
      <c r="A241" s="35"/>
      <c r="B241" s="38"/>
      <c r="C241" s="304" t="s">
        <v>1</v>
      </c>
      <c r="D241" s="304" t="s">
        <v>374</v>
      </c>
      <c r="E241" s="17" t="s">
        <v>1</v>
      </c>
      <c r="F241" s="305">
        <v>0</v>
      </c>
      <c r="G241" s="35"/>
      <c r="H241" s="38"/>
    </row>
    <row r="242" spans="1:8" s="2" customFormat="1" ht="16.899999999999999" customHeight="1">
      <c r="A242" s="35"/>
      <c r="B242" s="38"/>
      <c r="C242" s="304" t="s">
        <v>1</v>
      </c>
      <c r="D242" s="304" t="s">
        <v>598</v>
      </c>
      <c r="E242" s="17" t="s">
        <v>1</v>
      </c>
      <c r="F242" s="305">
        <v>678.04899999999998</v>
      </c>
      <c r="G242" s="35"/>
      <c r="H242" s="38"/>
    </row>
    <row r="243" spans="1:8" s="2" customFormat="1" ht="16.899999999999999" customHeight="1">
      <c r="A243" s="35"/>
      <c r="B243" s="38"/>
      <c r="C243" s="304" t="s">
        <v>1</v>
      </c>
      <c r="D243" s="304" t="s">
        <v>493</v>
      </c>
      <c r="E243" s="17" t="s">
        <v>1</v>
      </c>
      <c r="F243" s="305">
        <v>3864.3</v>
      </c>
      <c r="G243" s="35"/>
      <c r="H243" s="38"/>
    </row>
    <row r="244" spans="1:8" s="2" customFormat="1" ht="16.899999999999999" customHeight="1">
      <c r="A244" s="35"/>
      <c r="B244" s="38"/>
      <c r="C244" s="304" t="s">
        <v>287</v>
      </c>
      <c r="D244" s="304" t="s">
        <v>182</v>
      </c>
      <c r="E244" s="17" t="s">
        <v>1</v>
      </c>
      <c r="F244" s="305">
        <v>4542.3490000000002</v>
      </c>
      <c r="G244" s="35"/>
      <c r="H244" s="38"/>
    </row>
    <row r="245" spans="1:8" s="2" customFormat="1" ht="16.899999999999999" customHeight="1">
      <c r="A245" s="35"/>
      <c r="B245" s="38"/>
      <c r="C245" s="306" t="s">
        <v>1063</v>
      </c>
      <c r="D245" s="35"/>
      <c r="E245" s="35"/>
      <c r="F245" s="35"/>
      <c r="G245" s="35"/>
      <c r="H245" s="38"/>
    </row>
    <row r="246" spans="1:8" s="2" customFormat="1" ht="16.899999999999999" customHeight="1">
      <c r="A246" s="35"/>
      <c r="B246" s="38"/>
      <c r="C246" s="304" t="s">
        <v>595</v>
      </c>
      <c r="D246" s="304" t="s">
        <v>1067</v>
      </c>
      <c r="E246" s="17" t="s">
        <v>237</v>
      </c>
      <c r="F246" s="305">
        <v>4542.3490000000002</v>
      </c>
      <c r="G246" s="35"/>
      <c r="H246" s="38"/>
    </row>
    <row r="247" spans="1:8" s="2" customFormat="1" ht="16.899999999999999" customHeight="1">
      <c r="A247" s="35"/>
      <c r="B247" s="38"/>
      <c r="C247" s="304" t="s">
        <v>589</v>
      </c>
      <c r="D247" s="304" t="s">
        <v>590</v>
      </c>
      <c r="E247" s="17" t="s">
        <v>237</v>
      </c>
      <c r="F247" s="305">
        <v>4996.5839999999998</v>
      </c>
      <c r="G247" s="35"/>
      <c r="H247" s="38"/>
    </row>
    <row r="248" spans="1:8" s="2" customFormat="1" ht="16.899999999999999" customHeight="1">
      <c r="A248" s="35"/>
      <c r="B248" s="38"/>
      <c r="C248" s="300" t="s">
        <v>289</v>
      </c>
      <c r="D248" s="301" t="s">
        <v>289</v>
      </c>
      <c r="E248" s="302" t="s">
        <v>224</v>
      </c>
      <c r="F248" s="303">
        <v>293</v>
      </c>
      <c r="G248" s="35"/>
      <c r="H248" s="38"/>
    </row>
    <row r="249" spans="1:8" s="2" customFormat="1" ht="16.899999999999999" customHeight="1">
      <c r="A249" s="35"/>
      <c r="B249" s="38"/>
      <c r="C249" s="304" t="s">
        <v>1</v>
      </c>
      <c r="D249" s="304" t="s">
        <v>587</v>
      </c>
      <c r="E249" s="17" t="s">
        <v>1</v>
      </c>
      <c r="F249" s="305">
        <v>0</v>
      </c>
      <c r="G249" s="35"/>
      <c r="H249" s="38"/>
    </row>
    <row r="250" spans="1:8" s="2" customFormat="1" ht="16.899999999999999" customHeight="1">
      <c r="A250" s="35"/>
      <c r="B250" s="38"/>
      <c r="C250" s="304" t="s">
        <v>289</v>
      </c>
      <c r="D250" s="304" t="s">
        <v>290</v>
      </c>
      <c r="E250" s="17" t="s">
        <v>1</v>
      </c>
      <c r="F250" s="305">
        <v>293</v>
      </c>
      <c r="G250" s="35"/>
      <c r="H250" s="38"/>
    </row>
    <row r="251" spans="1:8" s="2" customFormat="1" ht="16.899999999999999" customHeight="1">
      <c r="A251" s="35"/>
      <c r="B251" s="38"/>
      <c r="C251" s="306" t="s">
        <v>1063</v>
      </c>
      <c r="D251" s="35"/>
      <c r="E251" s="35"/>
      <c r="F251" s="35"/>
      <c r="G251" s="35"/>
      <c r="H251" s="38"/>
    </row>
    <row r="252" spans="1:8" s="2" customFormat="1" ht="16.899999999999999" customHeight="1">
      <c r="A252" s="35"/>
      <c r="B252" s="38"/>
      <c r="C252" s="304" t="s">
        <v>584</v>
      </c>
      <c r="D252" s="304" t="s">
        <v>1116</v>
      </c>
      <c r="E252" s="17" t="s">
        <v>224</v>
      </c>
      <c r="F252" s="305">
        <v>293</v>
      </c>
      <c r="G252" s="35"/>
      <c r="H252" s="38"/>
    </row>
    <row r="253" spans="1:8" s="2" customFormat="1" ht="16.899999999999999" customHeight="1">
      <c r="A253" s="35"/>
      <c r="B253" s="38"/>
      <c r="C253" s="304" t="s">
        <v>387</v>
      </c>
      <c r="D253" s="304" t="s">
        <v>1105</v>
      </c>
      <c r="E253" s="17" t="s">
        <v>259</v>
      </c>
      <c r="F253" s="305">
        <v>73.25</v>
      </c>
      <c r="G253" s="35"/>
      <c r="H253" s="38"/>
    </row>
    <row r="254" spans="1:8" s="2" customFormat="1" ht="16.899999999999999" customHeight="1">
      <c r="A254" s="35"/>
      <c r="B254" s="38"/>
      <c r="C254" s="304" t="s">
        <v>595</v>
      </c>
      <c r="D254" s="304" t="s">
        <v>1067</v>
      </c>
      <c r="E254" s="17" t="s">
        <v>237</v>
      </c>
      <c r="F254" s="305">
        <v>4542.3490000000002</v>
      </c>
      <c r="G254" s="35"/>
      <c r="H254" s="38"/>
    </row>
    <row r="255" spans="1:8" s="2" customFormat="1" ht="16.899999999999999" customHeight="1">
      <c r="A255" s="35"/>
      <c r="B255" s="38"/>
      <c r="C255" s="304" t="s">
        <v>600</v>
      </c>
      <c r="D255" s="304" t="s">
        <v>1090</v>
      </c>
      <c r="E255" s="17" t="s">
        <v>259</v>
      </c>
      <c r="F255" s="305">
        <v>8.7899999999999991</v>
      </c>
      <c r="G255" s="35"/>
      <c r="H255" s="38"/>
    </row>
    <row r="256" spans="1:8" s="2" customFormat="1" ht="16.899999999999999" customHeight="1">
      <c r="A256" s="35"/>
      <c r="B256" s="38"/>
      <c r="C256" s="304" t="s">
        <v>454</v>
      </c>
      <c r="D256" s="304" t="s">
        <v>455</v>
      </c>
      <c r="E256" s="17" t="s">
        <v>441</v>
      </c>
      <c r="F256" s="305">
        <v>139.17500000000001</v>
      </c>
      <c r="G256" s="35"/>
      <c r="H256" s="38"/>
    </row>
    <row r="257" spans="1:8" s="2" customFormat="1" ht="16.899999999999999" customHeight="1">
      <c r="A257" s="35"/>
      <c r="B257" s="38"/>
      <c r="C257" s="300" t="s">
        <v>291</v>
      </c>
      <c r="D257" s="301" t="s">
        <v>291</v>
      </c>
      <c r="E257" s="302" t="s">
        <v>1</v>
      </c>
      <c r="F257" s="303">
        <v>770</v>
      </c>
      <c r="G257" s="35"/>
      <c r="H257" s="38"/>
    </row>
    <row r="258" spans="1:8" s="2" customFormat="1" ht="16.899999999999999" customHeight="1">
      <c r="A258" s="35"/>
      <c r="B258" s="38"/>
      <c r="C258" s="304" t="s">
        <v>1</v>
      </c>
      <c r="D258" s="304" t="s">
        <v>331</v>
      </c>
      <c r="E258" s="17" t="s">
        <v>1</v>
      </c>
      <c r="F258" s="305">
        <v>0</v>
      </c>
      <c r="G258" s="35"/>
      <c r="H258" s="38"/>
    </row>
    <row r="259" spans="1:8" s="2" customFormat="1" ht="16.899999999999999" customHeight="1">
      <c r="A259" s="35"/>
      <c r="B259" s="38"/>
      <c r="C259" s="304" t="s">
        <v>291</v>
      </c>
      <c r="D259" s="304" t="s">
        <v>292</v>
      </c>
      <c r="E259" s="17" t="s">
        <v>1</v>
      </c>
      <c r="F259" s="305">
        <v>770</v>
      </c>
      <c r="G259" s="35"/>
      <c r="H259" s="38"/>
    </row>
    <row r="260" spans="1:8" s="2" customFormat="1" ht="16.899999999999999" customHeight="1">
      <c r="A260" s="35"/>
      <c r="B260" s="38"/>
      <c r="C260" s="306" t="s">
        <v>1063</v>
      </c>
      <c r="D260" s="35"/>
      <c r="E260" s="35"/>
      <c r="F260" s="35"/>
      <c r="G260" s="35"/>
      <c r="H260" s="38"/>
    </row>
    <row r="261" spans="1:8" s="2" customFormat="1" ht="16.899999999999999" customHeight="1">
      <c r="A261" s="35"/>
      <c r="B261" s="38"/>
      <c r="C261" s="304" t="s">
        <v>470</v>
      </c>
      <c r="D261" s="304" t="s">
        <v>1083</v>
      </c>
      <c r="E261" s="17" t="s">
        <v>237</v>
      </c>
      <c r="F261" s="305">
        <v>938</v>
      </c>
      <c r="G261" s="35"/>
      <c r="H261" s="38"/>
    </row>
    <row r="262" spans="1:8" s="2" customFormat="1" ht="22.5">
      <c r="A262" s="35"/>
      <c r="B262" s="38"/>
      <c r="C262" s="304" t="s">
        <v>314</v>
      </c>
      <c r="D262" s="304" t="s">
        <v>1117</v>
      </c>
      <c r="E262" s="17" t="s">
        <v>237</v>
      </c>
      <c r="F262" s="305">
        <v>2310</v>
      </c>
      <c r="G262" s="35"/>
      <c r="H262" s="38"/>
    </row>
    <row r="263" spans="1:8" s="2" customFormat="1" ht="16.899999999999999" customHeight="1">
      <c r="A263" s="35"/>
      <c r="B263" s="38"/>
      <c r="C263" s="304" t="s">
        <v>480</v>
      </c>
      <c r="D263" s="304" t="s">
        <v>1118</v>
      </c>
      <c r="E263" s="17" t="s">
        <v>237</v>
      </c>
      <c r="F263" s="305">
        <v>770</v>
      </c>
      <c r="G263" s="35"/>
      <c r="H263" s="38"/>
    </row>
    <row r="264" spans="1:8" s="2" customFormat="1" ht="16.899999999999999" customHeight="1">
      <c r="A264" s="35"/>
      <c r="B264" s="38"/>
      <c r="C264" s="304" t="s">
        <v>484</v>
      </c>
      <c r="D264" s="304" t="s">
        <v>485</v>
      </c>
      <c r="E264" s="17" t="s">
        <v>486</v>
      </c>
      <c r="F264" s="305">
        <v>23.1</v>
      </c>
      <c r="G264" s="35"/>
      <c r="H264" s="38"/>
    </row>
    <row r="265" spans="1:8" s="2" customFormat="1" ht="16.899999999999999" customHeight="1">
      <c r="A265" s="35"/>
      <c r="B265" s="38"/>
      <c r="C265" s="300" t="s">
        <v>293</v>
      </c>
      <c r="D265" s="301" t="s">
        <v>293</v>
      </c>
      <c r="E265" s="302" t="s">
        <v>224</v>
      </c>
      <c r="F265" s="303">
        <v>29.6</v>
      </c>
      <c r="G265" s="35"/>
      <c r="H265" s="38"/>
    </row>
    <row r="266" spans="1:8" s="2" customFormat="1" ht="16.899999999999999" customHeight="1">
      <c r="A266" s="35"/>
      <c r="B266" s="38"/>
      <c r="C266" s="304" t="s">
        <v>1</v>
      </c>
      <c r="D266" s="304" t="s">
        <v>417</v>
      </c>
      <c r="E266" s="17" t="s">
        <v>1</v>
      </c>
      <c r="F266" s="305">
        <v>0</v>
      </c>
      <c r="G266" s="35"/>
      <c r="H266" s="38"/>
    </row>
    <row r="267" spans="1:8" s="2" customFormat="1" ht="16.899999999999999" customHeight="1">
      <c r="A267" s="35"/>
      <c r="B267" s="38"/>
      <c r="C267" s="304" t="s">
        <v>293</v>
      </c>
      <c r="D267" s="304" t="s">
        <v>675</v>
      </c>
      <c r="E267" s="17" t="s">
        <v>1</v>
      </c>
      <c r="F267" s="305">
        <v>29.6</v>
      </c>
      <c r="G267" s="35"/>
      <c r="H267" s="38"/>
    </row>
    <row r="268" spans="1:8" s="2" customFormat="1" ht="16.899999999999999" customHeight="1">
      <c r="A268" s="35"/>
      <c r="B268" s="38"/>
      <c r="C268" s="306" t="s">
        <v>1063</v>
      </c>
      <c r="D268" s="35"/>
      <c r="E268" s="35"/>
      <c r="F268" s="35"/>
      <c r="G268" s="35"/>
      <c r="H268" s="38"/>
    </row>
    <row r="269" spans="1:8" s="2" customFormat="1" ht="16.899999999999999" customHeight="1">
      <c r="A269" s="35"/>
      <c r="B269" s="38"/>
      <c r="C269" s="304" t="s">
        <v>672</v>
      </c>
      <c r="D269" s="304" t="s">
        <v>1119</v>
      </c>
      <c r="E269" s="17" t="s">
        <v>224</v>
      </c>
      <c r="F269" s="305">
        <v>29.6</v>
      </c>
      <c r="G269" s="35"/>
      <c r="H269" s="38"/>
    </row>
    <row r="270" spans="1:8" s="2" customFormat="1" ht="16.899999999999999" customHeight="1">
      <c r="A270" s="35"/>
      <c r="B270" s="38"/>
      <c r="C270" s="304" t="s">
        <v>395</v>
      </c>
      <c r="D270" s="304" t="s">
        <v>1107</v>
      </c>
      <c r="E270" s="17" t="s">
        <v>259</v>
      </c>
      <c r="F270" s="305">
        <v>77.7</v>
      </c>
      <c r="G270" s="35"/>
      <c r="H270" s="38"/>
    </row>
    <row r="271" spans="1:8" s="2" customFormat="1" ht="16.899999999999999" customHeight="1">
      <c r="A271" s="35"/>
      <c r="B271" s="38"/>
      <c r="C271" s="304" t="s">
        <v>403</v>
      </c>
      <c r="D271" s="304" t="s">
        <v>1120</v>
      </c>
      <c r="E271" s="17" t="s">
        <v>237</v>
      </c>
      <c r="F271" s="305">
        <v>148</v>
      </c>
      <c r="G271" s="35"/>
      <c r="H271" s="38"/>
    </row>
    <row r="272" spans="1:8" s="2" customFormat="1" ht="16.899999999999999" customHeight="1">
      <c r="A272" s="35"/>
      <c r="B272" s="38"/>
      <c r="C272" s="304" t="s">
        <v>465</v>
      </c>
      <c r="D272" s="304" t="s">
        <v>1093</v>
      </c>
      <c r="E272" s="17" t="s">
        <v>259</v>
      </c>
      <c r="F272" s="305">
        <v>13.986000000000001</v>
      </c>
      <c r="G272" s="35"/>
      <c r="H272" s="38"/>
    </row>
    <row r="273" spans="1:8" s="2" customFormat="1" ht="16.899999999999999" customHeight="1">
      <c r="A273" s="35"/>
      <c r="B273" s="38"/>
      <c r="C273" s="304" t="s">
        <v>606</v>
      </c>
      <c r="D273" s="304" t="s">
        <v>1088</v>
      </c>
      <c r="E273" s="17" t="s">
        <v>259</v>
      </c>
      <c r="F273" s="305">
        <v>4.6619999999999999</v>
      </c>
      <c r="G273" s="35"/>
      <c r="H273" s="38"/>
    </row>
    <row r="274" spans="1:8" s="2" customFormat="1" ht="16.899999999999999" customHeight="1">
      <c r="A274" s="35"/>
      <c r="B274" s="38"/>
      <c r="C274" s="304" t="s">
        <v>677</v>
      </c>
      <c r="D274" s="304" t="s">
        <v>678</v>
      </c>
      <c r="E274" s="17" t="s">
        <v>224</v>
      </c>
      <c r="F274" s="305">
        <v>32.56</v>
      </c>
      <c r="G274" s="35"/>
      <c r="H274" s="38"/>
    </row>
    <row r="275" spans="1:8" s="2" customFormat="1" ht="16.899999999999999" customHeight="1">
      <c r="A275" s="35"/>
      <c r="B275" s="38"/>
      <c r="C275" s="300" t="s">
        <v>295</v>
      </c>
      <c r="D275" s="301" t="s">
        <v>295</v>
      </c>
      <c r="E275" s="302" t="s">
        <v>259</v>
      </c>
      <c r="F275" s="303">
        <v>14.07</v>
      </c>
      <c r="G275" s="35"/>
      <c r="H275" s="38"/>
    </row>
    <row r="276" spans="1:8" s="2" customFormat="1" ht="16.899999999999999" customHeight="1">
      <c r="A276" s="35"/>
      <c r="B276" s="38"/>
      <c r="C276" s="304" t="s">
        <v>295</v>
      </c>
      <c r="D276" s="304" t="s">
        <v>567</v>
      </c>
      <c r="E276" s="17" t="s">
        <v>1</v>
      </c>
      <c r="F276" s="305">
        <v>14.07</v>
      </c>
      <c r="G276" s="35"/>
      <c r="H276" s="38"/>
    </row>
    <row r="277" spans="1:8" s="2" customFormat="1" ht="16.899999999999999" customHeight="1">
      <c r="A277" s="35"/>
      <c r="B277" s="38"/>
      <c r="C277" s="306" t="s">
        <v>1063</v>
      </c>
      <c r="D277" s="35"/>
      <c r="E277" s="35"/>
      <c r="F277" s="35"/>
      <c r="G277" s="35"/>
      <c r="H277" s="38"/>
    </row>
    <row r="278" spans="1:8" s="2" customFormat="1" ht="16.899999999999999" customHeight="1">
      <c r="A278" s="35"/>
      <c r="B278" s="38"/>
      <c r="C278" s="304" t="s">
        <v>564</v>
      </c>
      <c r="D278" s="304" t="s">
        <v>1115</v>
      </c>
      <c r="E278" s="17" t="s">
        <v>259</v>
      </c>
      <c r="F278" s="305">
        <v>14.07</v>
      </c>
      <c r="G278" s="35"/>
      <c r="H278" s="38"/>
    </row>
    <row r="279" spans="1:8" s="2" customFormat="1" ht="16.899999999999999" customHeight="1">
      <c r="A279" s="35"/>
      <c r="B279" s="38"/>
      <c r="C279" s="304" t="s">
        <v>569</v>
      </c>
      <c r="D279" s="304" t="s">
        <v>1121</v>
      </c>
      <c r="E279" s="17" t="s">
        <v>259</v>
      </c>
      <c r="F279" s="305">
        <v>14.07</v>
      </c>
      <c r="G279" s="35"/>
      <c r="H279" s="38"/>
    </row>
    <row r="280" spans="1:8" s="2" customFormat="1" ht="16.899999999999999" customHeight="1">
      <c r="A280" s="35"/>
      <c r="B280" s="38"/>
      <c r="C280" s="304" t="s">
        <v>573</v>
      </c>
      <c r="D280" s="304" t="s">
        <v>1122</v>
      </c>
      <c r="E280" s="17" t="s">
        <v>259</v>
      </c>
      <c r="F280" s="305">
        <v>337.68</v>
      </c>
      <c r="G280" s="35"/>
      <c r="H280" s="38"/>
    </row>
    <row r="281" spans="1:8" s="2" customFormat="1" ht="26.45" customHeight="1">
      <c r="A281" s="35"/>
      <c r="B281" s="38"/>
      <c r="C281" s="299" t="s">
        <v>1123</v>
      </c>
      <c r="D281" s="299" t="s">
        <v>92</v>
      </c>
      <c r="E281" s="35"/>
      <c r="F281" s="35"/>
      <c r="G281" s="35"/>
      <c r="H281" s="38"/>
    </row>
    <row r="282" spans="1:8" s="2" customFormat="1" ht="16.899999999999999" customHeight="1">
      <c r="A282" s="35"/>
      <c r="B282" s="38"/>
      <c r="C282" s="300" t="s">
        <v>938</v>
      </c>
      <c r="D282" s="301" t="s">
        <v>938</v>
      </c>
      <c r="E282" s="302" t="s">
        <v>224</v>
      </c>
      <c r="F282" s="303">
        <v>97.4</v>
      </c>
      <c r="G282" s="35"/>
      <c r="H282" s="38"/>
    </row>
    <row r="283" spans="1:8" s="2" customFormat="1" ht="16.899999999999999" customHeight="1">
      <c r="A283" s="35"/>
      <c r="B283" s="38"/>
      <c r="C283" s="304" t="s">
        <v>1</v>
      </c>
      <c r="D283" s="304" t="s">
        <v>1007</v>
      </c>
      <c r="E283" s="17" t="s">
        <v>1</v>
      </c>
      <c r="F283" s="305">
        <v>0</v>
      </c>
      <c r="G283" s="35"/>
      <c r="H283" s="38"/>
    </row>
    <row r="284" spans="1:8" s="2" customFormat="1" ht="16.899999999999999" customHeight="1">
      <c r="A284" s="35"/>
      <c r="B284" s="38"/>
      <c r="C284" s="304" t="s">
        <v>938</v>
      </c>
      <c r="D284" s="304" t="s">
        <v>1008</v>
      </c>
      <c r="E284" s="17" t="s">
        <v>1</v>
      </c>
      <c r="F284" s="305">
        <v>97.4</v>
      </c>
      <c r="G284" s="35"/>
      <c r="H284" s="38"/>
    </row>
    <row r="285" spans="1:8" s="2" customFormat="1" ht="16.899999999999999" customHeight="1">
      <c r="A285" s="35"/>
      <c r="B285" s="38"/>
      <c r="C285" s="306" t="s">
        <v>1063</v>
      </c>
      <c r="D285" s="35"/>
      <c r="E285" s="35"/>
      <c r="F285" s="35"/>
      <c r="G285" s="35"/>
      <c r="H285" s="38"/>
    </row>
    <row r="286" spans="1:8" s="2" customFormat="1" ht="16.899999999999999" customHeight="1">
      <c r="A286" s="35"/>
      <c r="B286" s="38"/>
      <c r="C286" s="304" t="s">
        <v>1004</v>
      </c>
      <c r="D286" s="304" t="s">
        <v>1124</v>
      </c>
      <c r="E286" s="17" t="s">
        <v>224</v>
      </c>
      <c r="F286" s="305">
        <v>97.4</v>
      </c>
      <c r="G286" s="35"/>
      <c r="H286" s="38"/>
    </row>
    <row r="287" spans="1:8" s="2" customFormat="1" ht="16.899999999999999" customHeight="1">
      <c r="A287" s="35"/>
      <c r="B287" s="38"/>
      <c r="C287" s="304" t="s">
        <v>978</v>
      </c>
      <c r="D287" s="304" t="s">
        <v>1125</v>
      </c>
      <c r="E287" s="17" t="s">
        <v>224</v>
      </c>
      <c r="F287" s="305">
        <v>97.4</v>
      </c>
      <c r="G287" s="35"/>
      <c r="H287" s="38"/>
    </row>
    <row r="288" spans="1:8" s="2" customFormat="1" ht="22.5">
      <c r="A288" s="35"/>
      <c r="B288" s="38"/>
      <c r="C288" s="304" t="s">
        <v>981</v>
      </c>
      <c r="D288" s="304" t="s">
        <v>1126</v>
      </c>
      <c r="E288" s="17" t="s">
        <v>224</v>
      </c>
      <c r="F288" s="305">
        <v>97.4</v>
      </c>
      <c r="G288" s="35"/>
      <c r="H288" s="38"/>
    </row>
    <row r="289" spans="1:8" s="2" customFormat="1" ht="16.899999999999999" customHeight="1">
      <c r="A289" s="35"/>
      <c r="B289" s="38"/>
      <c r="C289" s="304" t="s">
        <v>1018</v>
      </c>
      <c r="D289" s="304" t="s">
        <v>1127</v>
      </c>
      <c r="E289" s="17" t="s">
        <v>1020</v>
      </c>
      <c r="F289" s="305">
        <v>9.7000000000000003E-2</v>
      </c>
      <c r="G289" s="35"/>
      <c r="H289" s="38"/>
    </row>
    <row r="290" spans="1:8" s="2" customFormat="1" ht="16.899999999999999" customHeight="1">
      <c r="A290" s="35"/>
      <c r="B290" s="38"/>
      <c r="C290" s="304" t="s">
        <v>957</v>
      </c>
      <c r="D290" s="304" t="s">
        <v>1128</v>
      </c>
      <c r="E290" s="17" t="s">
        <v>224</v>
      </c>
      <c r="F290" s="305">
        <v>97.4</v>
      </c>
      <c r="G290" s="35"/>
      <c r="H290" s="38"/>
    </row>
    <row r="291" spans="1:8" s="2" customFormat="1" ht="16.899999999999999" customHeight="1">
      <c r="A291" s="35"/>
      <c r="B291" s="38"/>
      <c r="C291" s="304" t="s">
        <v>1009</v>
      </c>
      <c r="D291" s="304" t="s">
        <v>1010</v>
      </c>
      <c r="E291" s="17" t="s">
        <v>224</v>
      </c>
      <c r="F291" s="305">
        <v>102.27</v>
      </c>
      <c r="G291" s="35"/>
      <c r="H291" s="38"/>
    </row>
    <row r="292" spans="1:8" s="2" customFormat="1" ht="16.899999999999999" customHeight="1">
      <c r="A292" s="35"/>
      <c r="B292" s="38"/>
      <c r="C292" s="304" t="s">
        <v>984</v>
      </c>
      <c r="D292" s="304" t="s">
        <v>985</v>
      </c>
      <c r="E292" s="17" t="s">
        <v>486</v>
      </c>
      <c r="F292" s="305">
        <v>60.387999999999998</v>
      </c>
      <c r="G292" s="35"/>
      <c r="H292" s="38"/>
    </row>
    <row r="293" spans="1:8" s="2" customFormat="1" ht="16.899999999999999" customHeight="1">
      <c r="A293" s="35"/>
      <c r="B293" s="38"/>
      <c r="C293" s="300" t="s">
        <v>940</v>
      </c>
      <c r="D293" s="301" t="s">
        <v>940</v>
      </c>
      <c r="E293" s="302" t="s">
        <v>224</v>
      </c>
      <c r="F293" s="303">
        <v>87.9</v>
      </c>
      <c r="G293" s="35"/>
      <c r="H293" s="38"/>
    </row>
    <row r="294" spans="1:8" s="2" customFormat="1" ht="16.899999999999999" customHeight="1">
      <c r="A294" s="35"/>
      <c r="B294" s="38"/>
      <c r="C294" s="304" t="s">
        <v>1</v>
      </c>
      <c r="D294" s="304" t="s">
        <v>1016</v>
      </c>
      <c r="E294" s="17" t="s">
        <v>1</v>
      </c>
      <c r="F294" s="305">
        <v>0</v>
      </c>
      <c r="G294" s="35"/>
      <c r="H294" s="38"/>
    </row>
    <row r="295" spans="1:8" s="2" customFormat="1" ht="16.899999999999999" customHeight="1">
      <c r="A295" s="35"/>
      <c r="B295" s="38"/>
      <c r="C295" s="304" t="s">
        <v>940</v>
      </c>
      <c r="D295" s="304" t="s">
        <v>1026</v>
      </c>
      <c r="E295" s="17" t="s">
        <v>1</v>
      </c>
      <c r="F295" s="305">
        <v>87.9</v>
      </c>
      <c r="G295" s="35"/>
      <c r="H295" s="38"/>
    </row>
    <row r="296" spans="1:8" s="2" customFormat="1" ht="16.899999999999999" customHeight="1">
      <c r="A296" s="35"/>
      <c r="B296" s="38"/>
      <c r="C296" s="306" t="s">
        <v>1063</v>
      </c>
      <c r="D296" s="35"/>
      <c r="E296" s="35"/>
      <c r="F296" s="35"/>
      <c r="G296" s="35"/>
      <c r="H296" s="38"/>
    </row>
    <row r="297" spans="1:8" s="2" customFormat="1" ht="16.899999999999999" customHeight="1">
      <c r="A297" s="35"/>
      <c r="B297" s="38"/>
      <c r="C297" s="304" t="s">
        <v>1023</v>
      </c>
      <c r="D297" s="304" t="s">
        <v>1129</v>
      </c>
      <c r="E297" s="17" t="s">
        <v>224</v>
      </c>
      <c r="F297" s="305">
        <v>87.9</v>
      </c>
      <c r="G297" s="35"/>
      <c r="H297" s="38"/>
    </row>
    <row r="298" spans="1:8" s="2" customFormat="1" ht="16.899999999999999" customHeight="1">
      <c r="A298" s="35"/>
      <c r="B298" s="38"/>
      <c r="C298" s="304" t="s">
        <v>1031</v>
      </c>
      <c r="D298" s="304" t="s">
        <v>1130</v>
      </c>
      <c r="E298" s="17" t="s">
        <v>224</v>
      </c>
      <c r="F298" s="305">
        <v>87.9</v>
      </c>
      <c r="G298" s="35"/>
      <c r="H298" s="38"/>
    </row>
    <row r="299" spans="1:8" s="2" customFormat="1" ht="16.899999999999999" customHeight="1">
      <c r="A299" s="35"/>
      <c r="B299" s="38"/>
      <c r="C299" s="304" t="s">
        <v>1037</v>
      </c>
      <c r="D299" s="304" t="s">
        <v>1131</v>
      </c>
      <c r="E299" s="17" t="s">
        <v>224</v>
      </c>
      <c r="F299" s="305">
        <v>87.9</v>
      </c>
      <c r="G299" s="35"/>
      <c r="H299" s="38"/>
    </row>
    <row r="300" spans="1:8" s="2" customFormat="1" ht="16.899999999999999" customHeight="1">
      <c r="A300" s="35"/>
      <c r="B300" s="38"/>
      <c r="C300" s="304" t="s">
        <v>1050</v>
      </c>
      <c r="D300" s="304" t="s">
        <v>1132</v>
      </c>
      <c r="E300" s="17" t="s">
        <v>224</v>
      </c>
      <c r="F300" s="305">
        <v>87.9</v>
      </c>
      <c r="G300" s="35"/>
      <c r="H300" s="38"/>
    </row>
    <row r="301" spans="1:8" s="2" customFormat="1" ht="16.899999999999999" customHeight="1">
      <c r="A301" s="35"/>
      <c r="B301" s="38"/>
      <c r="C301" s="304" t="s">
        <v>1056</v>
      </c>
      <c r="D301" s="304" t="s">
        <v>1133</v>
      </c>
      <c r="E301" s="17" t="s">
        <v>237</v>
      </c>
      <c r="F301" s="305">
        <v>113.4</v>
      </c>
      <c r="G301" s="35"/>
      <c r="H301" s="38"/>
    </row>
    <row r="302" spans="1:8" s="2" customFormat="1" ht="16.899999999999999" customHeight="1">
      <c r="A302" s="35"/>
      <c r="B302" s="38"/>
      <c r="C302" s="304" t="s">
        <v>1040</v>
      </c>
      <c r="D302" s="304" t="s">
        <v>1134</v>
      </c>
      <c r="E302" s="17" t="s">
        <v>224</v>
      </c>
      <c r="F302" s="305">
        <v>92.295000000000002</v>
      </c>
      <c r="G302" s="35"/>
      <c r="H302" s="38"/>
    </row>
    <row r="303" spans="1:8" s="2" customFormat="1" ht="16.899999999999999" customHeight="1">
      <c r="A303" s="35"/>
      <c r="B303" s="38"/>
      <c r="C303" s="300" t="s">
        <v>942</v>
      </c>
      <c r="D303" s="301" t="s">
        <v>942</v>
      </c>
      <c r="E303" s="302" t="s">
        <v>224</v>
      </c>
      <c r="F303" s="303">
        <v>25.5</v>
      </c>
      <c r="G303" s="35"/>
      <c r="H303" s="38"/>
    </row>
    <row r="304" spans="1:8" s="2" customFormat="1" ht="16.899999999999999" customHeight="1">
      <c r="A304" s="35"/>
      <c r="B304" s="38"/>
      <c r="C304" s="304" t="s">
        <v>1</v>
      </c>
      <c r="D304" s="304" t="s">
        <v>1016</v>
      </c>
      <c r="E304" s="17" t="s">
        <v>1</v>
      </c>
      <c r="F304" s="305">
        <v>0</v>
      </c>
      <c r="G304" s="35"/>
      <c r="H304" s="38"/>
    </row>
    <row r="305" spans="1:8" s="2" customFormat="1" ht="16.899999999999999" customHeight="1">
      <c r="A305" s="35"/>
      <c r="B305" s="38"/>
      <c r="C305" s="304" t="s">
        <v>942</v>
      </c>
      <c r="D305" s="304" t="s">
        <v>1030</v>
      </c>
      <c r="E305" s="17" t="s">
        <v>1</v>
      </c>
      <c r="F305" s="305">
        <v>25.5</v>
      </c>
      <c r="G305" s="35"/>
      <c r="H305" s="38"/>
    </row>
    <row r="306" spans="1:8" s="2" customFormat="1" ht="16.899999999999999" customHeight="1">
      <c r="A306" s="35"/>
      <c r="B306" s="38"/>
      <c r="C306" s="306" t="s">
        <v>1063</v>
      </c>
      <c r="D306" s="35"/>
      <c r="E306" s="35"/>
      <c r="F306" s="35"/>
      <c r="G306" s="35"/>
      <c r="H306" s="38"/>
    </row>
    <row r="307" spans="1:8" s="2" customFormat="1" ht="22.5">
      <c r="A307" s="35"/>
      <c r="B307" s="38"/>
      <c r="C307" s="304" t="s">
        <v>1027</v>
      </c>
      <c r="D307" s="304" t="s">
        <v>1135</v>
      </c>
      <c r="E307" s="17" t="s">
        <v>224</v>
      </c>
      <c r="F307" s="305">
        <v>25.5</v>
      </c>
      <c r="G307" s="35"/>
      <c r="H307" s="38"/>
    </row>
    <row r="308" spans="1:8" s="2" customFormat="1" ht="16.899999999999999" customHeight="1">
      <c r="A308" s="35"/>
      <c r="B308" s="38"/>
      <c r="C308" s="304" t="s">
        <v>921</v>
      </c>
      <c r="D308" s="304" t="s">
        <v>1081</v>
      </c>
      <c r="E308" s="17" t="s">
        <v>224</v>
      </c>
      <c r="F308" s="305">
        <v>51</v>
      </c>
      <c r="G308" s="35"/>
      <c r="H308" s="38"/>
    </row>
    <row r="309" spans="1:8" s="2" customFormat="1" ht="16.899999999999999" customHeight="1">
      <c r="A309" s="35"/>
      <c r="B309" s="38"/>
      <c r="C309" s="304" t="s">
        <v>1053</v>
      </c>
      <c r="D309" s="304" t="s">
        <v>1136</v>
      </c>
      <c r="E309" s="17" t="s">
        <v>224</v>
      </c>
      <c r="F309" s="305">
        <v>25.5</v>
      </c>
      <c r="G309" s="35"/>
      <c r="H309" s="38"/>
    </row>
    <row r="310" spans="1:8" s="2" customFormat="1" ht="16.899999999999999" customHeight="1">
      <c r="A310" s="35"/>
      <c r="B310" s="38"/>
      <c r="C310" s="304" t="s">
        <v>1056</v>
      </c>
      <c r="D310" s="304" t="s">
        <v>1133</v>
      </c>
      <c r="E310" s="17" t="s">
        <v>237</v>
      </c>
      <c r="F310" s="305">
        <v>113.4</v>
      </c>
      <c r="G310" s="35"/>
      <c r="H310" s="38"/>
    </row>
    <row r="311" spans="1:8" s="2" customFormat="1" ht="16.899999999999999" customHeight="1">
      <c r="A311" s="35"/>
      <c r="B311" s="38"/>
      <c r="C311" s="304" t="s">
        <v>948</v>
      </c>
      <c r="D311" s="304" t="s">
        <v>1137</v>
      </c>
      <c r="E311" s="17" t="s">
        <v>259</v>
      </c>
      <c r="F311" s="305">
        <v>3.1880000000000002</v>
      </c>
      <c r="G311" s="35"/>
      <c r="H311" s="38"/>
    </row>
    <row r="312" spans="1:8" s="2" customFormat="1" ht="16.899999999999999" customHeight="1">
      <c r="A312" s="35"/>
      <c r="B312" s="38"/>
      <c r="C312" s="304" t="s">
        <v>927</v>
      </c>
      <c r="D312" s="304" t="s">
        <v>1082</v>
      </c>
      <c r="E312" s="17" t="s">
        <v>224</v>
      </c>
      <c r="F312" s="305">
        <v>43.575000000000003</v>
      </c>
      <c r="G312" s="35"/>
      <c r="H312" s="38"/>
    </row>
    <row r="313" spans="1:8" s="2" customFormat="1" ht="16.899999999999999" customHeight="1">
      <c r="A313" s="35"/>
      <c r="B313" s="38"/>
      <c r="C313" s="304" t="s">
        <v>933</v>
      </c>
      <c r="D313" s="304" t="s">
        <v>934</v>
      </c>
      <c r="E313" s="17" t="s">
        <v>224</v>
      </c>
      <c r="F313" s="305">
        <v>9.9749999999999996</v>
      </c>
      <c r="G313" s="35"/>
      <c r="H313" s="38"/>
    </row>
    <row r="314" spans="1:8" s="2" customFormat="1" ht="7.35" customHeight="1">
      <c r="A314" s="35"/>
      <c r="B314" s="166"/>
      <c r="C314" s="167"/>
      <c r="D314" s="167"/>
      <c r="E314" s="167"/>
      <c r="F314" s="167"/>
      <c r="G314" s="167"/>
      <c r="H314" s="38"/>
    </row>
    <row r="315" spans="1:8" s="2" customFormat="1" ht="11.25">
      <c r="A315" s="35"/>
      <c r="B315" s="35"/>
      <c r="C315" s="35"/>
      <c r="D315" s="35"/>
      <c r="E315" s="35"/>
      <c r="F315" s="35"/>
      <c r="G315" s="35"/>
      <c r="H315" s="35"/>
    </row>
  </sheetData>
  <sheetProtection algorithmName="SHA-512" hashValue="17C4dLUpaknp65CJJgYeCkTAQzrk9t4b/k8l3/310KTamT50GyI6j3AYM9eCm9VgRU7hmv4Ia3nbdc8YgFSw1Q==" saltValue="/P1os14dzC2237Rr00SaS/Rdp2dLH/INAgYFzU+mWLxGcvqIPFUUd0+rtY/Okb4L1EWwYdPAR10TtA/AElEcS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000 - vedlejší rozpočtové...</vt:lpstr>
      <vt:lpstr>001 - SO 101 ZPEVNĚNÉ PLOCHY</vt:lpstr>
      <vt:lpstr>002 - SO 401 PŘELOŽKA VEŘ...</vt:lpstr>
      <vt:lpstr>Seznam figur</vt:lpstr>
      <vt:lpstr>'000 - vedlejší rozpočtové...'!Názvy_tisku</vt:lpstr>
      <vt:lpstr>'001 - SO 101 ZPEVNĚNÉ PLOCHY'!Názvy_tisku</vt:lpstr>
      <vt:lpstr>'002 - SO 401 PŘELOŽKA VEŘ...'!Názvy_tisku</vt:lpstr>
      <vt:lpstr>'Rekapitulace stavby'!Názvy_tisku</vt:lpstr>
      <vt:lpstr>'Seznam figur'!Názvy_tisku</vt:lpstr>
      <vt:lpstr>'000 - vedlejší rozpočtové...'!Oblast_tisku</vt:lpstr>
      <vt:lpstr>'001 - SO 101 ZPEVNĚNÉ PLOCHY'!Oblast_tisku</vt:lpstr>
      <vt:lpstr>'002 - SO 401 PŘELOŽKA VEŘ...'!Oblast_tisku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Marenczoková Radomíra Ing., Dis.</cp:lastModifiedBy>
  <dcterms:created xsi:type="dcterms:W3CDTF">2020-06-18T18:50:39Z</dcterms:created>
  <dcterms:modified xsi:type="dcterms:W3CDTF">2020-06-19T09:10:15Z</dcterms:modified>
</cp:coreProperties>
</file>