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335" windowHeight="1131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č.2'!$C$141:$K$446</definedName>
    <definedName name="_xlnm.Print_Area" localSheetId="1">'2 - Bytová jednotka č.2'!$C$4:$J$76,'2 - Bytová jednotka č.2'!$C$82:$J$123,'2 - Bytová jednotka č.2'!$C$129:$K$446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<sst xmlns="http://schemas.openxmlformats.org/spreadsheetml/2006/main" count="3631" uniqueCount="779">
  <si>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</si>
  <si>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</si>
  <si>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</si>
  <si>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</si>
  <si>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</si>
  <si>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</si>
  <si>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</si>
  <si>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</si>
  <si>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</si>
  <si>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</si>
  <si>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</si>
  <si>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</si>
  <si>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</si>
  <si>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</si>
  <si>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</si>
  <si>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</si>
  <si>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</si>
  <si>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</si>
  <si>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</si>
  <si>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</si>
  <si>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</si>
  <si>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</si>
  <si>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</si>
  <si>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</si>
  <si>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</si>
  <si>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</si>
  <si>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</si>
  <si>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</si>
  <si>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</si>
  <si>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</si>
  <si>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</si>
  <si>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</si>
  <si>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</si>
  <si>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</si>
  <si>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</si>
  <si>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</si>
  <si>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</si>
  <si>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</si>
  <si>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</si>
  <si>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</si>
  <si>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</si>
  <si>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</si>
  <si>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</si>
  <si>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</si>
  <si>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</si>
  <si>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</si>
  <si>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</si>
  <si>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</si>
  <si>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</si>
  <si>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</si>
  <si>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</si>
  <si>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</si>
  <si>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</si>
  <si>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</si>
  <si>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</si>
  <si>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</si>
  <si>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</si>
  <si>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</si>
  <si>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</si>
  <si>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</si>
  <si>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</si>
  <si>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</si>
  <si>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</si>
  <si>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</si>
  <si>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</si>
  <si>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</si>
  <si>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</si>
  <si>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</si>
  <si>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</si>
  <si>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</si>
  <si>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</si>
  <si>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</si>
  <si>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</si>
  <si>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</si>
  <si>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</si>
  <si>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</si>
  <si>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</si>
  <si>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</si>
  <si>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</si>
  <si>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</si>
  <si>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</si>
  <si>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</si>
  <si>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</si>
  <si>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</si>
  <si>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</si>
  <si>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{ac4a83b6-4e7d-4874-8554-412d8f57ad21}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</si>
  <si>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</si>
  <si>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</si>
  <si>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</si>
  <si>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</si>
  <si>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</si>
  <si>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</si>
  <si>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</si>
  <si>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</si>
  <si>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</si>
  <si>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</si>
  <si>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</si>
  <si>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</si>
  <si>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</si>
  <si>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</si>
  <si>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</si>
  <si>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</si>
  <si>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</si>
  <si>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</si>
  <si>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</si>
  <si>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</si>
  <si>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</si>
  <si>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</si>
  <si>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</si>
  <si>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</si>
  <si>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</si>
  <si>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</si>
  <si>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</si>
  <si>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</si>
  <si>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</si>
  <si>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</si>
  <si>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</si>
  <si>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</si>
  <si>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</si>
  <si>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</si>
  <si>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</si>
  <si>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</si>
  <si>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</si>
  <si>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</si>
  <si>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</si>
  <si>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</si>
  <si>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</si>
  <si>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</si>
  <si>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</si>
  <si>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</si>
  <si>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</si>
  <si>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</si>
  <si>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</si>
  <si>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</si>
  <si>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</si>
  <si>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</si>
  <si>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</si>
  <si>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</si>
  <si>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</si>
  <si>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</si>
  <si>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</si>
  <si>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</si>
  <si>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-643368071</t>
  </si>
  <si>
    <t>VV</t>
  </si>
  <si>
    <t>(1,5+0,7)*0,8</t>
  </si>
  <si>
    <t>6</t>
  </si>
  <si>
    <t>Úpravy povrchů, podlahy a osazování výplní</t>
  </si>
  <si>
    <t>611131121</t>
  </si>
  <si>
    <t>Penetrační disperzní nátěr vnitřních stropů nanášený ručně</t>
  </si>
  <si>
    <t>1522152599</t>
  </si>
  <si>
    <t>2,59*1,95</t>
  </si>
  <si>
    <t>-0,91*0,6</t>
  </si>
  <si>
    <t>Součet</t>
  </si>
  <si>
    <t>611142001</t>
  </si>
  <si>
    <t>Potažení vnitřních stropů sklovláknitým pletivem vtlačeným do tenkovrstvé hmoty</t>
  </si>
  <si>
    <t>843898345</t>
  </si>
  <si>
    <t>611311131</t>
  </si>
  <si>
    <t>Potažení vnitřních rovných stropů vápenným štukem tloušťky do 3 mm</t>
  </si>
  <si>
    <t>-401970953</t>
  </si>
  <si>
    <t>5</t>
  </si>
  <si>
    <t>611321111</t>
  </si>
  <si>
    <t>Vápenocementová omítka hrubá jednovrstvá zatřená vnitřních stropů rovných nanášená ručně</t>
  </si>
  <si>
    <t>-631151347</t>
  </si>
  <si>
    <t>612131121</t>
  </si>
  <si>
    <t>Penetrační disperzní nátěr vnitřních stěn nanášený ručně</t>
  </si>
  <si>
    <t>2114429138</t>
  </si>
  <si>
    <t>7</t>
  </si>
  <si>
    <t>612142001</t>
  </si>
  <si>
    <t>Potažení vnitřních stěn sklovláknitým pletivem vtlačeným do tenkovrstvé hmoty</t>
  </si>
  <si>
    <t>716939895</t>
  </si>
  <si>
    <t>8</t>
  </si>
  <si>
    <t>612311131</t>
  </si>
  <si>
    <t>Potažení vnitřních stěn vápenným štukem tloušťky do 3 mm</t>
  </si>
  <si>
    <t>1718580508</t>
  </si>
  <si>
    <t>1,535*0,6</t>
  </si>
  <si>
    <t>(0,655+3+0,655)*2</t>
  </si>
  <si>
    <t>9</t>
  </si>
  <si>
    <t>612321111</t>
  </si>
  <si>
    <t>Vápenocementová omítka hrubá jednovrstvá zatřená vnitřních stěn nanášená ručně</t>
  </si>
  <si>
    <t>-877317429</t>
  </si>
  <si>
    <t>(1,535+0,655+0,655+3)*2,6</t>
  </si>
  <si>
    <t>10</t>
  </si>
  <si>
    <t>619991001</t>
  </si>
  <si>
    <t>Zakrytí podlah fólií přilepenou lepící páskou</t>
  </si>
  <si>
    <t>-893733152</t>
  </si>
  <si>
    <t>3*4,5</t>
  </si>
  <si>
    <t>11</t>
  </si>
  <si>
    <t>619991011</t>
  </si>
  <si>
    <t>Obalení konstrukcí a prvků fólií přilepenou lepící páskou</t>
  </si>
  <si>
    <t>1221837381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</si>
  <si>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</si>
  <si>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</si>
  <si>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</si>
  <si>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</si>
  <si>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</si>
  <si>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523261436</t>
  </si>
  <si>
    <t>1,535*1,87</t>
  </si>
  <si>
    <t>0,895*1,11</t>
  </si>
  <si>
    <t>13</t>
  </si>
  <si>
    <t>642944121</t>
  </si>
  <si>
    <t>Osazování ocelových zárubní dodatečné pl do 2,5 m2</t>
  </si>
  <si>
    <t>kus</t>
  </si>
  <si>
    <t>-230245399</t>
  </si>
  <si>
    <t>14</t>
  </si>
  <si>
    <t>M</t>
  </si>
  <si>
    <t>55331521</t>
  </si>
  <si>
    <t>zárubeň ocelová pro sádrokarton 100 700 L/P</t>
  </si>
  <si>
    <t>1306810581</t>
  </si>
  <si>
    <t>Ostatní konstrukce a práce, bourání</t>
  </si>
  <si>
    <t>784111001</t>
  </si>
  <si>
    <t>Oprášení (ometení ) podkladu v místnostech výšky do 3,80 m</t>
  </si>
  <si>
    <t>16</t>
  </si>
  <si>
    <t>2070200337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</si>
  <si>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</si>
  <si>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</si>
  <si>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</si>
  <si>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</si>
  <si>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</si>
  <si>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1764349355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</si>
  <si>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</si>
  <si>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</si>
  <si>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</si>
  <si>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</si>
  <si>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</si>
  <si>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bytové a občanské výstavby při výšce podlaží do 4 m</t>
  </si>
  <si>
    <t>-939177946</t>
  </si>
  <si>
    <t>3,5*3</t>
  </si>
  <si>
    <t>přístupová trasa do bytu-choba:</t>
  </si>
  <si>
    <t>18</t>
  </si>
  <si>
    <t>962084121</t>
  </si>
  <si>
    <t>Bourání příček umakartových tl do 50 mm</t>
  </si>
  <si>
    <t>1631284145</t>
  </si>
  <si>
    <t>(2,565*2+1,895*2+3+0,895)*2,6</t>
  </si>
  <si>
    <t>19</t>
  </si>
  <si>
    <t>965046111</t>
  </si>
  <si>
    <t>Broušení stávajících betonových podlah úběr do 3 mm</t>
  </si>
  <si>
    <t>-561228461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</si>
  <si>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</si>
  <si>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</si>
  <si>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</si>
  <si>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</si>
  <si>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</si>
  <si>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</si>
  <si>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</si>
  <si>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</si>
  <si>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486591904</t>
  </si>
  <si>
    <t>997013219</t>
  </si>
  <si>
    <t>Příplatek k vnitrostaveništní dopravě suti a vybouraných hmot za zvětšenou dopravu suti ZKD 10 m</t>
  </si>
  <si>
    <t>1773669360</t>
  </si>
  <si>
    <t>3,816*50 'Přepočtené koeficientem množství</t>
  </si>
  <si>
    <t>22</t>
  </si>
  <si>
    <t>997013501</t>
  </si>
  <si>
    <t>Odvoz suti a vybouraných hmot na skládku nebo meziskládku do 1 km se složením</t>
  </si>
  <si>
    <t>-1317408104</t>
  </si>
  <si>
    <t>23</t>
  </si>
  <si>
    <t>997013509</t>
  </si>
  <si>
    <t>Příplatek k odvozu suti a vybouraných hmot na skládku ZKD 1 km přes 1 km</t>
  </si>
  <si>
    <t>-1677622450</t>
  </si>
  <si>
    <t>3,816*9 'Přepočtené koeficientem množství</t>
  </si>
  <si>
    <t>24</t>
  </si>
  <si>
    <t>997013831</t>
  </si>
  <si>
    <t>Poplatek za uložení na skládce (skládkovné) stavebního odpadu směsného kód odpadu 170 904</t>
  </si>
  <si>
    <t>135745867</t>
  </si>
  <si>
    <t>998</t>
  </si>
  <si>
    <t>Přesun hmot</t>
  </si>
  <si>
    <t>25</t>
  </si>
  <si>
    <t>998011003</t>
  </si>
  <si>
    <t>Přesun hmot pro budovy zděné v do 24 m</t>
  </si>
  <si>
    <t>-2057231362</t>
  </si>
  <si>
    <t>26</t>
  </si>
  <si>
    <t>998011014</t>
  </si>
  <si>
    <t>Příplatek k přesunu hmot pro budovy zděné za zvětšený přesun do 500 m</t>
  </si>
  <si>
    <t>1319187359</t>
  </si>
  <si>
    <t>27</t>
  </si>
  <si>
    <t>998017003</t>
  </si>
  <si>
    <t>Přesun hmot s omezením mechanizace pro budovy v do 24 m</t>
  </si>
  <si>
    <t>1874865021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</si>
  <si>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</si>
  <si>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</si>
  <si>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</si>
  <si>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</si>
  <si>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</si>
  <si>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</si>
  <si>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</si>
  <si>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1940173431</t>
  </si>
  <si>
    <t>1,87*1,535</t>
  </si>
  <si>
    <t>29</t>
  </si>
  <si>
    <t>711192201</t>
  </si>
  <si>
    <t>Provedení izolace proti zemní vlhkosti hydroizolační stěrkou svislé na betonu, 2 vrstvy</t>
  </si>
  <si>
    <t>-1090691689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</si>
  <si>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</si>
  <si>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</si>
  <si>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</si>
  <si>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</si>
  <si>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</si>
  <si>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</si>
  <si>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</si>
  <si>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</si>
  <si>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</si>
  <si>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</si>
  <si>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1465865056</t>
  </si>
  <si>
    <t>spotřeba 3kg/m2, tl. 2mm</t>
  </si>
  <si>
    <t>(3,863+8,589)*3</t>
  </si>
  <si>
    <t>31</t>
  </si>
  <si>
    <t>711199095</t>
  </si>
  <si>
    <t>Příplatek k izolacím proti zemní vlhkosti za plochu do 10 m2 natěradly za studena nebo za horka</t>
  </si>
  <si>
    <t>-2063156707</t>
  </si>
  <si>
    <t>3,863+8,589</t>
  </si>
  <si>
    <t>711199101</t>
  </si>
  <si>
    <t>Provedení těsnícího pásu do spoje dilatační nebo styčné spáry podlaha - stěna</t>
  </si>
  <si>
    <t>m</t>
  </si>
  <si>
    <t>1679762161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</si>
  <si>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</si>
  <si>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</si>
  <si>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</si>
  <si>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</si>
  <si>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</si>
  <si>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</si>
  <si>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</si>
  <si>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těsnícího koutu pro vnější nebo vnitřní roh spáry podlaha - stěna</t>
  </si>
  <si>
    <t>-468107113</t>
  </si>
  <si>
    <t>34</t>
  </si>
  <si>
    <t>28355020</t>
  </si>
  <si>
    <t>páska pružná těsnící š 80mm</t>
  </si>
  <si>
    <t>-736333045</t>
  </si>
  <si>
    <t>17,86*1,1</t>
  </si>
  <si>
    <t>35</t>
  </si>
  <si>
    <t>998711103</t>
  </si>
  <si>
    <t>Přesun hmot tonážní pro izolace proti vodě, vlhkosti a plynům v objektech výšky do 60 m</t>
  </si>
  <si>
    <t>173634344</t>
  </si>
  <si>
    <t>36</t>
  </si>
  <si>
    <t>998711181</t>
  </si>
  <si>
    <t>Příplatek k přesunu hmot tonážní 711 prováděný bez použití mechanizace</t>
  </si>
  <si>
    <t>470325462</t>
  </si>
  <si>
    <t>721</t>
  </si>
  <si>
    <t>Zdravotechnika - vnitřní kanalizace</t>
  </si>
  <si>
    <t>37</t>
  </si>
  <si>
    <t>721171808</t>
  </si>
  <si>
    <t>Demontáž potrubí z PVC do D 114</t>
  </si>
  <si>
    <t>-1065776196</t>
  </si>
  <si>
    <t>38</t>
  </si>
  <si>
    <t>721173706</t>
  </si>
  <si>
    <t>Potrubí kanalizační z PE odpadní DN 100</t>
  </si>
  <si>
    <t>-1483132953</t>
  </si>
  <si>
    <t>39</t>
  </si>
  <si>
    <t>721173722</t>
  </si>
  <si>
    <t>Potrubí kanalizační z PE připojovací DN 40</t>
  </si>
  <si>
    <t>1155904797</t>
  </si>
  <si>
    <t>40</t>
  </si>
  <si>
    <t>721173724</t>
  </si>
  <si>
    <t>Potrubí kanalizační z PE připojovací DN 70</t>
  </si>
  <si>
    <t>1615365802</t>
  </si>
  <si>
    <t>41</t>
  </si>
  <si>
    <t>721220801</t>
  </si>
  <si>
    <t>Demontáž uzávěrek zápachových DN 70</t>
  </si>
  <si>
    <t>-1487997582</t>
  </si>
  <si>
    <t>vana,umyvadlo,pračka:</t>
  </si>
  <si>
    <t>42</t>
  </si>
  <si>
    <t>721290111</t>
  </si>
  <si>
    <t>Zkouška těsnosti potrubí kanalizace vodou do DN 125</t>
  </si>
  <si>
    <t>-1315948541</t>
  </si>
  <si>
    <t>43</t>
  </si>
  <si>
    <t>998721103</t>
  </si>
  <si>
    <t>Přesun hmot tonážní pro vnitřní kanalizace v objektech v do 24 m</t>
  </si>
  <si>
    <t>-1011377933</t>
  </si>
  <si>
    <t>44</t>
  </si>
  <si>
    <t>998721181</t>
  </si>
  <si>
    <t>Příplatek k přesunu hmot tonážní 721 prováděný bez použití mechanizace</t>
  </si>
  <si>
    <t>1812382434</t>
  </si>
  <si>
    <t>722</t>
  </si>
  <si>
    <t>Zdravotechnika - vnitřní vodovod</t>
  </si>
  <si>
    <t>45</t>
  </si>
  <si>
    <t>722170801</t>
  </si>
  <si>
    <t>Demontáž rozvodů vody z plastů do D 25</t>
  </si>
  <si>
    <t>-951700162</t>
  </si>
  <si>
    <t>46</t>
  </si>
  <si>
    <t>722176113</t>
  </si>
  <si>
    <t>Montáž potrubí plastové spojované svary polyfuzně do D 25 mm</t>
  </si>
  <si>
    <t>891340579</t>
  </si>
  <si>
    <t>47</t>
  </si>
  <si>
    <t>28615150</t>
  </si>
  <si>
    <t>trubka vodovodní tlaková PPR řada PN 20 D 16mm dl 4m</t>
  </si>
  <si>
    <t>1836268689</t>
  </si>
  <si>
    <t>48</t>
  </si>
  <si>
    <t>28615152</t>
  </si>
  <si>
    <t>trubka vodovodní tlaková PPR řada PN 20 D 20mm dl 4m</t>
  </si>
  <si>
    <t>1029668524</t>
  </si>
  <si>
    <t>49</t>
  </si>
  <si>
    <t>28615153</t>
  </si>
  <si>
    <t>trubka vodovodní tlaková PPR řada PN 20 D 25mm dl 4m</t>
  </si>
  <si>
    <t>-1812266363</t>
  </si>
  <si>
    <t>722179191</t>
  </si>
  <si>
    <t>Příplatek k rozvodu vody z plastů za malý rozsah prací na zakázce do 20 m</t>
  </si>
  <si>
    <t>soubor</t>
  </si>
  <si>
    <t>-760136600</t>
  </si>
  <si>
    <t>51</t>
  </si>
  <si>
    <t>722179192</t>
  </si>
  <si>
    <t>Příplatek k rozvodu vody z plastů za potrubí do D 32 mm do 15 svarů</t>
  </si>
  <si>
    <t>592801622</t>
  </si>
  <si>
    <t>52</t>
  </si>
  <si>
    <t>722290215</t>
  </si>
  <si>
    <t>Zkouška těsnosti vodovodního potrubí hrdlového nebo přírubového do DN 100</t>
  </si>
  <si>
    <t>1145297647</t>
  </si>
  <si>
    <t>53</t>
  </si>
  <si>
    <t>722290234</t>
  </si>
  <si>
    <t>Proplach a dezinfekce vodovodního potrubí do DN 80</t>
  </si>
  <si>
    <t>307231212</t>
  </si>
  <si>
    <t>54</t>
  </si>
  <si>
    <t>998722103</t>
  </si>
  <si>
    <t>Přesun hmot tonážní pro vnitřní vodovod v objektech v do 24 m</t>
  </si>
  <si>
    <t>-1722483285</t>
  </si>
  <si>
    <t>55</t>
  </si>
  <si>
    <t>998722181</t>
  </si>
  <si>
    <t>Příplatek k přesunu hmot tonážní 722 prováděný bez použití mechanizace</t>
  </si>
  <si>
    <t>-580610817</t>
  </si>
  <si>
    <t>723</t>
  </si>
  <si>
    <t>Zdravotechnika - vnitřní plynovod</t>
  </si>
  <si>
    <t>56</t>
  </si>
  <si>
    <t>723120804</t>
  </si>
  <si>
    <t>Demontáž potrubí ocelové závitové svařované do DN 25</t>
  </si>
  <si>
    <t>-351086645</t>
  </si>
  <si>
    <t>57</t>
  </si>
  <si>
    <t>723150402</t>
  </si>
  <si>
    <t>Potrubí plyn ocelové z ušlechtilé oceli spojované lisováním DN 15</t>
  </si>
  <si>
    <t>1708341101</t>
  </si>
  <si>
    <t>chránička:</t>
  </si>
  <si>
    <t>58</t>
  </si>
  <si>
    <t>723181002</t>
  </si>
  <si>
    <t>Potrubí měděné měkké spojované lisováním DN 15 ZTI</t>
  </si>
  <si>
    <t>-1372252931</t>
  </si>
  <si>
    <t>59</t>
  </si>
  <si>
    <t>723190105</t>
  </si>
  <si>
    <t>Přípojka plynovodní nerezová hadice G1/2 F x G1/2 F délky 100 cm spojovaná na závit</t>
  </si>
  <si>
    <t>-50332955</t>
  </si>
  <si>
    <t>60</t>
  </si>
  <si>
    <t>723190901</t>
  </si>
  <si>
    <t>Uzavření,otevření plynovodního potrubí při opravě</t>
  </si>
  <si>
    <t>-1091749140</t>
  </si>
  <si>
    <t>61</t>
  </si>
  <si>
    <t>723190907</t>
  </si>
  <si>
    <t>Odvzdušnění nebo napuštění plynovodního potrubí</t>
  </si>
  <si>
    <t>-1915198636</t>
  </si>
  <si>
    <t>998723103</t>
  </si>
  <si>
    <t>Přesun hmot tonážní pro vnitřní plynovod v objektech v do 24 m</t>
  </si>
  <si>
    <t>981839333</t>
  </si>
  <si>
    <t>998723181</t>
  </si>
  <si>
    <t>Příplatek k přesunu hmot tonážní 723 prováděný bez použití mechanizace</t>
  </si>
  <si>
    <t>-1013363356</t>
  </si>
  <si>
    <t>725</t>
  </si>
  <si>
    <t>Zdravotechnika - zařizovací předměty</t>
  </si>
  <si>
    <t>725810811</t>
  </si>
  <si>
    <t>Demontáž ventilů výtokových nástěnných</t>
  </si>
  <si>
    <t>-2080724272</t>
  </si>
  <si>
    <t>725811115</t>
  </si>
  <si>
    <t>Ventil nástěnný pevný výtok G1/2x80 mm</t>
  </si>
  <si>
    <t>2075694878</t>
  </si>
  <si>
    <t>725831313</t>
  </si>
  <si>
    <t>Baterie vanová nástěnná páková s příslušenstvím a pohyblivým držákem</t>
  </si>
  <si>
    <t>126588439</t>
  </si>
  <si>
    <t>725865501</t>
  </si>
  <si>
    <t>Odpadní souprava DN 40/50 se zápachovou uzávěrkou pro vanu, ovládání bovdenem</t>
  </si>
  <si>
    <t>-848534769</t>
  </si>
  <si>
    <t>725869101</t>
  </si>
  <si>
    <t>Montáž zápachových uzávěrek do DN 40</t>
  </si>
  <si>
    <t>1379509938</t>
  </si>
  <si>
    <t>55161837</t>
  </si>
  <si>
    <t>uzávěrka zápachová pro pračku a myčku nástěnná PP-bílá DN 40</t>
  </si>
  <si>
    <t>884342150</t>
  </si>
  <si>
    <t>ZUU</t>
  </si>
  <si>
    <t>Zápachová uzávěra - sifon pro umyvadla, provedení chrom</t>
  </si>
  <si>
    <t>-879815475</t>
  </si>
  <si>
    <t>725980123</t>
  </si>
  <si>
    <t>Dvířka 40/20 vč. montáže a začištění k obkladu</t>
  </si>
  <si>
    <t>851699324</t>
  </si>
  <si>
    <t>998725103</t>
  </si>
  <si>
    <t>Přesun hmot tonážní pro zařizovací předměty v objektech v do 24 m</t>
  </si>
  <si>
    <t>1782341339</t>
  </si>
  <si>
    <t>998725181</t>
  </si>
  <si>
    <t>Příplatek k přesunu hmot tonážní 725 prováděný bez použití mechanizace</t>
  </si>
  <si>
    <t>-77219818</t>
  </si>
  <si>
    <t>OIM</t>
  </si>
  <si>
    <t>Ostatní instalační materiál nutný pro dopojení zařizovacích předmětů (pancéřové hadičky, těsnění atd...)</t>
  </si>
  <si>
    <t>kpl</t>
  </si>
  <si>
    <t>755694526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</si>
  <si>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</si>
  <si>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</si>
  <si>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</si>
  <si>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</si>
  <si>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1026745974</t>
  </si>
  <si>
    <t>998726113</t>
  </si>
  <si>
    <t>Přesun hmot tonážní pro instalační prefabrikáty v objektech v do 24 m</t>
  </si>
  <si>
    <t>-1527322492</t>
  </si>
  <si>
    <t>998726181</t>
  </si>
  <si>
    <t>Příplatek k přesunu hmot tonážní 726 prováděný bez použití mechanizace</t>
  </si>
  <si>
    <t>642107116</t>
  </si>
  <si>
    <t>741</t>
  </si>
  <si>
    <t>Elektroinstalace - silnoproud</t>
  </si>
  <si>
    <t>741112001</t>
  </si>
  <si>
    <t>Montáž krabice zapuštěná plastová kruhová</t>
  </si>
  <si>
    <t>164849814</t>
  </si>
  <si>
    <t>34571515</t>
  </si>
  <si>
    <t>krabice přístrojová instalační 400 V, 142x71x45mm do dutých stěn</t>
  </si>
  <si>
    <t>-1208918182</t>
  </si>
  <si>
    <t>741120001</t>
  </si>
  <si>
    <t>Montáž vodič Cu izolovaný plný a laněný žíla 0,35-6 mm2 pod omítku (CY)</t>
  </si>
  <si>
    <t>868077705</t>
  </si>
  <si>
    <t>34111036</t>
  </si>
  <si>
    <t>kabel silový s Cu jádrem 1 kV 3x2,5mm2</t>
  </si>
  <si>
    <t>849075836</t>
  </si>
  <si>
    <t>34111018</t>
  </si>
  <si>
    <t>kabel silový s Cu jádrem 6mm2</t>
  </si>
  <si>
    <t>-824661115</t>
  </si>
  <si>
    <t>741210001</t>
  </si>
  <si>
    <t>Montáž rozvodnice oceloplechová nebo plastová běžná do 20 kg</t>
  </si>
  <si>
    <t>393658148</t>
  </si>
  <si>
    <t>35713850</t>
  </si>
  <si>
    <t>rozvodnice elektroměrové s jedním 1 fázovým místem bez požární úpravy 18 pozic</t>
  </si>
  <si>
    <t>1466191885</t>
  </si>
  <si>
    <t>741310001</t>
  </si>
  <si>
    <t>Montáž vypínač nástěnný 1-jednopólový prostředí normální</t>
  </si>
  <si>
    <t>1638530344</t>
  </si>
  <si>
    <t>34535799</t>
  </si>
  <si>
    <t>ovladač zapínací tlačítkový 10A 3553-80289 velkoplošný</t>
  </si>
  <si>
    <t>1104644833</t>
  </si>
  <si>
    <t>741313001</t>
  </si>
  <si>
    <t>Montáž zásuvka (polo)zapuštěná bezšroubové připojení 2P+PE se zapojením vodičů</t>
  </si>
  <si>
    <t>205841208</t>
  </si>
  <si>
    <t>35811077</t>
  </si>
  <si>
    <t>zásuvka nepropustná nástěnná 16A 220 V 3pólová</t>
  </si>
  <si>
    <t>1997375704</t>
  </si>
  <si>
    <t>741370002</t>
  </si>
  <si>
    <t>Montáž svítidlo žárovkové bytové stropní přisazené 1 zdroj se sklem</t>
  </si>
  <si>
    <t>1378588503</t>
  </si>
  <si>
    <t>34821275</t>
  </si>
  <si>
    <t>svítidlo bytové žárovkové IP 42, max. 60 W E27</t>
  </si>
  <si>
    <t>1867202902</t>
  </si>
  <si>
    <t>34111030</t>
  </si>
  <si>
    <t>kabel silový s Cu jádrem 1 kV 3x1,5mm2</t>
  </si>
  <si>
    <t>-574143613</t>
  </si>
  <si>
    <t>741810001</t>
  </si>
  <si>
    <t>Celková prohlídka elektrického rozvodu a zařízení do 100 000,- Kč</t>
  </si>
  <si>
    <t>-1444181896</t>
  </si>
  <si>
    <t>998741103</t>
  </si>
  <si>
    <t>Přesun hmot tonážní pro silnoproud v objektech v do 24 m</t>
  </si>
  <si>
    <t>1967884374</t>
  </si>
  <si>
    <t>998741181</t>
  </si>
  <si>
    <t>Příplatek k přesunu hmot tonážní 741 prováděný bez použití mechanizace</t>
  </si>
  <si>
    <t>1296597629</t>
  </si>
  <si>
    <t>34823735</t>
  </si>
  <si>
    <t>svítidlo zářivkové interiérové s kompenzací, barva bílá, 18W, délka 974 mm</t>
  </si>
  <si>
    <t>-1208339313</t>
  </si>
  <si>
    <t>751</t>
  </si>
  <si>
    <t>Vzduchotechnika</t>
  </si>
  <si>
    <t>751111012</t>
  </si>
  <si>
    <t>Mtž vent ax ntl nástěnného základního D do 200 mm</t>
  </si>
  <si>
    <t>620682743</t>
  </si>
  <si>
    <t>V</t>
  </si>
  <si>
    <t>Axiální ventilátor max. 20x20cm, pr. 125 mm</t>
  </si>
  <si>
    <t>-406644306</t>
  </si>
  <si>
    <t>751111811</t>
  </si>
  <si>
    <t>Demontáž ventilátoru axiálního nízkotlakého kruhové potrubí D do 200 mm</t>
  </si>
  <si>
    <t>-1618427167</t>
  </si>
  <si>
    <t>998751102</t>
  </si>
  <si>
    <t>Přesun hmot tonážní pro vzduchotechniku v objektech v do 24 m</t>
  </si>
  <si>
    <t>-723476749</t>
  </si>
  <si>
    <t>998751181</t>
  </si>
  <si>
    <t>Příplatek k přesunu hmot tonážní 751 prováděný bez použití mechanizace</t>
  </si>
  <si>
    <t>-371030052</t>
  </si>
  <si>
    <t>763</t>
  </si>
  <si>
    <t>Konstrukce suché výstavby</t>
  </si>
  <si>
    <t>763111331</t>
  </si>
  <si>
    <t>SDK příčka tl 80 mm profil CW+UW 50 desky 1xH2 15 TI 40 mm</t>
  </si>
  <si>
    <t>-1688777814</t>
  </si>
  <si>
    <t>1,95*2*2,6</t>
  </si>
  <si>
    <t>2,85*2,6</t>
  </si>
  <si>
    <t>(0,91+2,59)*2,6</t>
  </si>
  <si>
    <t>763111718</t>
  </si>
  <si>
    <t>SDK příčka úprava styku příčky a stropu/stávající stěny páskou nebo silikonováním</t>
  </si>
  <si>
    <t>562386193</t>
  </si>
  <si>
    <t>2,85</t>
  </si>
  <si>
    <t>(0,895+1,11)*2</t>
  </si>
  <si>
    <t>0,9+2,59+1,95</t>
  </si>
  <si>
    <t>2,6*6</t>
  </si>
  <si>
    <t>763111724</t>
  </si>
  <si>
    <t>SDK příčka páska k vyztužení různých úhlů</t>
  </si>
  <si>
    <t>951050437</t>
  </si>
  <si>
    <t>2,6*1</t>
  </si>
  <si>
    <t>763111751</t>
  </si>
  <si>
    <t>Příplatek k SDK příčce za plochu do 6 m2 jednotlivě</t>
  </si>
  <si>
    <t>399238403</t>
  </si>
  <si>
    <t>763111762</t>
  </si>
  <si>
    <t>Příplatek k SDK příčce s jednoduchou nosnou konstrukcí za zahuštění profilů na vzdálenost 41 mm</t>
  </si>
  <si>
    <t>-1348462687</t>
  </si>
  <si>
    <t>763111771</t>
  </si>
  <si>
    <t>Příplatek k SDK příčce za rovinnost kvality Q3</t>
  </si>
  <si>
    <t>1714942919</t>
  </si>
  <si>
    <t>23,933*2</t>
  </si>
  <si>
    <t>998763303</t>
  </si>
  <si>
    <t>Přesun hmot tonážní pro sádrokartonové konstrukce v objektech v do 24 m</t>
  </si>
  <si>
    <t>-909295449</t>
  </si>
  <si>
    <t>998763381</t>
  </si>
  <si>
    <t>Příplatek k přesunu hmot tonážní 763 SDK prováděný bez použití mechanizace</t>
  </si>
  <si>
    <t>709442269</t>
  </si>
  <si>
    <t>VS</t>
  </si>
  <si>
    <t>Příplatek za použití vysokopevnostního sádrokartonu tvrzeného v místě zavěšení kuchyňské linky</t>
  </si>
  <si>
    <t>2142704590</t>
  </si>
  <si>
    <t>766</t>
  </si>
  <si>
    <t>Konstrukce truhlářské</t>
  </si>
  <si>
    <t>766421812</t>
  </si>
  <si>
    <t>Demontáž truhlářského obložení podhledů z panelů plochy přes 1,5 m2</t>
  </si>
  <si>
    <t>-1564993136</t>
  </si>
  <si>
    <t>demontáž obložení stropu umakartem:</t>
  </si>
  <si>
    <t>2,6*1,895</t>
  </si>
  <si>
    <t>766660001</t>
  </si>
  <si>
    <t>Montáž dveřních křídel otvíravých 1křídlových š do 0,8 m do ocelové zárubně</t>
  </si>
  <si>
    <t>-1856009899</t>
  </si>
  <si>
    <t>61162854</t>
  </si>
  <si>
    <t>dveře vnitřní foliované plné 1křídlové 70x197 cm</t>
  </si>
  <si>
    <t>1382783396</t>
  </si>
  <si>
    <t>54914610</t>
  </si>
  <si>
    <t>kování vrchní dveřní klika včetně rozet a montážního materiál nerez PK</t>
  </si>
  <si>
    <t>-52955942</t>
  </si>
  <si>
    <t>766660722</t>
  </si>
  <si>
    <t>Montáž dveřního kování - zámku</t>
  </si>
  <si>
    <t>1947279440</t>
  </si>
  <si>
    <t>54925015</t>
  </si>
  <si>
    <t>zámek stavební zadlabací dozický 02-03 L Zn</t>
  </si>
  <si>
    <t>1142872882</t>
  </si>
  <si>
    <t>766695212</t>
  </si>
  <si>
    <t>Montáž truhlářských prahů dveří 1křídlových šířky do 10 cm</t>
  </si>
  <si>
    <t>519065516</t>
  </si>
  <si>
    <t>61187416</t>
  </si>
  <si>
    <t>práh dveřní dřevěný bukový tl 2cm dl 92cm š 10cm</t>
  </si>
  <si>
    <t>964760269</t>
  </si>
  <si>
    <t>998766103</t>
  </si>
  <si>
    <t>Přesun hmot tonážní pro konstrukce truhlářské v objektech v do 24 m</t>
  </si>
  <si>
    <t>-729156032</t>
  </si>
  <si>
    <t>998766181</t>
  </si>
  <si>
    <t>Příplatek k přesunu hmot tonážní 766 prováděný bez použití mechanizace</t>
  </si>
  <si>
    <t>-235827864</t>
  </si>
  <si>
    <t>DV</t>
  </si>
  <si>
    <t>Dodávka a osazení SDK konstrukce dvířek za wc - pro obklad vč. úchytek a začištění</t>
  </si>
  <si>
    <t>-510373354</t>
  </si>
  <si>
    <t>UP</t>
  </si>
  <si>
    <t>Dodatečná úprava dveřních prahů vzhledem k výškovým rozdílům podlah</t>
  </si>
  <si>
    <t>-1310511488</t>
  </si>
  <si>
    <t>771</t>
  </si>
  <si>
    <t>Podlahy z dlaždic</t>
  </si>
  <si>
    <t>771571113</t>
  </si>
  <si>
    <t>Montáž podlah z keramických dlaždic režných hladkých do malty do 12 ks/m2</t>
  </si>
  <si>
    <t>1505239783</t>
  </si>
  <si>
    <t>771591111</t>
  </si>
  <si>
    <t>Podlahy penetrace podkladu</t>
  </si>
  <si>
    <t>-2094354180</t>
  </si>
  <si>
    <t>59761408</t>
  </si>
  <si>
    <t>dlaždice keramická barevná přes 9 do 12 ks/m2</t>
  </si>
  <si>
    <t>1300146206</t>
  </si>
  <si>
    <t>3,863*1,1</t>
  </si>
  <si>
    <t>4,249*1,1 'Přepočtené koeficientem množství</t>
  </si>
  <si>
    <t>998771103</t>
  </si>
  <si>
    <t>Přesun hmot tonážní pro podlahy z dlaždic v objektech v do 24 m</t>
  </si>
  <si>
    <t>-294803344</t>
  </si>
  <si>
    <t>998771181</t>
  </si>
  <si>
    <t>Příplatek k přesunu hmot tonážní 771 prováděný bez použití mechanizace</t>
  </si>
  <si>
    <t>-328383647</t>
  </si>
  <si>
    <t>776</t>
  </si>
  <si>
    <t>Podlahy povlakové</t>
  </si>
  <si>
    <t>776201812</t>
  </si>
  <si>
    <t>Demontáž lepených povlakových podlah s podložkou ručně</t>
  </si>
  <si>
    <t>-496671207</t>
  </si>
  <si>
    <t>demontáž nášlapné vrstvy z pvc:</t>
  </si>
  <si>
    <t>1,13*0,895</t>
  </si>
  <si>
    <t>1,6*1,78</t>
  </si>
  <si>
    <t>0,7*2,85</t>
  </si>
  <si>
    <t>776421111</t>
  </si>
  <si>
    <t>Montáž obvodových lišt lepením</t>
  </si>
  <si>
    <t>1336859716</t>
  </si>
  <si>
    <t>28411003</t>
  </si>
  <si>
    <t>lišta soklová PVC 30 x 30 mm</t>
  </si>
  <si>
    <t>2145556459</t>
  </si>
  <si>
    <t>6,21714285714286*1,02 'Přepočtené koeficientem množství</t>
  </si>
  <si>
    <t>998776103</t>
  </si>
  <si>
    <t>Přesun hmot tonážní pro podlahy povlakové v objektech v do 24 m</t>
  </si>
  <si>
    <t>-1103279505</t>
  </si>
  <si>
    <t>998776181</t>
  </si>
  <si>
    <t>Příplatek k přesunu hmot tonážní 776 prováděný bez použití mechanizace</t>
  </si>
  <si>
    <t>459241877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</si>
  <si>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</si>
  <si>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</si>
  <si>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</si>
  <si>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</si>
  <si>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-2077662250</t>
  </si>
  <si>
    <t>L</t>
  </si>
  <si>
    <t>Listela - dekorovaný obklad</t>
  </si>
  <si>
    <t>1825870877</t>
  </si>
  <si>
    <t>10,82/0,4*1,1</t>
  </si>
  <si>
    <t>781471113</t>
  </si>
  <si>
    <t>Montáž obkladů vnitřních keramických hladkých do 19 ks/m2 kladených do malty</t>
  </si>
  <si>
    <t>-792202654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</si>
  <si>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</si>
  <si>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</si>
  <si>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</si>
  <si>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</si>
  <si>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</si>
  <si>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1584699387</t>
  </si>
  <si>
    <t>24,07*1,1</t>
  </si>
  <si>
    <t>781495111</t>
  </si>
  <si>
    <t>Penetrace podkladu vnitřních obkladů</t>
  </si>
  <si>
    <t>837213207</t>
  </si>
  <si>
    <t>998781103</t>
  </si>
  <si>
    <t>Přesun hmot tonážní pro obklady keramické v objektech v do 24 m</t>
  </si>
  <si>
    <t>-741237993</t>
  </si>
  <si>
    <t>998781181</t>
  </si>
  <si>
    <t>Příplatek k přesunu hmot tonážní 781 prováděný bez použití mechanizace</t>
  </si>
  <si>
    <t>-943707643</t>
  </si>
  <si>
    <t>783</t>
  </si>
  <si>
    <t>Dokončovací práce - nátěry</t>
  </si>
  <si>
    <t>783301313</t>
  </si>
  <si>
    <t>Odmaštění zámečnických konstrukcí ředidlovým odmašťovačem</t>
  </si>
  <si>
    <t>86919736</t>
  </si>
  <si>
    <t>783314101</t>
  </si>
  <si>
    <t>Základní jednonásobný syntetický nátěr zámečnických konstrukcí</t>
  </si>
  <si>
    <t>1229602133</t>
  </si>
  <si>
    <t>zárubně:</t>
  </si>
  <si>
    <t>(2*2+0,9)*2*0,5</t>
  </si>
  <si>
    <t>783317101</t>
  </si>
  <si>
    <t>Krycí jednonásobný syntetický standardní nátěr zámečnických konstrukcí</t>
  </si>
  <si>
    <t>-1904221585</t>
  </si>
  <si>
    <t>784</t>
  </si>
  <si>
    <t>Dokončovací práce - malby a tapety</t>
  </si>
  <si>
    <t>-19775446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</si>
  <si>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</si>
  <si>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</si>
  <si>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</si>
  <si>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</si>
  <si>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</si>
  <si>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</si>
  <si>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</si>
  <si>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Základní silikátová jednonásobná penetrace podkladu v místnostech výšky do 3,80m</t>
  </si>
  <si>
    <t>-639496487</t>
  </si>
  <si>
    <t>784321001</t>
  </si>
  <si>
    <t>Jednonásobné silikátové bílé malby v místnosti výšky do 3,80 m</t>
  </si>
  <si>
    <t>730787849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</si>
  <si>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</si>
  <si>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</si>
  <si>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</si>
  <si>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</si>
  <si>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</si>
  <si>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</si>
  <si>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1297973454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</si>
  <si>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</si>
  <si>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</si>
  <si>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</si>
  <si>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</si>
  <si>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</si>
  <si>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</si>
  <si>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</si>
  <si>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</si>
  <si>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</si>
  <si>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-62401217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</si>
  <si>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</si>
  <si>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</si>
  <si>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</si>
  <si>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</si>
  <si>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-1415343240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</si>
  <si>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</si>
  <si>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</si>
  <si>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</si>
  <si>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</si>
  <si>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</si>
  <si>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</si>
  <si>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</si>
  <si>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-238935086</t>
  </si>
  <si>
    <t>VRN7</t>
  </si>
  <si>
    <t>Provozní vlivy</t>
  </si>
  <si>
    <t>070001000</t>
  </si>
  <si>
    <t>-1370706817</t>
  </si>
  <si>
    <t>M. Fialy 1/248</t>
  </si>
  <si>
    <t>2 - Bytová jednotka č.27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</si>
</sst>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V. Košaře 122/1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27. 8. 2019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'2 - Bytová jednotka č.2'!J30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7"/>
  <sheetViews>
    <sheetView showGridLines="0" tabSelected="1" workbookViewId="0" topLeftCell="A1">
      <selection activeCell="D455" sqref="D45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0039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777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778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ROUND((SUM(BE142:BE446)),2)</f>
        <v>0</v>
      </c>
      <c r="G33" s="32"/>
      <c r="H33" s="32"/>
      <c r="I33" s="103">
        <v>0.21</v>
      </c>
      <c r="J33" s="102">
        <f>ROUND(((SUM(BE142:BE446))*I33),2)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ROUND((SUM(BF142:BF446)),2)</f>
        <v>0</v>
      </c>
      <c r="G34" s="32"/>
      <c r="H34" s="32"/>
      <c r="I34" s="103">
        <v>0.15</v>
      </c>
      <c r="J34" s="102">
        <f>ROUND(((SUM(BF142:BF446))*I34),2)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ROUND((SUM(BG142:BG446)),2)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ROUND((SUM(BH142:BH446)),2)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ROUND((SUM(BI142:BI446)),2)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M. Fialy 1/248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2 - Bytová jednotka č.27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J174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J198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J206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J210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J240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J251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J263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J274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J286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J290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J340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J356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J367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J380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J397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J403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J417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J442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J443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J445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M. Fialy 1/248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2 - Bytová jednotka č.27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P143+P210+P417+P442</f>
        <v>0</v>
      </c>
      <c r="Q142" s="66"/>
      <c r="R142" s="141">
        <f>R143+R210+R417+R442</f>
        <v>3.2985455999999993</v>
      </c>
      <c r="S142" s="66"/>
      <c r="T142" s="142">
        <f>T143+T210+T417+T442</f>
        <v>3.5102687000000006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BK143+BK210+BK417+BK442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P144+P147+P174+P198+P206</f>
        <v>0</v>
      </c>
      <c r="Q143" s="150"/>
      <c r="R143" s="151">
        <f>R144+R147+R174+R198+R206</f>
        <v>0.9186618799999998</v>
      </c>
      <c r="S143" s="150"/>
      <c r="T143" s="152">
        <f>T144+T147+T174+T198+T206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BK144+BK147+BK174+BK198+BK206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81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141</v>
      </c>
      <c r="BM145" s="170" t="s">
        <v>142</v>
      </c>
    </row>
    <row r="146" spans="2:51" s="13" customFormat="1" ht="12">
      <c r="B146" s="172"/>
      <c r="D146" s="173" t="s">
        <v>143</v>
      </c>
      <c r="E146" s="174" t="s">
        <v>1</v>
      </c>
      <c r="F146" s="175" t="s">
        <v>144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143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145</v>
      </c>
      <c r="F147" s="155" t="s">
        <v>146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SUM(P148:P173)</f>
        <v>0</v>
      </c>
      <c r="Q147" s="150"/>
      <c r="R147" s="151">
        <f>SUM(R148:R173)</f>
        <v>0.8035138799999999</v>
      </c>
      <c r="S147" s="150"/>
      <c r="T147" s="152">
        <f>SUM(T148:T173)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SUM(BK148:BK173)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137</v>
      </c>
      <c r="E148" s="159" t="s">
        <v>147</v>
      </c>
      <c r="F148" s="160" t="s">
        <v>148</v>
      </c>
      <c r="G148" s="161" t="s">
        <v>140</v>
      </c>
      <c r="H148" s="162">
        <v>4.505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0.0011713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81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141</v>
      </c>
      <c r="BM148" s="170" t="s">
        <v>149</v>
      </c>
    </row>
    <row r="149" spans="2:51" s="13" customFormat="1" ht="12">
      <c r="B149" s="172"/>
      <c r="D149" s="173" t="s">
        <v>143</v>
      </c>
      <c r="E149" s="174" t="s">
        <v>1</v>
      </c>
      <c r="F149" s="175" t="s">
        <v>150</v>
      </c>
      <c r="H149" s="176">
        <v>5.051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143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143</v>
      </c>
      <c r="E150" s="174" t="s">
        <v>1</v>
      </c>
      <c r="F150" s="175" t="s">
        <v>151</v>
      </c>
      <c r="H150" s="176">
        <v>-0.546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143</v>
      </c>
      <c r="AU150" s="174" t="s">
        <v>81</v>
      </c>
      <c r="AV150" s="13" t="s">
        <v>81</v>
      </c>
      <c r="AW150" s="13" t="s">
        <v>33</v>
      </c>
      <c r="AX150" s="13" t="s">
        <v>76</v>
      </c>
      <c r="AY150" s="174" t="s">
        <v>134</v>
      </c>
    </row>
    <row r="151" spans="2:51" s="14" customFormat="1" ht="12">
      <c r="B151" s="181"/>
      <c r="D151" s="173" t="s">
        <v>143</v>
      </c>
      <c r="E151" s="182" t="s">
        <v>1</v>
      </c>
      <c r="F151" s="183" t="s">
        <v>152</v>
      </c>
      <c r="H151" s="184">
        <v>4.505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143</v>
      </c>
      <c r="AU151" s="182" t="s">
        <v>81</v>
      </c>
      <c r="AV151" s="14" t="s">
        <v>141</v>
      </c>
      <c r="AW151" s="14" t="s">
        <v>33</v>
      </c>
      <c r="AX151" s="14" t="s">
        <v>84</v>
      </c>
      <c r="AY151" s="182" t="s">
        <v>134</v>
      </c>
    </row>
    <row r="152" spans="1:65" s="2" customFormat="1" ht="21.75" customHeight="1">
      <c r="A152" s="32"/>
      <c r="B152" s="157"/>
      <c r="C152" s="158" t="s">
        <v>135</v>
      </c>
      <c r="D152" s="158" t="s">
        <v>137</v>
      </c>
      <c r="E152" s="159" t="s">
        <v>153</v>
      </c>
      <c r="F152" s="160" t="s">
        <v>154</v>
      </c>
      <c r="G152" s="161" t="s">
        <v>140</v>
      </c>
      <c r="H152" s="162">
        <v>4.505</v>
      </c>
      <c r="I152" s="163"/>
      <c r="J152" s="164">
        <f aca="true" t="shared" si="0" ref="J152:J157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:P157">O152*H152</f>
        <v>0</v>
      </c>
      <c r="Q152" s="168">
        <v>0.00438</v>
      </c>
      <c r="R152" s="168">
        <f aca="true" t="shared" si="2" ref="R152:R157">Q152*H152</f>
        <v>0.0197319</v>
      </c>
      <c r="S152" s="168">
        <v>0</v>
      </c>
      <c r="T152" s="169">
        <f aca="true" t="shared" si="3" ref="T152:T157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81</v>
      </c>
      <c r="AY152" s="17" t="s">
        <v>134</v>
      </c>
      <c r="BE152" s="171">
        <f aca="true" t="shared" si="4" ref="BE152:BE157">IF(N152="základní",J152,0)</f>
        <v>0</v>
      </c>
      <c r="BF152" s="171">
        <f aca="true" t="shared" si="5" ref="BF152:BF157">IF(N152="snížená",J152,0)</f>
        <v>0</v>
      </c>
      <c r="BG152" s="171">
        <f aca="true" t="shared" si="6" ref="BG152:BG157">IF(N152="zákl. přenesená",J152,0)</f>
        <v>0</v>
      </c>
      <c r="BH152" s="171">
        <f aca="true" t="shared" si="7" ref="BH152:BH157">IF(N152="sníž. přenesená",J152,0)</f>
        <v>0</v>
      </c>
      <c r="BI152" s="171">
        <f aca="true" t="shared" si="8" ref="BI152:BI157">IF(N152="nulová",J152,0)</f>
        <v>0</v>
      </c>
      <c r="BJ152" s="17" t="s">
        <v>81</v>
      </c>
      <c r="BK152" s="171">
        <f aca="true" t="shared" si="9" ref="BK152:BK157">ROUND(I152*H152,2)</f>
        <v>0</v>
      </c>
      <c r="BL152" s="17" t="s">
        <v>141</v>
      </c>
      <c r="BM152" s="170" t="s">
        <v>155</v>
      </c>
    </row>
    <row r="153" spans="1:65" s="2" customFormat="1" ht="21.75" customHeight="1">
      <c r="A153" s="32"/>
      <c r="B153" s="157"/>
      <c r="C153" s="158" t="s">
        <v>141</v>
      </c>
      <c r="D153" s="158" t="s">
        <v>137</v>
      </c>
      <c r="E153" s="159" t="s">
        <v>156</v>
      </c>
      <c r="F153" s="160" t="s">
        <v>157</v>
      </c>
      <c r="G153" s="161" t="s">
        <v>140</v>
      </c>
      <c r="H153" s="162">
        <v>4.505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0.003</v>
      </c>
      <c r="R153" s="168">
        <f t="shared" si="2"/>
        <v>0.013515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81</v>
      </c>
      <c r="AY153" s="17" t="s">
        <v>134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141</v>
      </c>
      <c r="BM153" s="170" t="s">
        <v>158</v>
      </c>
    </row>
    <row r="154" spans="1:65" s="2" customFormat="1" ht="21.75" customHeight="1">
      <c r="A154" s="32"/>
      <c r="B154" s="157"/>
      <c r="C154" s="158" t="s">
        <v>159</v>
      </c>
      <c r="D154" s="158" t="s">
        <v>137</v>
      </c>
      <c r="E154" s="159" t="s">
        <v>160</v>
      </c>
      <c r="F154" s="160" t="s">
        <v>161</v>
      </c>
      <c r="G154" s="161" t="s">
        <v>140</v>
      </c>
      <c r="H154" s="162">
        <v>4.505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0.01575</v>
      </c>
      <c r="R154" s="168">
        <f t="shared" si="2"/>
        <v>0.07095375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81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141</v>
      </c>
      <c r="BM154" s="170" t="s">
        <v>162</v>
      </c>
    </row>
    <row r="155" spans="1:65" s="2" customFormat="1" ht="21.75" customHeight="1">
      <c r="A155" s="32"/>
      <c r="B155" s="157"/>
      <c r="C155" s="158" t="s">
        <v>145</v>
      </c>
      <c r="D155" s="158" t="s">
        <v>137</v>
      </c>
      <c r="E155" s="159" t="s">
        <v>163</v>
      </c>
      <c r="F155" s="160" t="s">
        <v>164</v>
      </c>
      <c r="G155" s="161" t="s">
        <v>140</v>
      </c>
      <c r="H155" s="162">
        <v>15.197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0.00026</v>
      </c>
      <c r="R155" s="168">
        <f t="shared" si="2"/>
        <v>0.003951219999999999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81</v>
      </c>
      <c r="AY155" s="17" t="s">
        <v>134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81</v>
      </c>
      <c r="BK155" s="171">
        <f t="shared" si="9"/>
        <v>0</v>
      </c>
      <c r="BL155" s="17" t="s">
        <v>141</v>
      </c>
      <c r="BM155" s="170" t="s">
        <v>165</v>
      </c>
    </row>
    <row r="156" spans="1:65" s="2" customFormat="1" ht="21.75" customHeight="1">
      <c r="A156" s="32"/>
      <c r="B156" s="157"/>
      <c r="C156" s="158" t="s">
        <v>166</v>
      </c>
      <c r="D156" s="158" t="s">
        <v>137</v>
      </c>
      <c r="E156" s="159" t="s">
        <v>167</v>
      </c>
      <c r="F156" s="160" t="s">
        <v>168</v>
      </c>
      <c r="G156" s="161" t="s">
        <v>140</v>
      </c>
      <c r="H156" s="162">
        <v>15.197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0.00438</v>
      </c>
      <c r="R156" s="168">
        <f t="shared" si="2"/>
        <v>0.06656286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81</v>
      </c>
      <c r="AY156" s="17" t="s">
        <v>134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81</v>
      </c>
      <c r="BK156" s="171">
        <f t="shared" si="9"/>
        <v>0</v>
      </c>
      <c r="BL156" s="17" t="s">
        <v>141</v>
      </c>
      <c r="BM156" s="170" t="s">
        <v>169</v>
      </c>
    </row>
    <row r="157" spans="1:65" s="2" customFormat="1" ht="21.75" customHeight="1">
      <c r="A157" s="32"/>
      <c r="B157" s="157"/>
      <c r="C157" s="158" t="s">
        <v>170</v>
      </c>
      <c r="D157" s="158" t="s">
        <v>137</v>
      </c>
      <c r="E157" s="159" t="s">
        <v>171</v>
      </c>
      <c r="F157" s="160" t="s">
        <v>172</v>
      </c>
      <c r="G157" s="161" t="s">
        <v>140</v>
      </c>
      <c r="H157" s="162">
        <v>9.541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0.003</v>
      </c>
      <c r="R157" s="168">
        <f t="shared" si="2"/>
        <v>0.028623000000000003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81</v>
      </c>
      <c r="AY157" s="17" t="s">
        <v>134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81</v>
      </c>
      <c r="BK157" s="171">
        <f t="shared" si="9"/>
        <v>0</v>
      </c>
      <c r="BL157" s="17" t="s">
        <v>141</v>
      </c>
      <c r="BM157" s="170" t="s">
        <v>173</v>
      </c>
    </row>
    <row r="158" spans="2:51" s="13" customFormat="1" ht="12">
      <c r="B158" s="172"/>
      <c r="D158" s="173" t="s">
        <v>143</v>
      </c>
      <c r="E158" s="174" t="s">
        <v>1</v>
      </c>
      <c r="F158" s="175" t="s">
        <v>174</v>
      </c>
      <c r="H158" s="176">
        <v>0.921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143</v>
      </c>
      <c r="AU158" s="174" t="s">
        <v>81</v>
      </c>
      <c r="AV158" s="13" t="s">
        <v>81</v>
      </c>
      <c r="AW158" s="13" t="s">
        <v>33</v>
      </c>
      <c r="AX158" s="13" t="s">
        <v>76</v>
      </c>
      <c r="AY158" s="174" t="s">
        <v>134</v>
      </c>
    </row>
    <row r="159" spans="2:51" s="13" customFormat="1" ht="12">
      <c r="B159" s="172"/>
      <c r="D159" s="173" t="s">
        <v>143</v>
      </c>
      <c r="E159" s="174" t="s">
        <v>1</v>
      </c>
      <c r="F159" s="175" t="s">
        <v>175</v>
      </c>
      <c r="H159" s="176">
        <v>8.62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143</v>
      </c>
      <c r="AU159" s="174" t="s">
        <v>81</v>
      </c>
      <c r="AV159" s="13" t="s">
        <v>81</v>
      </c>
      <c r="AW159" s="13" t="s">
        <v>33</v>
      </c>
      <c r="AX159" s="13" t="s">
        <v>76</v>
      </c>
      <c r="AY159" s="174" t="s">
        <v>134</v>
      </c>
    </row>
    <row r="160" spans="2:51" s="14" customFormat="1" ht="12">
      <c r="B160" s="181"/>
      <c r="D160" s="173" t="s">
        <v>143</v>
      </c>
      <c r="E160" s="182" t="s">
        <v>1</v>
      </c>
      <c r="F160" s="183" t="s">
        <v>152</v>
      </c>
      <c r="H160" s="184">
        <v>9.541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143</v>
      </c>
      <c r="AU160" s="182" t="s">
        <v>81</v>
      </c>
      <c r="AV160" s="14" t="s">
        <v>141</v>
      </c>
      <c r="AW160" s="14" t="s">
        <v>33</v>
      </c>
      <c r="AX160" s="14" t="s">
        <v>84</v>
      </c>
      <c r="AY160" s="182" t="s">
        <v>134</v>
      </c>
    </row>
    <row r="161" spans="1:65" s="2" customFormat="1" ht="21.75" customHeight="1">
      <c r="A161" s="32"/>
      <c r="B161" s="157"/>
      <c r="C161" s="158" t="s">
        <v>176</v>
      </c>
      <c r="D161" s="158" t="s">
        <v>137</v>
      </c>
      <c r="E161" s="159" t="s">
        <v>177</v>
      </c>
      <c r="F161" s="160" t="s">
        <v>178</v>
      </c>
      <c r="G161" s="161" t="s">
        <v>140</v>
      </c>
      <c r="H161" s="162">
        <v>15.197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0.01575</v>
      </c>
      <c r="R161" s="168">
        <f>Q161*H161</f>
        <v>0.23935274999999998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141</v>
      </c>
      <c r="AT161" s="170" t="s">
        <v>137</v>
      </c>
      <c r="AU161" s="170" t="s">
        <v>81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81</v>
      </c>
      <c r="BK161" s="171">
        <f>ROUND(I161*H161,2)</f>
        <v>0</v>
      </c>
      <c r="BL161" s="17" t="s">
        <v>141</v>
      </c>
      <c r="BM161" s="170" t="s">
        <v>179</v>
      </c>
    </row>
    <row r="162" spans="2:51" s="13" customFormat="1" ht="12">
      <c r="B162" s="172"/>
      <c r="D162" s="173" t="s">
        <v>143</v>
      </c>
      <c r="E162" s="174" t="s">
        <v>1</v>
      </c>
      <c r="F162" s="175" t="s">
        <v>180</v>
      </c>
      <c r="H162" s="176">
        <v>15.197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143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134</v>
      </c>
    </row>
    <row r="163" spans="1:65" s="2" customFormat="1" ht="16.5" customHeight="1">
      <c r="A163" s="32"/>
      <c r="B163" s="157"/>
      <c r="C163" s="158" t="s">
        <v>181</v>
      </c>
      <c r="D163" s="158" t="s">
        <v>137</v>
      </c>
      <c r="E163" s="159" t="s">
        <v>182</v>
      </c>
      <c r="F163" s="160" t="s">
        <v>183</v>
      </c>
      <c r="G163" s="161" t="s">
        <v>140</v>
      </c>
      <c r="H163" s="162">
        <v>13.5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81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141</v>
      </c>
      <c r="BM163" s="170" t="s">
        <v>184</v>
      </c>
    </row>
    <row r="164" spans="2:51" s="13" customFormat="1" ht="12">
      <c r="B164" s="172"/>
      <c r="D164" s="173" t="s">
        <v>143</v>
      </c>
      <c r="E164" s="174" t="s">
        <v>1</v>
      </c>
      <c r="F164" s="175" t="s">
        <v>185</v>
      </c>
      <c r="H164" s="176">
        <v>13.5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143</v>
      </c>
      <c r="AU164" s="174" t="s">
        <v>81</v>
      </c>
      <c r="AV164" s="13" t="s">
        <v>81</v>
      </c>
      <c r="AW164" s="13" t="s">
        <v>33</v>
      </c>
      <c r="AX164" s="13" t="s">
        <v>84</v>
      </c>
      <c r="AY164" s="174" t="s">
        <v>134</v>
      </c>
    </row>
    <row r="165" spans="1:65" s="2" customFormat="1" ht="21.75" customHeight="1">
      <c r="A165" s="32"/>
      <c r="B165" s="157"/>
      <c r="C165" s="158" t="s">
        <v>186</v>
      </c>
      <c r="D165" s="158" t="s">
        <v>137</v>
      </c>
      <c r="E165" s="159" t="s">
        <v>187</v>
      </c>
      <c r="F165" s="160" t="s">
        <v>188</v>
      </c>
      <c r="G165" s="161" t="s">
        <v>140</v>
      </c>
      <c r="H165" s="162">
        <v>50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141</v>
      </c>
      <c r="AT165" s="170" t="s">
        <v>137</v>
      </c>
      <c r="AU165" s="170" t="s">
        <v>81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81</v>
      </c>
      <c r="BK165" s="171">
        <f>ROUND(I165*H165,2)</f>
        <v>0</v>
      </c>
      <c r="BL165" s="17" t="s">
        <v>141</v>
      </c>
      <c r="BM165" s="170" t="s">
        <v>189</v>
      </c>
    </row>
    <row r="166" spans="2:51" s="15" customFormat="1" ht="12">
      <c r="B166" s="189"/>
      <c r="D166" s="173" t="s">
        <v>143</v>
      </c>
      <c r="E166" s="190" t="s">
        <v>1</v>
      </c>
      <c r="F166" s="191" t="s">
        <v>190</v>
      </c>
      <c r="H166" s="190" t="s">
        <v>1</v>
      </c>
      <c r="I166" s="192"/>
      <c r="L166" s="189"/>
      <c r="M166" s="193"/>
      <c r="N166" s="194"/>
      <c r="O166" s="194"/>
      <c r="P166" s="194"/>
      <c r="Q166" s="194"/>
      <c r="R166" s="194"/>
      <c r="S166" s="194"/>
      <c r="T166" s="195"/>
      <c r="AT166" s="190" t="s">
        <v>143</v>
      </c>
      <c r="AU166" s="190" t="s">
        <v>81</v>
      </c>
      <c r="AV166" s="15" t="s">
        <v>84</v>
      </c>
      <c r="AW166" s="15" t="s">
        <v>33</v>
      </c>
      <c r="AX166" s="15" t="s">
        <v>76</v>
      </c>
      <c r="AY166" s="190" t="s">
        <v>134</v>
      </c>
    </row>
    <row r="167" spans="2:51" s="13" customFormat="1" ht="12">
      <c r="B167" s="172"/>
      <c r="D167" s="173" t="s">
        <v>143</v>
      </c>
      <c r="E167" s="174" t="s">
        <v>1</v>
      </c>
      <c r="F167" s="175" t="s">
        <v>191</v>
      </c>
      <c r="H167" s="176">
        <v>50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143</v>
      </c>
      <c r="AU167" s="174" t="s">
        <v>81</v>
      </c>
      <c r="AV167" s="13" t="s">
        <v>81</v>
      </c>
      <c r="AW167" s="13" t="s">
        <v>33</v>
      </c>
      <c r="AX167" s="13" t="s">
        <v>84</v>
      </c>
      <c r="AY167" s="174" t="s">
        <v>134</v>
      </c>
    </row>
    <row r="168" spans="1:65" s="2" customFormat="1" ht="21.75" customHeight="1">
      <c r="A168" s="32"/>
      <c r="B168" s="157"/>
      <c r="C168" s="158" t="s">
        <v>192</v>
      </c>
      <c r="D168" s="158" t="s">
        <v>137</v>
      </c>
      <c r="E168" s="159" t="s">
        <v>193</v>
      </c>
      <c r="F168" s="160" t="s">
        <v>194</v>
      </c>
      <c r="G168" s="161" t="s">
        <v>140</v>
      </c>
      <c r="H168" s="162">
        <v>3.863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0.0567</v>
      </c>
      <c r="R168" s="168">
        <f>Q168*H168</f>
        <v>0.2190321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141</v>
      </c>
      <c r="AT168" s="170" t="s">
        <v>137</v>
      </c>
      <c r="AU168" s="170" t="s">
        <v>81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81</v>
      </c>
      <c r="BK168" s="171">
        <f>ROUND(I168*H168,2)</f>
        <v>0</v>
      </c>
      <c r="BL168" s="17" t="s">
        <v>141</v>
      </c>
      <c r="BM168" s="170" t="s">
        <v>195</v>
      </c>
    </row>
    <row r="169" spans="2:51" s="13" customFormat="1" ht="12">
      <c r="B169" s="172"/>
      <c r="D169" s="173" t="s">
        <v>143</v>
      </c>
      <c r="E169" s="174" t="s">
        <v>1</v>
      </c>
      <c r="F169" s="175" t="s">
        <v>196</v>
      </c>
      <c r="H169" s="176">
        <v>2.87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143</v>
      </c>
      <c r="AU169" s="174" t="s">
        <v>81</v>
      </c>
      <c r="AV169" s="13" t="s">
        <v>81</v>
      </c>
      <c r="AW169" s="13" t="s">
        <v>33</v>
      </c>
      <c r="AX169" s="13" t="s">
        <v>76</v>
      </c>
      <c r="AY169" s="174" t="s">
        <v>134</v>
      </c>
    </row>
    <row r="170" spans="2:51" s="13" customFormat="1" ht="12">
      <c r="B170" s="172"/>
      <c r="D170" s="173" t="s">
        <v>143</v>
      </c>
      <c r="E170" s="174" t="s">
        <v>1</v>
      </c>
      <c r="F170" s="175" t="s">
        <v>197</v>
      </c>
      <c r="H170" s="176">
        <v>0.993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143</v>
      </c>
      <c r="AU170" s="174" t="s">
        <v>81</v>
      </c>
      <c r="AV170" s="13" t="s">
        <v>81</v>
      </c>
      <c r="AW170" s="13" t="s">
        <v>33</v>
      </c>
      <c r="AX170" s="13" t="s">
        <v>76</v>
      </c>
      <c r="AY170" s="174" t="s">
        <v>134</v>
      </c>
    </row>
    <row r="171" spans="2:51" s="14" customFormat="1" ht="12">
      <c r="B171" s="181"/>
      <c r="D171" s="173" t="s">
        <v>143</v>
      </c>
      <c r="E171" s="182" t="s">
        <v>1</v>
      </c>
      <c r="F171" s="183" t="s">
        <v>152</v>
      </c>
      <c r="H171" s="184">
        <v>3.863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143</v>
      </c>
      <c r="AU171" s="182" t="s">
        <v>81</v>
      </c>
      <c r="AV171" s="14" t="s">
        <v>141</v>
      </c>
      <c r="AW171" s="14" t="s">
        <v>33</v>
      </c>
      <c r="AX171" s="14" t="s">
        <v>84</v>
      </c>
      <c r="AY171" s="182" t="s">
        <v>134</v>
      </c>
    </row>
    <row r="172" spans="1:65" s="2" customFormat="1" ht="16.5" customHeight="1">
      <c r="A172" s="32"/>
      <c r="B172" s="157"/>
      <c r="C172" s="158" t="s">
        <v>198</v>
      </c>
      <c r="D172" s="158" t="s">
        <v>137</v>
      </c>
      <c r="E172" s="159" t="s">
        <v>199</v>
      </c>
      <c r="F172" s="160" t="s">
        <v>200</v>
      </c>
      <c r="G172" s="161" t="s">
        <v>201</v>
      </c>
      <c r="H172" s="162">
        <v>2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0.04684</v>
      </c>
      <c r="R172" s="168">
        <f>Q172*H172</f>
        <v>0.09368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141</v>
      </c>
      <c r="AT172" s="170" t="s">
        <v>137</v>
      </c>
      <c r="AU172" s="170" t="s">
        <v>81</v>
      </c>
      <c r="AY172" s="17" t="s">
        <v>134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81</v>
      </c>
      <c r="BK172" s="171">
        <f>ROUND(I172*H172,2)</f>
        <v>0</v>
      </c>
      <c r="BL172" s="17" t="s">
        <v>141</v>
      </c>
      <c r="BM172" s="170" t="s">
        <v>202</v>
      </c>
    </row>
    <row r="173" spans="1:65" s="2" customFormat="1" ht="16.5" customHeight="1">
      <c r="A173" s="32"/>
      <c r="B173" s="157"/>
      <c r="C173" s="196" t="s">
        <v>203</v>
      </c>
      <c r="D173" s="196" t="s">
        <v>204</v>
      </c>
      <c r="E173" s="197" t="s">
        <v>205</v>
      </c>
      <c r="F173" s="198" t="s">
        <v>206</v>
      </c>
      <c r="G173" s="199" t="s">
        <v>201</v>
      </c>
      <c r="H173" s="200">
        <v>2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42</v>
      </c>
      <c r="O173" s="58"/>
      <c r="P173" s="168">
        <f>O173*H173</f>
        <v>0</v>
      </c>
      <c r="Q173" s="168">
        <v>0.02347</v>
      </c>
      <c r="R173" s="168">
        <f>Q173*H173</f>
        <v>0.04694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170</v>
      </c>
      <c r="AT173" s="170" t="s">
        <v>204</v>
      </c>
      <c r="AU173" s="170" t="s">
        <v>81</v>
      </c>
      <c r="AY173" s="17" t="s">
        <v>134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81</v>
      </c>
      <c r="BK173" s="171">
        <f>ROUND(I173*H173,2)</f>
        <v>0</v>
      </c>
      <c r="BL173" s="17" t="s">
        <v>141</v>
      </c>
      <c r="BM173" s="170" t="s">
        <v>207</v>
      </c>
    </row>
    <row r="174" spans="2:63" s="12" customFormat="1" ht="22.9" customHeight="1">
      <c r="B174" s="144"/>
      <c r="D174" s="145" t="s">
        <v>75</v>
      </c>
      <c r="E174" s="155" t="s">
        <v>176</v>
      </c>
      <c r="F174" s="155" t="s">
        <v>208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SUM(P175:P197)</f>
        <v>0</v>
      </c>
      <c r="Q174" s="150"/>
      <c r="R174" s="151">
        <f>SUM(R175:R197)</f>
        <v>0.0024200000000000003</v>
      </c>
      <c r="S174" s="150"/>
      <c r="T174" s="152">
        <f>SUM(T175:T197)</f>
        <v>3.3338861500000005</v>
      </c>
      <c r="AR174" s="145" t="s">
        <v>84</v>
      </c>
      <c r="AT174" s="153" t="s">
        <v>75</v>
      </c>
      <c r="AU174" s="153" t="s">
        <v>84</v>
      </c>
      <c r="AY174" s="145" t="s">
        <v>134</v>
      </c>
      <c r="BK174" s="154">
        <f>SUM(BK175:BK197)</f>
        <v>0</v>
      </c>
    </row>
    <row r="175" spans="1:65" s="2" customFormat="1" ht="21.75" customHeight="1">
      <c r="A175" s="32"/>
      <c r="B175" s="157"/>
      <c r="C175" s="158" t="s">
        <v>8</v>
      </c>
      <c r="D175" s="158" t="s">
        <v>137</v>
      </c>
      <c r="E175" s="159" t="s">
        <v>209</v>
      </c>
      <c r="F175" s="160" t="s">
        <v>210</v>
      </c>
      <c r="G175" s="161" t="s">
        <v>140</v>
      </c>
      <c r="H175" s="162">
        <v>15.607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211</v>
      </c>
      <c r="AT175" s="170" t="s">
        <v>137</v>
      </c>
      <c r="AU175" s="170" t="s">
        <v>81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81</v>
      </c>
      <c r="BK175" s="171">
        <f>ROUND(I175*H175,2)</f>
        <v>0</v>
      </c>
      <c r="BL175" s="17" t="s">
        <v>211</v>
      </c>
      <c r="BM175" s="170" t="s">
        <v>212</v>
      </c>
    </row>
    <row r="176" spans="2:51" s="15" customFormat="1" ht="12">
      <c r="B176" s="189"/>
      <c r="D176" s="173" t="s">
        <v>143</v>
      </c>
      <c r="E176" s="190" t="s">
        <v>1</v>
      </c>
      <c r="F176" s="191" t="s">
        <v>213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143</v>
      </c>
      <c r="AU176" s="190" t="s">
        <v>81</v>
      </c>
      <c r="AV176" s="15" t="s">
        <v>84</v>
      </c>
      <c r="AW176" s="15" t="s">
        <v>33</v>
      </c>
      <c r="AX176" s="15" t="s">
        <v>76</v>
      </c>
      <c r="AY176" s="190" t="s">
        <v>134</v>
      </c>
    </row>
    <row r="177" spans="2:51" s="13" customFormat="1" ht="12">
      <c r="B177" s="172"/>
      <c r="D177" s="173" t="s">
        <v>143</v>
      </c>
      <c r="E177" s="174" t="s">
        <v>1</v>
      </c>
      <c r="F177" s="175" t="s">
        <v>214</v>
      </c>
      <c r="H177" s="176">
        <v>10.556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143</v>
      </c>
      <c r="AU177" s="174" t="s">
        <v>81</v>
      </c>
      <c r="AV177" s="13" t="s">
        <v>81</v>
      </c>
      <c r="AW177" s="13" t="s">
        <v>33</v>
      </c>
      <c r="AX177" s="13" t="s">
        <v>76</v>
      </c>
      <c r="AY177" s="174" t="s">
        <v>134</v>
      </c>
    </row>
    <row r="178" spans="2:51" s="15" customFormat="1" ht="12">
      <c r="B178" s="189"/>
      <c r="D178" s="173" t="s">
        <v>143</v>
      </c>
      <c r="E178" s="190" t="s">
        <v>1</v>
      </c>
      <c r="F178" s="191" t="s">
        <v>215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143</v>
      </c>
      <c r="AU178" s="190" t="s">
        <v>81</v>
      </c>
      <c r="AV178" s="15" t="s">
        <v>84</v>
      </c>
      <c r="AW178" s="15" t="s">
        <v>33</v>
      </c>
      <c r="AX178" s="15" t="s">
        <v>76</v>
      </c>
      <c r="AY178" s="190" t="s">
        <v>134</v>
      </c>
    </row>
    <row r="179" spans="2:51" s="13" customFormat="1" ht="12">
      <c r="B179" s="172"/>
      <c r="D179" s="173" t="s">
        <v>143</v>
      </c>
      <c r="E179" s="174" t="s">
        <v>1</v>
      </c>
      <c r="F179" s="175" t="s">
        <v>150</v>
      </c>
      <c r="H179" s="176">
        <v>5.051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143</v>
      </c>
      <c r="AU179" s="174" t="s">
        <v>81</v>
      </c>
      <c r="AV179" s="13" t="s">
        <v>81</v>
      </c>
      <c r="AW179" s="13" t="s">
        <v>33</v>
      </c>
      <c r="AX179" s="13" t="s">
        <v>76</v>
      </c>
      <c r="AY179" s="174" t="s">
        <v>134</v>
      </c>
    </row>
    <row r="180" spans="2:51" s="14" customFormat="1" ht="12">
      <c r="B180" s="181"/>
      <c r="D180" s="173" t="s">
        <v>143</v>
      </c>
      <c r="E180" s="182" t="s">
        <v>1</v>
      </c>
      <c r="F180" s="183" t="s">
        <v>152</v>
      </c>
      <c r="H180" s="184">
        <v>15.607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143</v>
      </c>
      <c r="AU180" s="182" t="s">
        <v>81</v>
      </c>
      <c r="AV180" s="14" t="s">
        <v>141</v>
      </c>
      <c r="AW180" s="14" t="s">
        <v>33</v>
      </c>
      <c r="AX180" s="14" t="s">
        <v>84</v>
      </c>
      <c r="AY180" s="182" t="s">
        <v>134</v>
      </c>
    </row>
    <row r="181" spans="1:65" s="2" customFormat="1" ht="21.75" customHeight="1">
      <c r="A181" s="32"/>
      <c r="B181" s="157"/>
      <c r="C181" s="158" t="s">
        <v>211</v>
      </c>
      <c r="D181" s="158" t="s">
        <v>137</v>
      </c>
      <c r="E181" s="159" t="s">
        <v>216</v>
      </c>
      <c r="F181" s="160" t="s">
        <v>217</v>
      </c>
      <c r="G181" s="161" t="s">
        <v>140</v>
      </c>
      <c r="H181" s="162">
        <v>13.241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0.00015</v>
      </c>
      <c r="T181" s="169">
        <f>S181*H181</f>
        <v>0.00198615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211</v>
      </c>
      <c r="AT181" s="170" t="s">
        <v>137</v>
      </c>
      <c r="AU181" s="170" t="s">
        <v>81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81</v>
      </c>
      <c r="BK181" s="171">
        <f>ROUND(I181*H181,2)</f>
        <v>0</v>
      </c>
      <c r="BL181" s="17" t="s">
        <v>211</v>
      </c>
      <c r="BM181" s="170" t="s">
        <v>218</v>
      </c>
    </row>
    <row r="182" spans="2:51" s="15" customFormat="1" ht="22.5">
      <c r="B182" s="189"/>
      <c r="D182" s="173" t="s">
        <v>143</v>
      </c>
      <c r="E182" s="190" t="s">
        <v>1</v>
      </c>
      <c r="F182" s="191" t="s">
        <v>219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143</v>
      </c>
      <c r="AU182" s="190" t="s">
        <v>81</v>
      </c>
      <c r="AV182" s="15" t="s">
        <v>84</v>
      </c>
      <c r="AW182" s="15" t="s">
        <v>33</v>
      </c>
      <c r="AX182" s="15" t="s">
        <v>76</v>
      </c>
      <c r="AY182" s="190" t="s">
        <v>134</v>
      </c>
    </row>
    <row r="183" spans="2:51" s="13" customFormat="1" ht="12">
      <c r="B183" s="172"/>
      <c r="D183" s="173" t="s">
        <v>143</v>
      </c>
      <c r="E183" s="174" t="s">
        <v>1</v>
      </c>
      <c r="F183" s="175" t="s">
        <v>220</v>
      </c>
      <c r="H183" s="176">
        <v>3.822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143</v>
      </c>
      <c r="AU183" s="174" t="s">
        <v>81</v>
      </c>
      <c r="AV183" s="13" t="s">
        <v>81</v>
      </c>
      <c r="AW183" s="13" t="s">
        <v>33</v>
      </c>
      <c r="AX183" s="13" t="s">
        <v>76</v>
      </c>
      <c r="AY183" s="174" t="s">
        <v>134</v>
      </c>
    </row>
    <row r="184" spans="2:51" s="13" customFormat="1" ht="12">
      <c r="B184" s="172"/>
      <c r="D184" s="173" t="s">
        <v>143</v>
      </c>
      <c r="E184" s="174" t="s">
        <v>1</v>
      </c>
      <c r="F184" s="175" t="s">
        <v>221</v>
      </c>
      <c r="H184" s="176">
        <v>4.368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143</v>
      </c>
      <c r="AU184" s="174" t="s">
        <v>81</v>
      </c>
      <c r="AV184" s="13" t="s">
        <v>81</v>
      </c>
      <c r="AW184" s="13" t="s">
        <v>33</v>
      </c>
      <c r="AX184" s="13" t="s">
        <v>76</v>
      </c>
      <c r="AY184" s="174" t="s">
        <v>134</v>
      </c>
    </row>
    <row r="185" spans="2:51" s="13" customFormat="1" ht="12">
      <c r="B185" s="172"/>
      <c r="D185" s="173" t="s">
        <v>143</v>
      </c>
      <c r="E185" s="174" t="s">
        <v>1</v>
      </c>
      <c r="F185" s="175" t="s">
        <v>150</v>
      </c>
      <c r="H185" s="176">
        <v>5.051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143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134</v>
      </c>
    </row>
    <row r="186" spans="2:51" s="14" customFormat="1" ht="12">
      <c r="B186" s="181"/>
      <c r="D186" s="173" t="s">
        <v>143</v>
      </c>
      <c r="E186" s="182" t="s">
        <v>1</v>
      </c>
      <c r="F186" s="183" t="s">
        <v>152</v>
      </c>
      <c r="H186" s="184">
        <v>13.241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143</v>
      </c>
      <c r="AU186" s="182" t="s">
        <v>81</v>
      </c>
      <c r="AV186" s="14" t="s">
        <v>141</v>
      </c>
      <c r="AW186" s="14" t="s">
        <v>33</v>
      </c>
      <c r="AX186" s="14" t="s">
        <v>84</v>
      </c>
      <c r="AY186" s="182" t="s">
        <v>134</v>
      </c>
    </row>
    <row r="187" spans="1:65" s="2" customFormat="1" ht="21.75" customHeight="1">
      <c r="A187" s="32"/>
      <c r="B187" s="157"/>
      <c r="C187" s="158" t="s">
        <v>222</v>
      </c>
      <c r="D187" s="158" t="s">
        <v>137</v>
      </c>
      <c r="E187" s="159" t="s">
        <v>223</v>
      </c>
      <c r="F187" s="160" t="s">
        <v>224</v>
      </c>
      <c r="G187" s="161" t="s">
        <v>140</v>
      </c>
      <c r="H187" s="162">
        <v>60.5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4E-05</v>
      </c>
      <c r="R187" s="168">
        <f>Q187*H187</f>
        <v>0.0024200000000000003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81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81</v>
      </c>
      <c r="BK187" s="171">
        <f>ROUND(I187*H187,2)</f>
        <v>0</v>
      </c>
      <c r="BL187" s="17" t="s">
        <v>141</v>
      </c>
      <c r="BM187" s="170" t="s">
        <v>225</v>
      </c>
    </row>
    <row r="188" spans="2:51" s="13" customFormat="1" ht="12">
      <c r="B188" s="172"/>
      <c r="D188" s="173" t="s">
        <v>143</v>
      </c>
      <c r="E188" s="174" t="s">
        <v>1</v>
      </c>
      <c r="F188" s="175" t="s">
        <v>226</v>
      </c>
      <c r="H188" s="176">
        <v>10.5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143</v>
      </c>
      <c r="AU188" s="174" t="s">
        <v>81</v>
      </c>
      <c r="AV188" s="13" t="s">
        <v>81</v>
      </c>
      <c r="AW188" s="13" t="s">
        <v>33</v>
      </c>
      <c r="AX188" s="13" t="s">
        <v>76</v>
      </c>
      <c r="AY188" s="174" t="s">
        <v>134</v>
      </c>
    </row>
    <row r="189" spans="2:51" s="15" customFormat="1" ht="12">
      <c r="B189" s="189"/>
      <c r="D189" s="173" t="s">
        <v>143</v>
      </c>
      <c r="E189" s="190" t="s">
        <v>1</v>
      </c>
      <c r="F189" s="191" t="s">
        <v>227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143</v>
      </c>
      <c r="AU189" s="190" t="s">
        <v>81</v>
      </c>
      <c r="AV189" s="15" t="s">
        <v>84</v>
      </c>
      <c r="AW189" s="15" t="s">
        <v>33</v>
      </c>
      <c r="AX189" s="15" t="s">
        <v>76</v>
      </c>
      <c r="AY189" s="190" t="s">
        <v>134</v>
      </c>
    </row>
    <row r="190" spans="2:51" s="13" customFormat="1" ht="12">
      <c r="B190" s="172"/>
      <c r="D190" s="173" t="s">
        <v>143</v>
      </c>
      <c r="E190" s="174" t="s">
        <v>1</v>
      </c>
      <c r="F190" s="175" t="s">
        <v>191</v>
      </c>
      <c r="H190" s="176">
        <v>50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143</v>
      </c>
      <c r="AU190" s="174" t="s">
        <v>81</v>
      </c>
      <c r="AV190" s="13" t="s">
        <v>81</v>
      </c>
      <c r="AW190" s="13" t="s">
        <v>33</v>
      </c>
      <c r="AX190" s="13" t="s">
        <v>76</v>
      </c>
      <c r="AY190" s="174" t="s">
        <v>134</v>
      </c>
    </row>
    <row r="191" spans="2:51" s="14" customFormat="1" ht="12">
      <c r="B191" s="181"/>
      <c r="D191" s="173" t="s">
        <v>143</v>
      </c>
      <c r="E191" s="182" t="s">
        <v>1</v>
      </c>
      <c r="F191" s="183" t="s">
        <v>152</v>
      </c>
      <c r="H191" s="184">
        <v>60.5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143</v>
      </c>
      <c r="AU191" s="182" t="s">
        <v>81</v>
      </c>
      <c r="AV191" s="14" t="s">
        <v>141</v>
      </c>
      <c r="AW191" s="14" t="s">
        <v>33</v>
      </c>
      <c r="AX191" s="14" t="s">
        <v>84</v>
      </c>
      <c r="AY191" s="182" t="s">
        <v>134</v>
      </c>
    </row>
    <row r="192" spans="1:65" s="2" customFormat="1" ht="16.5" customHeight="1">
      <c r="A192" s="32"/>
      <c r="B192" s="157"/>
      <c r="C192" s="158" t="s">
        <v>228</v>
      </c>
      <c r="D192" s="158" t="s">
        <v>137</v>
      </c>
      <c r="E192" s="159" t="s">
        <v>229</v>
      </c>
      <c r="F192" s="160" t="s">
        <v>230</v>
      </c>
      <c r="G192" s="161" t="s">
        <v>140</v>
      </c>
      <c r="H192" s="162">
        <v>33.319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0.1</v>
      </c>
      <c r="T192" s="169">
        <f>S192*H192</f>
        <v>3.3319000000000005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141</v>
      </c>
      <c r="AT192" s="170" t="s">
        <v>137</v>
      </c>
      <c r="AU192" s="170" t="s">
        <v>81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81</v>
      </c>
      <c r="BK192" s="171">
        <f>ROUND(I192*H192,2)</f>
        <v>0</v>
      </c>
      <c r="BL192" s="17" t="s">
        <v>141</v>
      </c>
      <c r="BM192" s="170" t="s">
        <v>231</v>
      </c>
    </row>
    <row r="193" spans="2:51" s="13" customFormat="1" ht="12">
      <c r="B193" s="172"/>
      <c r="D193" s="173" t="s">
        <v>143</v>
      </c>
      <c r="E193" s="174" t="s">
        <v>1</v>
      </c>
      <c r="F193" s="175" t="s">
        <v>232</v>
      </c>
      <c r="H193" s="176">
        <v>33.319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143</v>
      </c>
      <c r="AU193" s="174" t="s">
        <v>81</v>
      </c>
      <c r="AV193" s="13" t="s">
        <v>81</v>
      </c>
      <c r="AW193" s="13" t="s">
        <v>33</v>
      </c>
      <c r="AX193" s="13" t="s">
        <v>84</v>
      </c>
      <c r="AY193" s="174" t="s">
        <v>134</v>
      </c>
    </row>
    <row r="194" spans="1:65" s="2" customFormat="1" ht="16.5" customHeight="1">
      <c r="A194" s="32"/>
      <c r="B194" s="157"/>
      <c r="C194" s="158" t="s">
        <v>233</v>
      </c>
      <c r="D194" s="158" t="s">
        <v>137</v>
      </c>
      <c r="E194" s="159" t="s">
        <v>234</v>
      </c>
      <c r="F194" s="160" t="s">
        <v>235</v>
      </c>
      <c r="G194" s="161" t="s">
        <v>140</v>
      </c>
      <c r="H194" s="162">
        <v>6.339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81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81</v>
      </c>
      <c r="BK194" s="171">
        <f>ROUND(I194*H194,2)</f>
        <v>0</v>
      </c>
      <c r="BL194" s="17" t="s">
        <v>141</v>
      </c>
      <c r="BM194" s="170" t="s">
        <v>236</v>
      </c>
    </row>
    <row r="195" spans="2:51" s="13" customFormat="1" ht="12">
      <c r="B195" s="172"/>
      <c r="D195" s="173" t="s">
        <v>143</v>
      </c>
      <c r="E195" s="174" t="s">
        <v>1</v>
      </c>
      <c r="F195" s="175" t="s">
        <v>237</v>
      </c>
      <c r="H195" s="176">
        <v>4.239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143</v>
      </c>
      <c r="AU195" s="174" t="s">
        <v>81</v>
      </c>
      <c r="AV195" s="13" t="s">
        <v>81</v>
      </c>
      <c r="AW195" s="13" t="s">
        <v>33</v>
      </c>
      <c r="AX195" s="13" t="s">
        <v>76</v>
      </c>
      <c r="AY195" s="174" t="s">
        <v>134</v>
      </c>
    </row>
    <row r="196" spans="2:51" s="13" customFormat="1" ht="12">
      <c r="B196" s="172"/>
      <c r="D196" s="173" t="s">
        <v>143</v>
      </c>
      <c r="E196" s="174" t="s">
        <v>1</v>
      </c>
      <c r="F196" s="175" t="s">
        <v>238</v>
      </c>
      <c r="H196" s="176">
        <v>2.1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143</v>
      </c>
      <c r="AU196" s="174" t="s">
        <v>81</v>
      </c>
      <c r="AV196" s="13" t="s">
        <v>81</v>
      </c>
      <c r="AW196" s="13" t="s">
        <v>33</v>
      </c>
      <c r="AX196" s="13" t="s">
        <v>76</v>
      </c>
      <c r="AY196" s="174" t="s">
        <v>134</v>
      </c>
    </row>
    <row r="197" spans="2:51" s="14" customFormat="1" ht="12">
      <c r="B197" s="181"/>
      <c r="D197" s="173" t="s">
        <v>143</v>
      </c>
      <c r="E197" s="182" t="s">
        <v>1</v>
      </c>
      <c r="F197" s="183" t="s">
        <v>152</v>
      </c>
      <c r="H197" s="184">
        <v>6.339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143</v>
      </c>
      <c r="AU197" s="182" t="s">
        <v>81</v>
      </c>
      <c r="AV197" s="14" t="s">
        <v>141</v>
      </c>
      <c r="AW197" s="14" t="s">
        <v>33</v>
      </c>
      <c r="AX197" s="14" t="s">
        <v>84</v>
      </c>
      <c r="AY197" s="182" t="s">
        <v>134</v>
      </c>
    </row>
    <row r="198" spans="2:63" s="12" customFormat="1" ht="22.9" customHeight="1">
      <c r="B198" s="144"/>
      <c r="D198" s="145" t="s">
        <v>75</v>
      </c>
      <c r="E198" s="155" t="s">
        <v>239</v>
      </c>
      <c r="F198" s="155" t="s">
        <v>240</v>
      </c>
      <c r="I198" s="147"/>
      <c r="J198" s="156">
        <f>BK198</f>
        <v>0</v>
      </c>
      <c r="L198" s="144"/>
      <c r="M198" s="149"/>
      <c r="N198" s="150"/>
      <c r="O198" s="150"/>
      <c r="P198" s="151">
        <f>SUM(P199:P205)</f>
        <v>0</v>
      </c>
      <c r="Q198" s="150"/>
      <c r="R198" s="151">
        <f>SUM(R199:R205)</f>
        <v>0</v>
      </c>
      <c r="S198" s="150"/>
      <c r="T198" s="152">
        <f>SUM(T199:T205)</f>
        <v>0</v>
      </c>
      <c r="AR198" s="145" t="s">
        <v>84</v>
      </c>
      <c r="AT198" s="153" t="s">
        <v>75</v>
      </c>
      <c r="AU198" s="153" t="s">
        <v>84</v>
      </c>
      <c r="AY198" s="145" t="s">
        <v>134</v>
      </c>
      <c r="BK198" s="154">
        <f>SUM(BK199:BK205)</f>
        <v>0</v>
      </c>
    </row>
    <row r="199" spans="1:65" s="2" customFormat="1" ht="21.75" customHeight="1">
      <c r="A199" s="32"/>
      <c r="B199" s="157"/>
      <c r="C199" s="158" t="s">
        <v>241</v>
      </c>
      <c r="D199" s="158" t="s">
        <v>137</v>
      </c>
      <c r="E199" s="159" t="s">
        <v>242</v>
      </c>
      <c r="F199" s="160" t="s">
        <v>243</v>
      </c>
      <c r="G199" s="161" t="s">
        <v>244</v>
      </c>
      <c r="H199" s="162">
        <v>3.816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81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81</v>
      </c>
      <c r="BK199" s="171">
        <f>ROUND(I199*H199,2)</f>
        <v>0</v>
      </c>
      <c r="BL199" s="17" t="s">
        <v>141</v>
      </c>
      <c r="BM199" s="170" t="s">
        <v>245</v>
      </c>
    </row>
    <row r="200" spans="1:65" s="2" customFormat="1" ht="21.75" customHeight="1">
      <c r="A200" s="32"/>
      <c r="B200" s="157"/>
      <c r="C200" s="158" t="s">
        <v>7</v>
      </c>
      <c r="D200" s="158" t="s">
        <v>137</v>
      </c>
      <c r="E200" s="159" t="s">
        <v>246</v>
      </c>
      <c r="F200" s="160" t="s">
        <v>247</v>
      </c>
      <c r="G200" s="161" t="s">
        <v>244</v>
      </c>
      <c r="H200" s="162">
        <v>190.8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81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81</v>
      </c>
      <c r="BK200" s="171">
        <f>ROUND(I200*H200,2)</f>
        <v>0</v>
      </c>
      <c r="BL200" s="17" t="s">
        <v>141</v>
      </c>
      <c r="BM200" s="170" t="s">
        <v>248</v>
      </c>
    </row>
    <row r="201" spans="2:51" s="13" customFormat="1" ht="12">
      <c r="B201" s="172"/>
      <c r="D201" s="173" t="s">
        <v>143</v>
      </c>
      <c r="F201" s="175" t="s">
        <v>249</v>
      </c>
      <c r="H201" s="176">
        <v>190.8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143</v>
      </c>
      <c r="AU201" s="174" t="s">
        <v>81</v>
      </c>
      <c r="AV201" s="13" t="s">
        <v>81</v>
      </c>
      <c r="AW201" s="13" t="s">
        <v>3</v>
      </c>
      <c r="AX201" s="13" t="s">
        <v>84</v>
      </c>
      <c r="AY201" s="174" t="s">
        <v>134</v>
      </c>
    </row>
    <row r="202" spans="1:65" s="2" customFormat="1" ht="21.75" customHeight="1">
      <c r="A202" s="32"/>
      <c r="B202" s="157"/>
      <c r="C202" s="158" t="s">
        <v>250</v>
      </c>
      <c r="D202" s="158" t="s">
        <v>137</v>
      </c>
      <c r="E202" s="159" t="s">
        <v>251</v>
      </c>
      <c r="F202" s="160" t="s">
        <v>252</v>
      </c>
      <c r="G202" s="161" t="s">
        <v>244</v>
      </c>
      <c r="H202" s="162">
        <v>3.816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81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141</v>
      </c>
      <c r="BM202" s="170" t="s">
        <v>253</v>
      </c>
    </row>
    <row r="203" spans="1:65" s="2" customFormat="1" ht="21.75" customHeight="1">
      <c r="A203" s="32"/>
      <c r="B203" s="157"/>
      <c r="C203" s="158" t="s">
        <v>254</v>
      </c>
      <c r="D203" s="158" t="s">
        <v>137</v>
      </c>
      <c r="E203" s="159" t="s">
        <v>255</v>
      </c>
      <c r="F203" s="160" t="s">
        <v>256</v>
      </c>
      <c r="G203" s="161" t="s">
        <v>244</v>
      </c>
      <c r="H203" s="162">
        <v>34.344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141</v>
      </c>
      <c r="AT203" s="170" t="s">
        <v>137</v>
      </c>
      <c r="AU203" s="170" t="s">
        <v>81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81</v>
      </c>
      <c r="BK203" s="171">
        <f>ROUND(I203*H203,2)</f>
        <v>0</v>
      </c>
      <c r="BL203" s="17" t="s">
        <v>141</v>
      </c>
      <c r="BM203" s="170" t="s">
        <v>257</v>
      </c>
    </row>
    <row r="204" spans="2:51" s="13" customFormat="1" ht="12">
      <c r="B204" s="172"/>
      <c r="D204" s="173" t="s">
        <v>143</v>
      </c>
      <c r="F204" s="175" t="s">
        <v>258</v>
      </c>
      <c r="H204" s="176">
        <v>34.344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143</v>
      </c>
      <c r="AU204" s="174" t="s">
        <v>81</v>
      </c>
      <c r="AV204" s="13" t="s">
        <v>81</v>
      </c>
      <c r="AW204" s="13" t="s">
        <v>3</v>
      </c>
      <c r="AX204" s="13" t="s">
        <v>84</v>
      </c>
      <c r="AY204" s="174" t="s">
        <v>134</v>
      </c>
    </row>
    <row r="205" spans="1:65" s="2" customFormat="1" ht="21.75" customHeight="1">
      <c r="A205" s="32"/>
      <c r="B205" s="157"/>
      <c r="C205" s="158" t="s">
        <v>259</v>
      </c>
      <c r="D205" s="158" t="s">
        <v>137</v>
      </c>
      <c r="E205" s="159" t="s">
        <v>260</v>
      </c>
      <c r="F205" s="160" t="s">
        <v>261</v>
      </c>
      <c r="G205" s="161" t="s">
        <v>244</v>
      </c>
      <c r="H205" s="162">
        <v>3.816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141</v>
      </c>
      <c r="AT205" s="170" t="s">
        <v>137</v>
      </c>
      <c r="AU205" s="170" t="s">
        <v>81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81</v>
      </c>
      <c r="BK205" s="171">
        <f>ROUND(I205*H205,2)</f>
        <v>0</v>
      </c>
      <c r="BL205" s="17" t="s">
        <v>141</v>
      </c>
      <c r="BM205" s="170" t="s">
        <v>262</v>
      </c>
    </row>
    <row r="206" spans="2:63" s="12" customFormat="1" ht="22.9" customHeight="1">
      <c r="B206" s="144"/>
      <c r="D206" s="145" t="s">
        <v>75</v>
      </c>
      <c r="E206" s="155" t="s">
        <v>263</v>
      </c>
      <c r="F206" s="155" t="s">
        <v>264</v>
      </c>
      <c r="I206" s="147"/>
      <c r="J206" s="156">
        <f>BK206</f>
        <v>0</v>
      </c>
      <c r="L206" s="144"/>
      <c r="M206" s="149"/>
      <c r="N206" s="150"/>
      <c r="O206" s="150"/>
      <c r="P206" s="151">
        <f>SUM(P207:P209)</f>
        <v>0</v>
      </c>
      <c r="Q206" s="150"/>
      <c r="R206" s="151">
        <f>SUM(R207:R209)</f>
        <v>0</v>
      </c>
      <c r="S206" s="150"/>
      <c r="T206" s="152">
        <f>SUM(T207:T209)</f>
        <v>0</v>
      </c>
      <c r="AR206" s="145" t="s">
        <v>84</v>
      </c>
      <c r="AT206" s="153" t="s">
        <v>75</v>
      </c>
      <c r="AU206" s="153" t="s">
        <v>84</v>
      </c>
      <c r="AY206" s="145" t="s">
        <v>134</v>
      </c>
      <c r="BK206" s="154">
        <f>SUM(BK207:BK209)</f>
        <v>0</v>
      </c>
    </row>
    <row r="207" spans="1:65" s="2" customFormat="1" ht="16.5" customHeight="1">
      <c r="A207" s="32"/>
      <c r="B207" s="157"/>
      <c r="C207" s="158" t="s">
        <v>265</v>
      </c>
      <c r="D207" s="158" t="s">
        <v>137</v>
      </c>
      <c r="E207" s="159" t="s">
        <v>266</v>
      </c>
      <c r="F207" s="160" t="s">
        <v>267</v>
      </c>
      <c r="G207" s="161" t="s">
        <v>244</v>
      </c>
      <c r="H207" s="162">
        <v>0.919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141</v>
      </c>
      <c r="AT207" s="170" t="s">
        <v>137</v>
      </c>
      <c r="AU207" s="170" t="s">
        <v>81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81</v>
      </c>
      <c r="BK207" s="171">
        <f>ROUND(I207*H207,2)</f>
        <v>0</v>
      </c>
      <c r="BL207" s="17" t="s">
        <v>141</v>
      </c>
      <c r="BM207" s="170" t="s">
        <v>268</v>
      </c>
    </row>
    <row r="208" spans="1:65" s="2" customFormat="1" ht="21.75" customHeight="1">
      <c r="A208" s="32"/>
      <c r="B208" s="157"/>
      <c r="C208" s="158" t="s">
        <v>269</v>
      </c>
      <c r="D208" s="158" t="s">
        <v>137</v>
      </c>
      <c r="E208" s="159" t="s">
        <v>270</v>
      </c>
      <c r="F208" s="160" t="s">
        <v>271</v>
      </c>
      <c r="G208" s="161" t="s">
        <v>244</v>
      </c>
      <c r="H208" s="162">
        <v>0.919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141</v>
      </c>
      <c r="AT208" s="170" t="s">
        <v>137</v>
      </c>
      <c r="AU208" s="170" t="s">
        <v>81</v>
      </c>
      <c r="AY208" s="17" t="s">
        <v>134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81</v>
      </c>
      <c r="BK208" s="171">
        <f>ROUND(I208*H208,2)</f>
        <v>0</v>
      </c>
      <c r="BL208" s="17" t="s">
        <v>141</v>
      </c>
      <c r="BM208" s="170" t="s">
        <v>272</v>
      </c>
    </row>
    <row r="209" spans="1:65" s="2" customFormat="1" ht="21.75" customHeight="1">
      <c r="A209" s="32"/>
      <c r="B209" s="157"/>
      <c r="C209" s="158" t="s">
        <v>273</v>
      </c>
      <c r="D209" s="158" t="s">
        <v>137</v>
      </c>
      <c r="E209" s="159" t="s">
        <v>274</v>
      </c>
      <c r="F209" s="160" t="s">
        <v>275</v>
      </c>
      <c r="G209" s="161" t="s">
        <v>244</v>
      </c>
      <c r="H209" s="162">
        <v>0.919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141</v>
      </c>
      <c r="AT209" s="170" t="s">
        <v>137</v>
      </c>
      <c r="AU209" s="170" t="s">
        <v>81</v>
      </c>
      <c r="AY209" s="17" t="s">
        <v>134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81</v>
      </c>
      <c r="BK209" s="171">
        <f>ROUND(I209*H209,2)</f>
        <v>0</v>
      </c>
      <c r="BL209" s="17" t="s">
        <v>141</v>
      </c>
      <c r="BM209" s="170" t="s">
        <v>276</v>
      </c>
    </row>
    <row r="210" spans="2:63" s="12" customFormat="1" ht="25.9" customHeight="1">
      <c r="B210" s="144"/>
      <c r="D210" s="145" t="s">
        <v>75</v>
      </c>
      <c r="E210" s="146" t="s">
        <v>277</v>
      </c>
      <c r="F210" s="146" t="s">
        <v>278</v>
      </c>
      <c r="I210" s="147"/>
      <c r="J210" s="148">
        <f>BK210</f>
        <v>0</v>
      </c>
      <c r="L210" s="144"/>
      <c r="M210" s="149"/>
      <c r="N210" s="150"/>
      <c r="O210" s="150"/>
      <c r="P210" s="151">
        <f>P211+P240+P251+P263+P274+P286+P290+P309+P315+P340+P356+P367+P380+P397+P403</f>
        <v>0</v>
      </c>
      <c r="Q210" s="150"/>
      <c r="R210" s="151">
        <f>R211+R240+R251+R263+R274+R286+R290+R309+R315+R340+R356+R367+R380+R397+R403</f>
        <v>2.3798837199999996</v>
      </c>
      <c r="S210" s="150"/>
      <c r="T210" s="152">
        <f>T211+T240+T251+T263+T274+T286+T290+T309+T315+T340+T356+T367+T380+T397+T403</f>
        <v>0.17638254999999997</v>
      </c>
      <c r="AR210" s="145" t="s">
        <v>81</v>
      </c>
      <c r="AT210" s="153" t="s">
        <v>75</v>
      </c>
      <c r="AU210" s="153" t="s">
        <v>76</v>
      </c>
      <c r="AY210" s="145" t="s">
        <v>134</v>
      </c>
      <c r="BK210" s="154">
        <f>BK211+BK240+BK251+BK263+BK274+BK286+BK290+BK309+BK315+BK340+BK356+BK367+BK380+BK397+BK403</f>
        <v>0</v>
      </c>
    </row>
    <row r="211" spans="2:63" s="12" customFormat="1" ht="22.9" customHeight="1">
      <c r="B211" s="144"/>
      <c r="D211" s="145" t="s">
        <v>75</v>
      </c>
      <c r="E211" s="155" t="s">
        <v>279</v>
      </c>
      <c r="F211" s="155" t="s">
        <v>280</v>
      </c>
      <c r="I211" s="147"/>
      <c r="J211" s="156">
        <f>BK211</f>
        <v>0</v>
      </c>
      <c r="L211" s="144"/>
      <c r="M211" s="149"/>
      <c r="N211" s="150"/>
      <c r="O211" s="150"/>
      <c r="P211" s="151">
        <f>SUM(P212:P239)</f>
        <v>0</v>
      </c>
      <c r="Q211" s="150"/>
      <c r="R211" s="151">
        <f>SUM(R212:R239)</f>
        <v>0.03853476</v>
      </c>
      <c r="S211" s="150"/>
      <c r="T211" s="152">
        <f>SUM(T212:T239)</f>
        <v>0</v>
      </c>
      <c r="AR211" s="145" t="s">
        <v>81</v>
      </c>
      <c r="AT211" s="153" t="s">
        <v>75</v>
      </c>
      <c r="AU211" s="153" t="s">
        <v>84</v>
      </c>
      <c r="AY211" s="145" t="s">
        <v>134</v>
      </c>
      <c r="BK211" s="154">
        <f>SUM(BK212:BK239)</f>
        <v>0</v>
      </c>
    </row>
    <row r="212" spans="1:65" s="2" customFormat="1" ht="21.75" customHeight="1">
      <c r="A212" s="32"/>
      <c r="B212" s="157"/>
      <c r="C212" s="158" t="s">
        <v>281</v>
      </c>
      <c r="D212" s="158" t="s">
        <v>137</v>
      </c>
      <c r="E212" s="159" t="s">
        <v>282</v>
      </c>
      <c r="F212" s="160" t="s">
        <v>283</v>
      </c>
      <c r="G212" s="161" t="s">
        <v>140</v>
      </c>
      <c r="H212" s="162">
        <v>3.863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211</v>
      </c>
      <c r="AT212" s="170" t="s">
        <v>137</v>
      </c>
      <c r="AU212" s="170" t="s">
        <v>81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211</v>
      </c>
      <c r="BM212" s="170" t="s">
        <v>284</v>
      </c>
    </row>
    <row r="213" spans="2:51" s="13" customFormat="1" ht="12">
      <c r="B213" s="172"/>
      <c r="D213" s="173" t="s">
        <v>143</v>
      </c>
      <c r="E213" s="174" t="s">
        <v>1</v>
      </c>
      <c r="F213" s="175" t="s">
        <v>197</v>
      </c>
      <c r="H213" s="176">
        <v>0.993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143</v>
      </c>
      <c r="AU213" s="174" t="s">
        <v>81</v>
      </c>
      <c r="AV213" s="13" t="s">
        <v>81</v>
      </c>
      <c r="AW213" s="13" t="s">
        <v>33</v>
      </c>
      <c r="AX213" s="13" t="s">
        <v>76</v>
      </c>
      <c r="AY213" s="174" t="s">
        <v>134</v>
      </c>
    </row>
    <row r="214" spans="2:51" s="13" customFormat="1" ht="12">
      <c r="B214" s="172"/>
      <c r="D214" s="173" t="s">
        <v>143</v>
      </c>
      <c r="E214" s="174" t="s">
        <v>1</v>
      </c>
      <c r="F214" s="175" t="s">
        <v>285</v>
      </c>
      <c r="H214" s="176">
        <v>2.87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143</v>
      </c>
      <c r="AU214" s="174" t="s">
        <v>81</v>
      </c>
      <c r="AV214" s="13" t="s">
        <v>81</v>
      </c>
      <c r="AW214" s="13" t="s">
        <v>33</v>
      </c>
      <c r="AX214" s="13" t="s">
        <v>76</v>
      </c>
      <c r="AY214" s="174" t="s">
        <v>134</v>
      </c>
    </row>
    <row r="215" spans="2:51" s="14" customFormat="1" ht="12">
      <c r="B215" s="181"/>
      <c r="D215" s="173" t="s">
        <v>143</v>
      </c>
      <c r="E215" s="182" t="s">
        <v>1</v>
      </c>
      <c r="F215" s="183" t="s">
        <v>152</v>
      </c>
      <c r="H215" s="184">
        <v>3.863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143</v>
      </c>
      <c r="AU215" s="182" t="s">
        <v>81</v>
      </c>
      <c r="AV215" s="14" t="s">
        <v>141</v>
      </c>
      <c r="AW215" s="14" t="s">
        <v>33</v>
      </c>
      <c r="AX215" s="14" t="s">
        <v>84</v>
      </c>
      <c r="AY215" s="182" t="s">
        <v>134</v>
      </c>
    </row>
    <row r="216" spans="1:65" s="2" customFormat="1" ht="21.75" customHeight="1">
      <c r="A216" s="32"/>
      <c r="B216" s="157"/>
      <c r="C216" s="158" t="s">
        <v>286</v>
      </c>
      <c r="D216" s="158" t="s">
        <v>137</v>
      </c>
      <c r="E216" s="159" t="s">
        <v>287</v>
      </c>
      <c r="F216" s="160" t="s">
        <v>288</v>
      </c>
      <c r="G216" s="161" t="s">
        <v>140</v>
      </c>
      <c r="H216" s="162">
        <v>8.589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211</v>
      </c>
      <c r="AT216" s="170" t="s">
        <v>137</v>
      </c>
      <c r="AU216" s="170" t="s">
        <v>81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81</v>
      </c>
      <c r="BK216" s="171">
        <f>ROUND(I216*H216,2)</f>
        <v>0</v>
      </c>
      <c r="BL216" s="17" t="s">
        <v>211</v>
      </c>
      <c r="BM216" s="170" t="s">
        <v>289</v>
      </c>
    </row>
    <row r="217" spans="2:51" s="13" customFormat="1" ht="12">
      <c r="B217" s="172"/>
      <c r="D217" s="173" t="s">
        <v>143</v>
      </c>
      <c r="E217" s="174" t="s">
        <v>1</v>
      </c>
      <c r="F217" s="175" t="s">
        <v>290</v>
      </c>
      <c r="H217" s="176">
        <v>0.802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143</v>
      </c>
      <c r="AU217" s="174" t="s">
        <v>81</v>
      </c>
      <c r="AV217" s="13" t="s">
        <v>81</v>
      </c>
      <c r="AW217" s="13" t="s">
        <v>33</v>
      </c>
      <c r="AX217" s="13" t="s">
        <v>76</v>
      </c>
      <c r="AY217" s="174" t="s">
        <v>134</v>
      </c>
    </row>
    <row r="218" spans="2:51" s="13" customFormat="1" ht="12">
      <c r="B218" s="172"/>
      <c r="D218" s="173" t="s">
        <v>143</v>
      </c>
      <c r="E218" s="174" t="s">
        <v>1</v>
      </c>
      <c r="F218" s="175" t="s">
        <v>291</v>
      </c>
      <c r="H218" s="176">
        <v>5.8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143</v>
      </c>
      <c r="AU218" s="174" t="s">
        <v>81</v>
      </c>
      <c r="AV218" s="13" t="s">
        <v>81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143</v>
      </c>
      <c r="E219" s="174" t="s">
        <v>1</v>
      </c>
      <c r="F219" s="175" t="s">
        <v>292</v>
      </c>
      <c r="H219" s="176">
        <v>0.787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143</v>
      </c>
      <c r="AU219" s="174" t="s">
        <v>81</v>
      </c>
      <c r="AV219" s="13" t="s">
        <v>81</v>
      </c>
      <c r="AW219" s="13" t="s">
        <v>33</v>
      </c>
      <c r="AX219" s="13" t="s">
        <v>76</v>
      </c>
      <c r="AY219" s="174" t="s">
        <v>134</v>
      </c>
    </row>
    <row r="220" spans="2:51" s="15" customFormat="1" ht="12">
      <c r="B220" s="189"/>
      <c r="D220" s="173" t="s">
        <v>143</v>
      </c>
      <c r="E220" s="190" t="s">
        <v>1</v>
      </c>
      <c r="F220" s="191" t="s">
        <v>293</v>
      </c>
      <c r="H220" s="190" t="s">
        <v>1</v>
      </c>
      <c r="I220" s="192"/>
      <c r="L220" s="189"/>
      <c r="M220" s="193"/>
      <c r="N220" s="194"/>
      <c r="O220" s="194"/>
      <c r="P220" s="194"/>
      <c r="Q220" s="194"/>
      <c r="R220" s="194"/>
      <c r="S220" s="194"/>
      <c r="T220" s="195"/>
      <c r="AT220" s="190" t="s">
        <v>143</v>
      </c>
      <c r="AU220" s="190" t="s">
        <v>81</v>
      </c>
      <c r="AV220" s="15" t="s">
        <v>84</v>
      </c>
      <c r="AW220" s="15" t="s">
        <v>33</v>
      </c>
      <c r="AX220" s="15" t="s">
        <v>76</v>
      </c>
      <c r="AY220" s="190" t="s">
        <v>134</v>
      </c>
    </row>
    <row r="221" spans="2:51" s="13" customFormat="1" ht="12">
      <c r="B221" s="172"/>
      <c r="D221" s="173" t="s">
        <v>143</v>
      </c>
      <c r="E221" s="174" t="s">
        <v>1</v>
      </c>
      <c r="F221" s="175" t="s">
        <v>294</v>
      </c>
      <c r="H221" s="176">
        <v>1.2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143</v>
      </c>
      <c r="AU221" s="174" t="s">
        <v>81</v>
      </c>
      <c r="AV221" s="13" t="s">
        <v>81</v>
      </c>
      <c r="AW221" s="13" t="s">
        <v>33</v>
      </c>
      <c r="AX221" s="13" t="s">
        <v>76</v>
      </c>
      <c r="AY221" s="174" t="s">
        <v>134</v>
      </c>
    </row>
    <row r="222" spans="2:51" s="14" customFormat="1" ht="12">
      <c r="B222" s="181"/>
      <c r="D222" s="173" t="s">
        <v>143</v>
      </c>
      <c r="E222" s="182" t="s">
        <v>1</v>
      </c>
      <c r="F222" s="183" t="s">
        <v>152</v>
      </c>
      <c r="H222" s="184">
        <v>8.589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143</v>
      </c>
      <c r="AU222" s="182" t="s">
        <v>81</v>
      </c>
      <c r="AV222" s="14" t="s">
        <v>141</v>
      </c>
      <c r="AW222" s="14" t="s">
        <v>33</v>
      </c>
      <c r="AX222" s="14" t="s">
        <v>84</v>
      </c>
      <c r="AY222" s="182" t="s">
        <v>134</v>
      </c>
    </row>
    <row r="223" spans="1:65" s="2" customFormat="1" ht="21.75" customHeight="1">
      <c r="A223" s="32"/>
      <c r="B223" s="157"/>
      <c r="C223" s="196" t="s">
        <v>295</v>
      </c>
      <c r="D223" s="196" t="s">
        <v>204</v>
      </c>
      <c r="E223" s="197" t="s">
        <v>296</v>
      </c>
      <c r="F223" s="198" t="s">
        <v>297</v>
      </c>
      <c r="G223" s="199" t="s">
        <v>298</v>
      </c>
      <c r="H223" s="200">
        <v>37.356</v>
      </c>
      <c r="I223" s="201"/>
      <c r="J223" s="202">
        <f>ROUND(I223*H223,2)</f>
        <v>0</v>
      </c>
      <c r="K223" s="203"/>
      <c r="L223" s="204"/>
      <c r="M223" s="205" t="s">
        <v>1</v>
      </c>
      <c r="N223" s="206" t="s">
        <v>42</v>
      </c>
      <c r="O223" s="58"/>
      <c r="P223" s="168">
        <f>O223*H223</f>
        <v>0</v>
      </c>
      <c r="Q223" s="168">
        <v>0.001</v>
      </c>
      <c r="R223" s="168">
        <f>Q223*H223</f>
        <v>0.037356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299</v>
      </c>
      <c r="AT223" s="170" t="s">
        <v>204</v>
      </c>
      <c r="AU223" s="170" t="s">
        <v>81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81</v>
      </c>
      <c r="BK223" s="171">
        <f>ROUND(I223*H223,2)</f>
        <v>0</v>
      </c>
      <c r="BL223" s="17" t="s">
        <v>211</v>
      </c>
      <c r="BM223" s="170" t="s">
        <v>300</v>
      </c>
    </row>
    <row r="224" spans="2:51" s="15" customFormat="1" ht="12">
      <c r="B224" s="189"/>
      <c r="D224" s="173" t="s">
        <v>143</v>
      </c>
      <c r="E224" s="190" t="s">
        <v>1</v>
      </c>
      <c r="F224" s="191" t="s">
        <v>301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143</v>
      </c>
      <c r="AU224" s="190" t="s">
        <v>81</v>
      </c>
      <c r="AV224" s="15" t="s">
        <v>84</v>
      </c>
      <c r="AW224" s="15" t="s">
        <v>33</v>
      </c>
      <c r="AX224" s="15" t="s">
        <v>76</v>
      </c>
      <c r="AY224" s="190" t="s">
        <v>134</v>
      </c>
    </row>
    <row r="225" spans="2:51" s="13" customFormat="1" ht="12">
      <c r="B225" s="172"/>
      <c r="D225" s="173" t="s">
        <v>143</v>
      </c>
      <c r="E225" s="174" t="s">
        <v>1</v>
      </c>
      <c r="F225" s="175" t="s">
        <v>302</v>
      </c>
      <c r="H225" s="176">
        <v>37.356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143</v>
      </c>
      <c r="AU225" s="174" t="s">
        <v>81</v>
      </c>
      <c r="AV225" s="13" t="s">
        <v>81</v>
      </c>
      <c r="AW225" s="13" t="s">
        <v>33</v>
      </c>
      <c r="AX225" s="13" t="s">
        <v>84</v>
      </c>
      <c r="AY225" s="174" t="s">
        <v>134</v>
      </c>
    </row>
    <row r="226" spans="1:65" s="2" customFormat="1" ht="21.75" customHeight="1">
      <c r="A226" s="32"/>
      <c r="B226" s="157"/>
      <c r="C226" s="158" t="s">
        <v>303</v>
      </c>
      <c r="D226" s="158" t="s">
        <v>137</v>
      </c>
      <c r="E226" s="159" t="s">
        <v>304</v>
      </c>
      <c r="F226" s="160" t="s">
        <v>305</v>
      </c>
      <c r="G226" s="161" t="s">
        <v>140</v>
      </c>
      <c r="H226" s="162">
        <v>12.452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211</v>
      </c>
      <c r="AT226" s="170" t="s">
        <v>137</v>
      </c>
      <c r="AU226" s="170" t="s">
        <v>81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81</v>
      </c>
      <c r="BK226" s="171">
        <f>ROUND(I226*H226,2)</f>
        <v>0</v>
      </c>
      <c r="BL226" s="17" t="s">
        <v>211</v>
      </c>
      <c r="BM226" s="170" t="s">
        <v>306</v>
      </c>
    </row>
    <row r="227" spans="2:51" s="13" customFormat="1" ht="12">
      <c r="B227" s="172"/>
      <c r="D227" s="173" t="s">
        <v>143</v>
      </c>
      <c r="E227" s="174" t="s">
        <v>1</v>
      </c>
      <c r="F227" s="175" t="s">
        <v>307</v>
      </c>
      <c r="H227" s="176">
        <v>12.452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143</v>
      </c>
      <c r="AU227" s="174" t="s">
        <v>81</v>
      </c>
      <c r="AV227" s="13" t="s">
        <v>81</v>
      </c>
      <c r="AW227" s="13" t="s">
        <v>33</v>
      </c>
      <c r="AX227" s="13" t="s">
        <v>84</v>
      </c>
      <c r="AY227" s="174" t="s">
        <v>134</v>
      </c>
    </row>
    <row r="228" spans="1:65" s="2" customFormat="1" ht="21.75" customHeight="1">
      <c r="A228" s="32"/>
      <c r="B228" s="157"/>
      <c r="C228" s="158" t="s">
        <v>299</v>
      </c>
      <c r="D228" s="158" t="s">
        <v>137</v>
      </c>
      <c r="E228" s="159" t="s">
        <v>308</v>
      </c>
      <c r="F228" s="160" t="s">
        <v>309</v>
      </c>
      <c r="G228" s="161" t="s">
        <v>310</v>
      </c>
      <c r="H228" s="162">
        <v>17.86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211</v>
      </c>
      <c r="AT228" s="170" t="s">
        <v>137</v>
      </c>
      <c r="AU228" s="170" t="s">
        <v>81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81</v>
      </c>
      <c r="BK228" s="171">
        <f>ROUND(I228*H228,2)</f>
        <v>0</v>
      </c>
      <c r="BL228" s="17" t="s">
        <v>211</v>
      </c>
      <c r="BM228" s="170" t="s">
        <v>311</v>
      </c>
    </row>
    <row r="229" spans="2:51" s="13" customFormat="1" ht="12">
      <c r="B229" s="172"/>
      <c r="D229" s="173" t="s">
        <v>143</v>
      </c>
      <c r="E229" s="174" t="s">
        <v>1</v>
      </c>
      <c r="F229" s="175" t="s">
        <v>312</v>
      </c>
      <c r="H229" s="176">
        <v>3.115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143</v>
      </c>
      <c r="AU229" s="174" t="s">
        <v>81</v>
      </c>
      <c r="AV229" s="13" t="s">
        <v>81</v>
      </c>
      <c r="AW229" s="13" t="s">
        <v>33</v>
      </c>
      <c r="AX229" s="13" t="s">
        <v>76</v>
      </c>
      <c r="AY229" s="174" t="s">
        <v>134</v>
      </c>
    </row>
    <row r="230" spans="2:51" s="13" customFormat="1" ht="12">
      <c r="B230" s="172"/>
      <c r="D230" s="173" t="s">
        <v>143</v>
      </c>
      <c r="E230" s="174" t="s">
        <v>1</v>
      </c>
      <c r="F230" s="175" t="s">
        <v>313</v>
      </c>
      <c r="H230" s="176">
        <v>6.81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143</v>
      </c>
      <c r="AU230" s="174" t="s">
        <v>81</v>
      </c>
      <c r="AV230" s="13" t="s">
        <v>81</v>
      </c>
      <c r="AW230" s="13" t="s">
        <v>33</v>
      </c>
      <c r="AX230" s="13" t="s">
        <v>76</v>
      </c>
      <c r="AY230" s="174" t="s">
        <v>134</v>
      </c>
    </row>
    <row r="231" spans="2:51" s="13" customFormat="1" ht="12">
      <c r="B231" s="172"/>
      <c r="D231" s="173" t="s">
        <v>143</v>
      </c>
      <c r="E231" s="174" t="s">
        <v>1</v>
      </c>
      <c r="F231" s="175" t="s">
        <v>314</v>
      </c>
      <c r="H231" s="176">
        <v>1.535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143</v>
      </c>
      <c r="AU231" s="174" t="s">
        <v>81</v>
      </c>
      <c r="AV231" s="13" t="s">
        <v>81</v>
      </c>
      <c r="AW231" s="13" t="s">
        <v>33</v>
      </c>
      <c r="AX231" s="13" t="s">
        <v>76</v>
      </c>
      <c r="AY231" s="174" t="s">
        <v>134</v>
      </c>
    </row>
    <row r="232" spans="2:51" s="13" customFormat="1" ht="12">
      <c r="B232" s="172"/>
      <c r="D232" s="173" t="s">
        <v>143</v>
      </c>
      <c r="E232" s="174" t="s">
        <v>1</v>
      </c>
      <c r="F232" s="175" t="s">
        <v>315</v>
      </c>
      <c r="H232" s="176">
        <v>5.2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143</v>
      </c>
      <c r="AU232" s="174" t="s">
        <v>81</v>
      </c>
      <c r="AV232" s="13" t="s">
        <v>81</v>
      </c>
      <c r="AW232" s="13" t="s">
        <v>33</v>
      </c>
      <c r="AX232" s="13" t="s">
        <v>76</v>
      </c>
      <c r="AY232" s="174" t="s">
        <v>134</v>
      </c>
    </row>
    <row r="233" spans="2:51" s="13" customFormat="1" ht="12">
      <c r="B233" s="172"/>
      <c r="D233" s="173" t="s">
        <v>143</v>
      </c>
      <c r="E233" s="174" t="s">
        <v>1</v>
      </c>
      <c r="F233" s="175" t="s">
        <v>316</v>
      </c>
      <c r="H233" s="176">
        <v>1.2</v>
      </c>
      <c r="I233" s="177"/>
      <c r="L233" s="172"/>
      <c r="M233" s="178"/>
      <c r="N233" s="179"/>
      <c r="O233" s="179"/>
      <c r="P233" s="179"/>
      <c r="Q233" s="179"/>
      <c r="R233" s="179"/>
      <c r="S233" s="179"/>
      <c r="T233" s="180"/>
      <c r="AT233" s="174" t="s">
        <v>143</v>
      </c>
      <c r="AU233" s="174" t="s">
        <v>81</v>
      </c>
      <c r="AV233" s="13" t="s">
        <v>81</v>
      </c>
      <c r="AW233" s="13" t="s">
        <v>33</v>
      </c>
      <c r="AX233" s="13" t="s">
        <v>76</v>
      </c>
      <c r="AY233" s="174" t="s">
        <v>134</v>
      </c>
    </row>
    <row r="234" spans="2:51" s="14" customFormat="1" ht="12">
      <c r="B234" s="181"/>
      <c r="D234" s="173" t="s">
        <v>143</v>
      </c>
      <c r="E234" s="182" t="s">
        <v>1</v>
      </c>
      <c r="F234" s="183" t="s">
        <v>152</v>
      </c>
      <c r="H234" s="184">
        <v>17.86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143</v>
      </c>
      <c r="AU234" s="182" t="s">
        <v>81</v>
      </c>
      <c r="AV234" s="14" t="s">
        <v>141</v>
      </c>
      <c r="AW234" s="14" t="s">
        <v>33</v>
      </c>
      <c r="AX234" s="14" t="s">
        <v>84</v>
      </c>
      <c r="AY234" s="182" t="s">
        <v>134</v>
      </c>
    </row>
    <row r="235" spans="1:65" s="2" customFormat="1" ht="21.75" customHeight="1">
      <c r="A235" s="32"/>
      <c r="B235" s="157"/>
      <c r="C235" s="158" t="s">
        <v>317</v>
      </c>
      <c r="D235" s="158" t="s">
        <v>137</v>
      </c>
      <c r="E235" s="159" t="s">
        <v>318</v>
      </c>
      <c r="F235" s="160" t="s">
        <v>319</v>
      </c>
      <c r="G235" s="161" t="s">
        <v>201</v>
      </c>
      <c r="H235" s="162">
        <v>8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211</v>
      </c>
      <c r="AT235" s="170" t="s">
        <v>137</v>
      </c>
      <c r="AU235" s="170" t="s">
        <v>81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81</v>
      </c>
      <c r="BK235" s="171">
        <f>ROUND(I235*H235,2)</f>
        <v>0</v>
      </c>
      <c r="BL235" s="17" t="s">
        <v>211</v>
      </c>
      <c r="BM235" s="170" t="s">
        <v>320</v>
      </c>
    </row>
    <row r="236" spans="1:65" s="2" customFormat="1" ht="16.5" customHeight="1">
      <c r="A236" s="32"/>
      <c r="B236" s="157"/>
      <c r="C236" s="196" t="s">
        <v>321</v>
      </c>
      <c r="D236" s="196" t="s">
        <v>204</v>
      </c>
      <c r="E236" s="197" t="s">
        <v>322</v>
      </c>
      <c r="F236" s="198" t="s">
        <v>323</v>
      </c>
      <c r="G236" s="199" t="s">
        <v>310</v>
      </c>
      <c r="H236" s="200">
        <v>19.646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42</v>
      </c>
      <c r="O236" s="58"/>
      <c r="P236" s="168">
        <f>O236*H236</f>
        <v>0</v>
      </c>
      <c r="Q236" s="168">
        <v>6E-05</v>
      </c>
      <c r="R236" s="168">
        <f>Q236*H236</f>
        <v>0.00117876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299</v>
      </c>
      <c r="AT236" s="170" t="s">
        <v>204</v>
      </c>
      <c r="AU236" s="170" t="s">
        <v>81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211</v>
      </c>
      <c r="BM236" s="170" t="s">
        <v>324</v>
      </c>
    </row>
    <row r="237" spans="2:51" s="13" customFormat="1" ht="12">
      <c r="B237" s="172"/>
      <c r="D237" s="173" t="s">
        <v>143</v>
      </c>
      <c r="E237" s="174" t="s">
        <v>1</v>
      </c>
      <c r="F237" s="175" t="s">
        <v>325</v>
      </c>
      <c r="H237" s="176">
        <v>19.646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143</v>
      </c>
      <c r="AU237" s="174" t="s">
        <v>81</v>
      </c>
      <c r="AV237" s="13" t="s">
        <v>81</v>
      </c>
      <c r="AW237" s="13" t="s">
        <v>33</v>
      </c>
      <c r="AX237" s="13" t="s">
        <v>84</v>
      </c>
      <c r="AY237" s="174" t="s">
        <v>134</v>
      </c>
    </row>
    <row r="238" spans="1:65" s="2" customFormat="1" ht="21.75" customHeight="1">
      <c r="A238" s="32"/>
      <c r="B238" s="157"/>
      <c r="C238" s="158" t="s">
        <v>326</v>
      </c>
      <c r="D238" s="158" t="s">
        <v>137</v>
      </c>
      <c r="E238" s="159" t="s">
        <v>327</v>
      </c>
      <c r="F238" s="160" t="s">
        <v>328</v>
      </c>
      <c r="G238" s="161" t="s">
        <v>244</v>
      </c>
      <c r="H238" s="162">
        <v>0.039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211</v>
      </c>
      <c r="AT238" s="170" t="s">
        <v>137</v>
      </c>
      <c r="AU238" s="170" t="s">
        <v>81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211</v>
      </c>
      <c r="BM238" s="170" t="s">
        <v>329</v>
      </c>
    </row>
    <row r="239" spans="1:65" s="2" customFormat="1" ht="21.75" customHeight="1">
      <c r="A239" s="32"/>
      <c r="B239" s="157"/>
      <c r="C239" s="158" t="s">
        <v>330</v>
      </c>
      <c r="D239" s="158" t="s">
        <v>137</v>
      </c>
      <c r="E239" s="159" t="s">
        <v>331</v>
      </c>
      <c r="F239" s="160" t="s">
        <v>332</v>
      </c>
      <c r="G239" s="161" t="s">
        <v>244</v>
      </c>
      <c r="H239" s="162">
        <v>0.039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211</v>
      </c>
      <c r="AT239" s="170" t="s">
        <v>137</v>
      </c>
      <c r="AU239" s="170" t="s">
        <v>81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81</v>
      </c>
      <c r="BK239" s="171">
        <f>ROUND(I239*H239,2)</f>
        <v>0</v>
      </c>
      <c r="BL239" s="17" t="s">
        <v>211</v>
      </c>
      <c r="BM239" s="170" t="s">
        <v>333</v>
      </c>
    </row>
    <row r="240" spans="2:63" s="12" customFormat="1" ht="22.9" customHeight="1">
      <c r="B240" s="144"/>
      <c r="D240" s="145" t="s">
        <v>75</v>
      </c>
      <c r="E240" s="155" t="s">
        <v>334</v>
      </c>
      <c r="F240" s="155" t="s">
        <v>335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SUM(P241:P250)</f>
        <v>0</v>
      </c>
      <c r="Q240" s="150"/>
      <c r="R240" s="151">
        <f>SUM(R241:R250)</f>
        <v>0.0083</v>
      </c>
      <c r="S240" s="150"/>
      <c r="T240" s="152">
        <f>SUM(T241:T250)</f>
        <v>0.021179999999999997</v>
      </c>
      <c r="AR240" s="145" t="s">
        <v>81</v>
      </c>
      <c r="AT240" s="153" t="s">
        <v>75</v>
      </c>
      <c r="AU240" s="153" t="s">
        <v>84</v>
      </c>
      <c r="AY240" s="145" t="s">
        <v>134</v>
      </c>
      <c r="BK240" s="154">
        <f>SUM(BK241:BK250)</f>
        <v>0</v>
      </c>
    </row>
    <row r="241" spans="1:65" s="2" customFormat="1" ht="16.5" customHeight="1">
      <c r="A241" s="32"/>
      <c r="B241" s="157"/>
      <c r="C241" s="158" t="s">
        <v>336</v>
      </c>
      <c r="D241" s="158" t="s">
        <v>137</v>
      </c>
      <c r="E241" s="159" t="s">
        <v>337</v>
      </c>
      <c r="F241" s="160" t="s">
        <v>338</v>
      </c>
      <c r="G241" s="161" t="s">
        <v>310</v>
      </c>
      <c r="H241" s="162">
        <v>6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0.00198</v>
      </c>
      <c r="T241" s="169">
        <f>S241*H241</f>
        <v>0.01188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211</v>
      </c>
      <c r="AT241" s="170" t="s">
        <v>137</v>
      </c>
      <c r="AU241" s="170" t="s">
        <v>81</v>
      </c>
      <c r="AY241" s="17" t="s">
        <v>134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81</v>
      </c>
      <c r="BK241" s="171">
        <f>ROUND(I241*H241,2)</f>
        <v>0</v>
      </c>
      <c r="BL241" s="17" t="s">
        <v>211</v>
      </c>
      <c r="BM241" s="170" t="s">
        <v>339</v>
      </c>
    </row>
    <row r="242" spans="1:65" s="2" customFormat="1" ht="16.5" customHeight="1">
      <c r="A242" s="32"/>
      <c r="B242" s="157"/>
      <c r="C242" s="158" t="s">
        <v>340</v>
      </c>
      <c r="D242" s="158" t="s">
        <v>137</v>
      </c>
      <c r="E242" s="159" t="s">
        <v>341</v>
      </c>
      <c r="F242" s="160" t="s">
        <v>342</v>
      </c>
      <c r="G242" s="161" t="s">
        <v>310</v>
      </c>
      <c r="H242" s="162">
        <v>2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0.00177</v>
      </c>
      <c r="R242" s="168">
        <f>Q242*H242</f>
        <v>0.00354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211</v>
      </c>
      <c r="AT242" s="170" t="s">
        <v>137</v>
      </c>
      <c r="AU242" s="170" t="s">
        <v>81</v>
      </c>
      <c r="AY242" s="17" t="s">
        <v>134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81</v>
      </c>
      <c r="BK242" s="171">
        <f>ROUND(I242*H242,2)</f>
        <v>0</v>
      </c>
      <c r="BL242" s="17" t="s">
        <v>211</v>
      </c>
      <c r="BM242" s="170" t="s">
        <v>343</v>
      </c>
    </row>
    <row r="243" spans="1:65" s="2" customFormat="1" ht="16.5" customHeight="1">
      <c r="A243" s="32"/>
      <c r="B243" s="157"/>
      <c r="C243" s="158" t="s">
        <v>344</v>
      </c>
      <c r="D243" s="158" t="s">
        <v>137</v>
      </c>
      <c r="E243" s="159" t="s">
        <v>345</v>
      </c>
      <c r="F243" s="160" t="s">
        <v>346</v>
      </c>
      <c r="G243" s="161" t="s">
        <v>310</v>
      </c>
      <c r="H243" s="162">
        <v>7</v>
      </c>
      <c r="I243" s="163"/>
      <c r="J243" s="164">
        <f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>O243*H243</f>
        <v>0</v>
      </c>
      <c r="Q243" s="168">
        <v>0.00046</v>
      </c>
      <c r="R243" s="168">
        <f>Q243*H243</f>
        <v>0.00322</v>
      </c>
      <c r="S243" s="168">
        <v>0</v>
      </c>
      <c r="T243" s="16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211</v>
      </c>
      <c r="AT243" s="170" t="s">
        <v>137</v>
      </c>
      <c r="AU243" s="170" t="s">
        <v>81</v>
      </c>
      <c r="AY243" s="17" t="s">
        <v>134</v>
      </c>
      <c r="BE243" s="171">
        <f>IF(N243="základní",J243,0)</f>
        <v>0</v>
      </c>
      <c r="BF243" s="171">
        <f>IF(N243="snížená",J243,0)</f>
        <v>0</v>
      </c>
      <c r="BG243" s="171">
        <f>IF(N243="zákl. přenesená",J243,0)</f>
        <v>0</v>
      </c>
      <c r="BH243" s="171">
        <f>IF(N243="sníž. přenesená",J243,0)</f>
        <v>0</v>
      </c>
      <c r="BI243" s="171">
        <f>IF(N243="nulová",J243,0)</f>
        <v>0</v>
      </c>
      <c r="BJ243" s="17" t="s">
        <v>81</v>
      </c>
      <c r="BK243" s="171">
        <f>ROUND(I243*H243,2)</f>
        <v>0</v>
      </c>
      <c r="BL243" s="17" t="s">
        <v>211</v>
      </c>
      <c r="BM243" s="170" t="s">
        <v>347</v>
      </c>
    </row>
    <row r="244" spans="1:65" s="2" customFormat="1" ht="16.5" customHeight="1">
      <c r="A244" s="32"/>
      <c r="B244" s="157"/>
      <c r="C244" s="158" t="s">
        <v>348</v>
      </c>
      <c r="D244" s="158" t="s">
        <v>137</v>
      </c>
      <c r="E244" s="159" t="s">
        <v>349</v>
      </c>
      <c r="F244" s="160" t="s">
        <v>350</v>
      </c>
      <c r="G244" s="161" t="s">
        <v>310</v>
      </c>
      <c r="H244" s="162">
        <v>2</v>
      </c>
      <c r="I244" s="163"/>
      <c r="J244" s="164">
        <f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>O244*H244</f>
        <v>0</v>
      </c>
      <c r="Q244" s="168">
        <v>0.00077</v>
      </c>
      <c r="R244" s="168">
        <f>Q244*H244</f>
        <v>0.00154</v>
      </c>
      <c r="S244" s="168">
        <v>0</v>
      </c>
      <c r="T244" s="16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211</v>
      </c>
      <c r="AT244" s="170" t="s">
        <v>137</v>
      </c>
      <c r="AU244" s="170" t="s">
        <v>81</v>
      </c>
      <c r="AY244" s="17" t="s">
        <v>134</v>
      </c>
      <c r="BE244" s="171">
        <f>IF(N244="základní",J244,0)</f>
        <v>0</v>
      </c>
      <c r="BF244" s="171">
        <f>IF(N244="snížená",J244,0)</f>
        <v>0</v>
      </c>
      <c r="BG244" s="171">
        <f>IF(N244="zákl. přenesená",J244,0)</f>
        <v>0</v>
      </c>
      <c r="BH244" s="171">
        <f>IF(N244="sníž. přenesená",J244,0)</f>
        <v>0</v>
      </c>
      <c r="BI244" s="171">
        <f>IF(N244="nulová",J244,0)</f>
        <v>0</v>
      </c>
      <c r="BJ244" s="17" t="s">
        <v>81</v>
      </c>
      <c r="BK244" s="171">
        <f>ROUND(I244*H244,2)</f>
        <v>0</v>
      </c>
      <c r="BL244" s="17" t="s">
        <v>211</v>
      </c>
      <c r="BM244" s="170" t="s">
        <v>351</v>
      </c>
    </row>
    <row r="245" spans="1:65" s="2" customFormat="1" ht="16.5" customHeight="1">
      <c r="A245" s="32"/>
      <c r="B245" s="157"/>
      <c r="C245" s="158" t="s">
        <v>352</v>
      </c>
      <c r="D245" s="158" t="s">
        <v>137</v>
      </c>
      <c r="E245" s="159" t="s">
        <v>353</v>
      </c>
      <c r="F245" s="160" t="s">
        <v>354</v>
      </c>
      <c r="G245" s="161" t="s">
        <v>201</v>
      </c>
      <c r="H245" s="162">
        <v>3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</v>
      </c>
      <c r="R245" s="168">
        <f>Q245*H245</f>
        <v>0</v>
      </c>
      <c r="S245" s="168">
        <v>0.0031</v>
      </c>
      <c r="T245" s="169">
        <f>S245*H245</f>
        <v>0.0093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211</v>
      </c>
      <c r="AT245" s="170" t="s">
        <v>137</v>
      </c>
      <c r="AU245" s="170" t="s">
        <v>81</v>
      </c>
      <c r="AY245" s="17" t="s">
        <v>134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81</v>
      </c>
      <c r="BK245" s="171">
        <f>ROUND(I245*H245,2)</f>
        <v>0</v>
      </c>
      <c r="BL245" s="17" t="s">
        <v>211</v>
      </c>
      <c r="BM245" s="170" t="s">
        <v>355</v>
      </c>
    </row>
    <row r="246" spans="2:51" s="15" customFormat="1" ht="12">
      <c r="B246" s="189"/>
      <c r="D246" s="173" t="s">
        <v>143</v>
      </c>
      <c r="E246" s="190" t="s">
        <v>1</v>
      </c>
      <c r="F246" s="191" t="s">
        <v>356</v>
      </c>
      <c r="H246" s="190" t="s">
        <v>1</v>
      </c>
      <c r="I246" s="192"/>
      <c r="L246" s="189"/>
      <c r="M246" s="193"/>
      <c r="N246" s="194"/>
      <c r="O246" s="194"/>
      <c r="P246" s="194"/>
      <c r="Q246" s="194"/>
      <c r="R246" s="194"/>
      <c r="S246" s="194"/>
      <c r="T246" s="195"/>
      <c r="AT246" s="190" t="s">
        <v>143</v>
      </c>
      <c r="AU246" s="190" t="s">
        <v>81</v>
      </c>
      <c r="AV246" s="15" t="s">
        <v>84</v>
      </c>
      <c r="AW246" s="15" t="s">
        <v>33</v>
      </c>
      <c r="AX246" s="15" t="s">
        <v>76</v>
      </c>
      <c r="AY246" s="190" t="s">
        <v>134</v>
      </c>
    </row>
    <row r="247" spans="2:51" s="13" customFormat="1" ht="12">
      <c r="B247" s="172"/>
      <c r="D247" s="173" t="s">
        <v>143</v>
      </c>
      <c r="E247" s="174" t="s">
        <v>1</v>
      </c>
      <c r="F247" s="175" t="s">
        <v>135</v>
      </c>
      <c r="H247" s="176">
        <v>3</v>
      </c>
      <c r="I247" s="177"/>
      <c r="L247" s="172"/>
      <c r="M247" s="178"/>
      <c r="N247" s="179"/>
      <c r="O247" s="179"/>
      <c r="P247" s="179"/>
      <c r="Q247" s="179"/>
      <c r="R247" s="179"/>
      <c r="S247" s="179"/>
      <c r="T247" s="180"/>
      <c r="AT247" s="174" t="s">
        <v>143</v>
      </c>
      <c r="AU247" s="174" t="s">
        <v>81</v>
      </c>
      <c r="AV247" s="13" t="s">
        <v>81</v>
      </c>
      <c r="AW247" s="13" t="s">
        <v>33</v>
      </c>
      <c r="AX247" s="13" t="s">
        <v>84</v>
      </c>
      <c r="AY247" s="174" t="s">
        <v>134</v>
      </c>
    </row>
    <row r="248" spans="1:65" s="2" customFormat="1" ht="16.5" customHeight="1">
      <c r="A248" s="32"/>
      <c r="B248" s="157"/>
      <c r="C248" s="158" t="s">
        <v>357</v>
      </c>
      <c r="D248" s="158" t="s">
        <v>137</v>
      </c>
      <c r="E248" s="159" t="s">
        <v>358</v>
      </c>
      <c r="F248" s="160" t="s">
        <v>359</v>
      </c>
      <c r="G248" s="161" t="s">
        <v>310</v>
      </c>
      <c r="H248" s="162">
        <v>11</v>
      </c>
      <c r="I248" s="163"/>
      <c r="J248" s="164">
        <f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>O248*H248</f>
        <v>0</v>
      </c>
      <c r="Q248" s="168">
        <v>0</v>
      </c>
      <c r="R248" s="168">
        <f>Q248*H248</f>
        <v>0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211</v>
      </c>
      <c r="AT248" s="170" t="s">
        <v>137</v>
      </c>
      <c r="AU248" s="170" t="s">
        <v>81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81</v>
      </c>
      <c r="BK248" s="171">
        <f>ROUND(I248*H248,2)</f>
        <v>0</v>
      </c>
      <c r="BL248" s="17" t="s">
        <v>211</v>
      </c>
      <c r="BM248" s="170" t="s">
        <v>360</v>
      </c>
    </row>
    <row r="249" spans="1:65" s="2" customFormat="1" ht="21.75" customHeight="1">
      <c r="A249" s="32"/>
      <c r="B249" s="157"/>
      <c r="C249" s="158" t="s">
        <v>361</v>
      </c>
      <c r="D249" s="158" t="s">
        <v>137</v>
      </c>
      <c r="E249" s="159" t="s">
        <v>362</v>
      </c>
      <c r="F249" s="160" t="s">
        <v>363</v>
      </c>
      <c r="G249" s="161" t="s">
        <v>244</v>
      </c>
      <c r="H249" s="162">
        <v>0.008</v>
      </c>
      <c r="I249" s="163"/>
      <c r="J249" s="164">
        <f>ROUND(I249*H249,2)</f>
        <v>0</v>
      </c>
      <c r="K249" s="165"/>
      <c r="L249" s="33"/>
      <c r="M249" s="166" t="s">
        <v>1</v>
      </c>
      <c r="N249" s="167" t="s">
        <v>42</v>
      </c>
      <c r="O249" s="58"/>
      <c r="P249" s="168">
        <f>O249*H249</f>
        <v>0</v>
      </c>
      <c r="Q249" s="168">
        <v>0</v>
      </c>
      <c r="R249" s="168">
        <f>Q249*H249</f>
        <v>0</v>
      </c>
      <c r="S249" s="168">
        <v>0</v>
      </c>
      <c r="T249" s="16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211</v>
      </c>
      <c r="AT249" s="170" t="s">
        <v>137</v>
      </c>
      <c r="AU249" s="170" t="s">
        <v>81</v>
      </c>
      <c r="AY249" s="17" t="s">
        <v>134</v>
      </c>
      <c r="BE249" s="171">
        <f>IF(N249="základní",J249,0)</f>
        <v>0</v>
      </c>
      <c r="BF249" s="171">
        <f>IF(N249="snížená",J249,0)</f>
        <v>0</v>
      </c>
      <c r="BG249" s="171">
        <f>IF(N249="zákl. přenesená",J249,0)</f>
        <v>0</v>
      </c>
      <c r="BH249" s="171">
        <f>IF(N249="sníž. přenesená",J249,0)</f>
        <v>0</v>
      </c>
      <c r="BI249" s="171">
        <f>IF(N249="nulová",J249,0)</f>
        <v>0</v>
      </c>
      <c r="BJ249" s="17" t="s">
        <v>81</v>
      </c>
      <c r="BK249" s="171">
        <f>ROUND(I249*H249,2)</f>
        <v>0</v>
      </c>
      <c r="BL249" s="17" t="s">
        <v>211</v>
      </c>
      <c r="BM249" s="170" t="s">
        <v>364</v>
      </c>
    </row>
    <row r="250" spans="1:65" s="2" customFormat="1" ht="21.75" customHeight="1">
      <c r="A250" s="32"/>
      <c r="B250" s="157"/>
      <c r="C250" s="158" t="s">
        <v>365</v>
      </c>
      <c r="D250" s="158" t="s">
        <v>137</v>
      </c>
      <c r="E250" s="159" t="s">
        <v>366</v>
      </c>
      <c r="F250" s="160" t="s">
        <v>367</v>
      </c>
      <c r="G250" s="161" t="s">
        <v>244</v>
      </c>
      <c r="H250" s="162">
        <v>0.008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211</v>
      </c>
      <c r="AT250" s="170" t="s">
        <v>137</v>
      </c>
      <c r="AU250" s="170" t="s">
        <v>81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81</v>
      </c>
      <c r="BK250" s="171">
        <f>ROUND(I250*H250,2)</f>
        <v>0</v>
      </c>
      <c r="BL250" s="17" t="s">
        <v>211</v>
      </c>
      <c r="BM250" s="170" t="s">
        <v>368</v>
      </c>
    </row>
    <row r="251" spans="2:63" s="12" customFormat="1" ht="22.9" customHeight="1">
      <c r="B251" s="144"/>
      <c r="D251" s="145" t="s">
        <v>75</v>
      </c>
      <c r="E251" s="155" t="s">
        <v>369</v>
      </c>
      <c r="F251" s="155" t="s">
        <v>370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0.02018</v>
      </c>
      <c r="S251" s="150"/>
      <c r="T251" s="152">
        <f>SUM(T252:T262)</f>
        <v>0.0027999999999999995</v>
      </c>
      <c r="AR251" s="145" t="s">
        <v>81</v>
      </c>
      <c r="AT251" s="153" t="s">
        <v>75</v>
      </c>
      <c r="AU251" s="153" t="s">
        <v>84</v>
      </c>
      <c r="AY251" s="145" t="s">
        <v>134</v>
      </c>
      <c r="BK251" s="154">
        <f>SUM(BK252:BK262)</f>
        <v>0</v>
      </c>
    </row>
    <row r="252" spans="1:65" s="2" customFormat="1" ht="16.5" customHeight="1">
      <c r="A252" s="32"/>
      <c r="B252" s="157"/>
      <c r="C252" s="158" t="s">
        <v>371</v>
      </c>
      <c r="D252" s="158" t="s">
        <v>137</v>
      </c>
      <c r="E252" s="159" t="s">
        <v>372</v>
      </c>
      <c r="F252" s="160" t="s">
        <v>373</v>
      </c>
      <c r="G252" s="161" t="s">
        <v>310</v>
      </c>
      <c r="H252" s="162">
        <v>10</v>
      </c>
      <c r="I252" s="163"/>
      <c r="J252" s="164">
        <f aca="true" t="shared" si="10" ref="J252:J262"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 aca="true" t="shared" si="11" ref="P252:P262">O252*H252</f>
        <v>0</v>
      </c>
      <c r="Q252" s="168">
        <v>0</v>
      </c>
      <c r="R252" s="168">
        <f aca="true" t="shared" si="12" ref="R252:R262">Q252*H252</f>
        <v>0</v>
      </c>
      <c r="S252" s="168">
        <v>0.00028</v>
      </c>
      <c r="T252" s="169">
        <f aca="true" t="shared" si="13" ref="T252:T262">S252*H252</f>
        <v>0.0027999999999999995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211</v>
      </c>
      <c r="AT252" s="170" t="s">
        <v>137</v>
      </c>
      <c r="AU252" s="170" t="s">
        <v>81</v>
      </c>
      <c r="AY252" s="17" t="s">
        <v>134</v>
      </c>
      <c r="BE252" s="171">
        <f aca="true" t="shared" si="14" ref="BE252:BE262">IF(N252="základní",J252,0)</f>
        <v>0</v>
      </c>
      <c r="BF252" s="171">
        <f aca="true" t="shared" si="15" ref="BF252:BF262">IF(N252="snížená",J252,0)</f>
        <v>0</v>
      </c>
      <c r="BG252" s="171">
        <f aca="true" t="shared" si="16" ref="BG252:BG262">IF(N252="zákl. přenesená",J252,0)</f>
        <v>0</v>
      </c>
      <c r="BH252" s="171">
        <f aca="true" t="shared" si="17" ref="BH252:BH262">IF(N252="sníž. přenesená",J252,0)</f>
        <v>0</v>
      </c>
      <c r="BI252" s="171">
        <f aca="true" t="shared" si="18" ref="BI252:BI262">IF(N252="nulová",J252,0)</f>
        <v>0</v>
      </c>
      <c r="BJ252" s="17" t="s">
        <v>81</v>
      </c>
      <c r="BK252" s="171">
        <f aca="true" t="shared" si="19" ref="BK252:BK262">ROUND(I252*H252,2)</f>
        <v>0</v>
      </c>
      <c r="BL252" s="17" t="s">
        <v>211</v>
      </c>
      <c r="BM252" s="170" t="s">
        <v>374</v>
      </c>
    </row>
    <row r="253" spans="1:65" s="2" customFormat="1" ht="21.75" customHeight="1">
      <c r="A253" s="32"/>
      <c r="B253" s="157"/>
      <c r="C253" s="158" t="s">
        <v>375</v>
      </c>
      <c r="D253" s="158" t="s">
        <v>137</v>
      </c>
      <c r="E253" s="159" t="s">
        <v>376</v>
      </c>
      <c r="F253" s="160" t="s">
        <v>377</v>
      </c>
      <c r="G253" s="161" t="s">
        <v>310</v>
      </c>
      <c r="H253" s="162">
        <v>20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0.00042</v>
      </c>
      <c r="R253" s="168">
        <f t="shared" si="12"/>
        <v>0.008400000000000001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211</v>
      </c>
      <c r="AT253" s="170" t="s">
        <v>137</v>
      </c>
      <c r="AU253" s="170" t="s">
        <v>81</v>
      </c>
      <c r="AY253" s="17" t="s">
        <v>134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81</v>
      </c>
      <c r="BK253" s="171">
        <f t="shared" si="19"/>
        <v>0</v>
      </c>
      <c r="BL253" s="17" t="s">
        <v>211</v>
      </c>
      <c r="BM253" s="170" t="s">
        <v>378</v>
      </c>
    </row>
    <row r="254" spans="1:65" s="2" customFormat="1" ht="21.75" customHeight="1">
      <c r="A254" s="32"/>
      <c r="B254" s="157"/>
      <c r="C254" s="196" t="s">
        <v>379</v>
      </c>
      <c r="D254" s="196" t="s">
        <v>204</v>
      </c>
      <c r="E254" s="197" t="s">
        <v>380</v>
      </c>
      <c r="F254" s="198" t="s">
        <v>381</v>
      </c>
      <c r="G254" s="199" t="s">
        <v>310</v>
      </c>
      <c r="H254" s="200">
        <v>7</v>
      </c>
      <c r="I254" s="201"/>
      <c r="J254" s="202">
        <f t="shared" si="10"/>
        <v>0</v>
      </c>
      <c r="K254" s="203"/>
      <c r="L254" s="204"/>
      <c r="M254" s="205" t="s">
        <v>1</v>
      </c>
      <c r="N254" s="206" t="s">
        <v>42</v>
      </c>
      <c r="O254" s="58"/>
      <c r="P254" s="168">
        <f t="shared" si="11"/>
        <v>0</v>
      </c>
      <c r="Q254" s="168">
        <v>0.00011</v>
      </c>
      <c r="R254" s="168">
        <f t="shared" si="12"/>
        <v>0.0007700000000000001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299</v>
      </c>
      <c r="AT254" s="170" t="s">
        <v>204</v>
      </c>
      <c r="AU254" s="170" t="s">
        <v>81</v>
      </c>
      <c r="AY254" s="17" t="s">
        <v>134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81</v>
      </c>
      <c r="BK254" s="171">
        <f t="shared" si="19"/>
        <v>0</v>
      </c>
      <c r="BL254" s="17" t="s">
        <v>211</v>
      </c>
      <c r="BM254" s="170" t="s">
        <v>382</v>
      </c>
    </row>
    <row r="255" spans="1:65" s="2" customFormat="1" ht="21.75" customHeight="1">
      <c r="A255" s="32"/>
      <c r="B255" s="157"/>
      <c r="C255" s="196" t="s">
        <v>383</v>
      </c>
      <c r="D255" s="196" t="s">
        <v>204</v>
      </c>
      <c r="E255" s="197" t="s">
        <v>384</v>
      </c>
      <c r="F255" s="198" t="s">
        <v>385</v>
      </c>
      <c r="G255" s="199" t="s">
        <v>310</v>
      </c>
      <c r="H255" s="200">
        <v>7</v>
      </c>
      <c r="I255" s="201"/>
      <c r="J255" s="202">
        <f t="shared" si="10"/>
        <v>0</v>
      </c>
      <c r="K255" s="203"/>
      <c r="L255" s="204"/>
      <c r="M255" s="205" t="s">
        <v>1</v>
      </c>
      <c r="N255" s="206" t="s">
        <v>42</v>
      </c>
      <c r="O255" s="58"/>
      <c r="P255" s="168">
        <f t="shared" si="11"/>
        <v>0</v>
      </c>
      <c r="Q255" s="168">
        <v>0.00017</v>
      </c>
      <c r="R255" s="168">
        <f t="shared" si="12"/>
        <v>0.00119</v>
      </c>
      <c r="S255" s="168">
        <v>0</v>
      </c>
      <c r="T255" s="169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299</v>
      </c>
      <c r="AT255" s="170" t="s">
        <v>204</v>
      </c>
      <c r="AU255" s="170" t="s">
        <v>81</v>
      </c>
      <c r="AY255" s="17" t="s">
        <v>134</v>
      </c>
      <c r="BE255" s="171">
        <f t="shared" si="14"/>
        <v>0</v>
      </c>
      <c r="BF255" s="171">
        <f t="shared" si="15"/>
        <v>0</v>
      </c>
      <c r="BG255" s="171">
        <f t="shared" si="16"/>
        <v>0</v>
      </c>
      <c r="BH255" s="171">
        <f t="shared" si="17"/>
        <v>0</v>
      </c>
      <c r="BI255" s="171">
        <f t="shared" si="18"/>
        <v>0</v>
      </c>
      <c r="BJ255" s="17" t="s">
        <v>81</v>
      </c>
      <c r="BK255" s="171">
        <f t="shared" si="19"/>
        <v>0</v>
      </c>
      <c r="BL255" s="17" t="s">
        <v>211</v>
      </c>
      <c r="BM255" s="170" t="s">
        <v>386</v>
      </c>
    </row>
    <row r="256" spans="1:65" s="2" customFormat="1" ht="21.75" customHeight="1">
      <c r="A256" s="32"/>
      <c r="B256" s="157"/>
      <c r="C256" s="196" t="s">
        <v>387</v>
      </c>
      <c r="D256" s="196" t="s">
        <v>204</v>
      </c>
      <c r="E256" s="197" t="s">
        <v>388</v>
      </c>
      <c r="F256" s="198" t="s">
        <v>389</v>
      </c>
      <c r="G256" s="199" t="s">
        <v>310</v>
      </c>
      <c r="H256" s="200">
        <v>6</v>
      </c>
      <c r="I256" s="201"/>
      <c r="J256" s="202">
        <f t="shared" si="1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11"/>
        <v>0</v>
      </c>
      <c r="Q256" s="168">
        <v>0.00027</v>
      </c>
      <c r="R256" s="168">
        <f t="shared" si="12"/>
        <v>0.00162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299</v>
      </c>
      <c r="AT256" s="170" t="s">
        <v>204</v>
      </c>
      <c r="AU256" s="170" t="s">
        <v>81</v>
      </c>
      <c r="AY256" s="17" t="s">
        <v>134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81</v>
      </c>
      <c r="BK256" s="171">
        <f t="shared" si="19"/>
        <v>0</v>
      </c>
      <c r="BL256" s="17" t="s">
        <v>211</v>
      </c>
      <c r="BM256" s="170" t="s">
        <v>390</v>
      </c>
    </row>
    <row r="257" spans="1:65" s="2" customFormat="1" ht="21.75" customHeight="1">
      <c r="A257" s="32"/>
      <c r="B257" s="157"/>
      <c r="C257" s="158" t="s">
        <v>191</v>
      </c>
      <c r="D257" s="158" t="s">
        <v>137</v>
      </c>
      <c r="E257" s="159" t="s">
        <v>391</v>
      </c>
      <c r="F257" s="160" t="s">
        <v>392</v>
      </c>
      <c r="G257" s="161" t="s">
        <v>393</v>
      </c>
      <c r="H257" s="162">
        <v>1</v>
      </c>
      <c r="I257" s="163"/>
      <c r="J257" s="164">
        <f t="shared" si="1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11"/>
        <v>0</v>
      </c>
      <c r="Q257" s="168">
        <v>0</v>
      </c>
      <c r="R257" s="168">
        <f t="shared" si="12"/>
        <v>0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211</v>
      </c>
      <c r="AT257" s="170" t="s">
        <v>137</v>
      </c>
      <c r="AU257" s="170" t="s">
        <v>81</v>
      </c>
      <c r="AY257" s="17" t="s">
        <v>134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81</v>
      </c>
      <c r="BK257" s="171">
        <f t="shared" si="19"/>
        <v>0</v>
      </c>
      <c r="BL257" s="17" t="s">
        <v>211</v>
      </c>
      <c r="BM257" s="170" t="s">
        <v>394</v>
      </c>
    </row>
    <row r="258" spans="1:65" s="2" customFormat="1" ht="21.75" customHeight="1">
      <c r="A258" s="32"/>
      <c r="B258" s="157"/>
      <c r="C258" s="158" t="s">
        <v>395</v>
      </c>
      <c r="D258" s="158" t="s">
        <v>137</v>
      </c>
      <c r="E258" s="159" t="s">
        <v>396</v>
      </c>
      <c r="F258" s="160" t="s">
        <v>397</v>
      </c>
      <c r="G258" s="161" t="s">
        <v>393</v>
      </c>
      <c r="H258" s="162">
        <v>1</v>
      </c>
      <c r="I258" s="163"/>
      <c r="J258" s="164">
        <f t="shared" si="1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11"/>
        <v>0</v>
      </c>
      <c r="Q258" s="168">
        <v>0</v>
      </c>
      <c r="R258" s="168">
        <f t="shared" si="12"/>
        <v>0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211</v>
      </c>
      <c r="AT258" s="170" t="s">
        <v>137</v>
      </c>
      <c r="AU258" s="170" t="s">
        <v>81</v>
      </c>
      <c r="AY258" s="17" t="s">
        <v>134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81</v>
      </c>
      <c r="BK258" s="171">
        <f t="shared" si="19"/>
        <v>0</v>
      </c>
      <c r="BL258" s="17" t="s">
        <v>211</v>
      </c>
      <c r="BM258" s="170" t="s">
        <v>398</v>
      </c>
    </row>
    <row r="259" spans="1:65" s="2" customFormat="1" ht="21.75" customHeight="1">
      <c r="A259" s="32"/>
      <c r="B259" s="157"/>
      <c r="C259" s="158" t="s">
        <v>399</v>
      </c>
      <c r="D259" s="158" t="s">
        <v>137</v>
      </c>
      <c r="E259" s="159" t="s">
        <v>400</v>
      </c>
      <c r="F259" s="160" t="s">
        <v>401</v>
      </c>
      <c r="G259" s="161" t="s">
        <v>310</v>
      </c>
      <c r="H259" s="162">
        <v>20</v>
      </c>
      <c r="I259" s="163"/>
      <c r="J259" s="164">
        <f t="shared" si="1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11"/>
        <v>0</v>
      </c>
      <c r="Q259" s="168">
        <v>0.0004</v>
      </c>
      <c r="R259" s="168">
        <f t="shared" si="12"/>
        <v>0.008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211</v>
      </c>
      <c r="AT259" s="170" t="s">
        <v>137</v>
      </c>
      <c r="AU259" s="170" t="s">
        <v>81</v>
      </c>
      <c r="AY259" s="17" t="s">
        <v>134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81</v>
      </c>
      <c r="BK259" s="171">
        <f t="shared" si="19"/>
        <v>0</v>
      </c>
      <c r="BL259" s="17" t="s">
        <v>211</v>
      </c>
      <c r="BM259" s="170" t="s">
        <v>402</v>
      </c>
    </row>
    <row r="260" spans="1:65" s="2" customFormat="1" ht="16.5" customHeight="1">
      <c r="A260" s="32"/>
      <c r="B260" s="157"/>
      <c r="C260" s="158" t="s">
        <v>403</v>
      </c>
      <c r="D260" s="158" t="s">
        <v>137</v>
      </c>
      <c r="E260" s="159" t="s">
        <v>404</v>
      </c>
      <c r="F260" s="160" t="s">
        <v>405</v>
      </c>
      <c r="G260" s="161" t="s">
        <v>310</v>
      </c>
      <c r="H260" s="162">
        <v>20</v>
      </c>
      <c r="I260" s="163"/>
      <c r="J260" s="164">
        <f t="shared" si="1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11"/>
        <v>0</v>
      </c>
      <c r="Q260" s="168">
        <v>1E-05</v>
      </c>
      <c r="R260" s="168">
        <f t="shared" si="12"/>
        <v>0.0002</v>
      </c>
      <c r="S260" s="168">
        <v>0</v>
      </c>
      <c r="T260" s="169">
        <f t="shared" si="1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211</v>
      </c>
      <c r="AT260" s="170" t="s">
        <v>137</v>
      </c>
      <c r="AU260" s="170" t="s">
        <v>81</v>
      </c>
      <c r="AY260" s="17" t="s">
        <v>134</v>
      </c>
      <c r="BE260" s="171">
        <f t="shared" si="14"/>
        <v>0</v>
      </c>
      <c r="BF260" s="171">
        <f t="shared" si="15"/>
        <v>0</v>
      </c>
      <c r="BG260" s="171">
        <f t="shared" si="16"/>
        <v>0</v>
      </c>
      <c r="BH260" s="171">
        <f t="shared" si="17"/>
        <v>0</v>
      </c>
      <c r="BI260" s="171">
        <f t="shared" si="18"/>
        <v>0</v>
      </c>
      <c r="BJ260" s="17" t="s">
        <v>81</v>
      </c>
      <c r="BK260" s="171">
        <f t="shared" si="19"/>
        <v>0</v>
      </c>
      <c r="BL260" s="17" t="s">
        <v>211</v>
      </c>
      <c r="BM260" s="170" t="s">
        <v>406</v>
      </c>
    </row>
    <row r="261" spans="1:65" s="2" customFormat="1" ht="21.75" customHeight="1">
      <c r="A261" s="32"/>
      <c r="B261" s="157"/>
      <c r="C261" s="158" t="s">
        <v>407</v>
      </c>
      <c r="D261" s="158" t="s">
        <v>137</v>
      </c>
      <c r="E261" s="159" t="s">
        <v>408</v>
      </c>
      <c r="F261" s="160" t="s">
        <v>409</v>
      </c>
      <c r="G261" s="161" t="s">
        <v>244</v>
      </c>
      <c r="H261" s="162">
        <v>0.02</v>
      </c>
      <c r="I261" s="163"/>
      <c r="J261" s="164">
        <f t="shared" si="1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11"/>
        <v>0</v>
      </c>
      <c r="Q261" s="168">
        <v>0</v>
      </c>
      <c r="R261" s="168">
        <f t="shared" si="12"/>
        <v>0</v>
      </c>
      <c r="S261" s="168">
        <v>0</v>
      </c>
      <c r="T261" s="169">
        <f t="shared" si="1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211</v>
      </c>
      <c r="AT261" s="170" t="s">
        <v>137</v>
      </c>
      <c r="AU261" s="170" t="s">
        <v>81</v>
      </c>
      <c r="AY261" s="17" t="s">
        <v>134</v>
      </c>
      <c r="BE261" s="171">
        <f t="shared" si="14"/>
        <v>0</v>
      </c>
      <c r="BF261" s="171">
        <f t="shared" si="15"/>
        <v>0</v>
      </c>
      <c r="BG261" s="171">
        <f t="shared" si="16"/>
        <v>0</v>
      </c>
      <c r="BH261" s="171">
        <f t="shared" si="17"/>
        <v>0</v>
      </c>
      <c r="BI261" s="171">
        <f t="shared" si="18"/>
        <v>0</v>
      </c>
      <c r="BJ261" s="17" t="s">
        <v>81</v>
      </c>
      <c r="BK261" s="171">
        <f t="shared" si="19"/>
        <v>0</v>
      </c>
      <c r="BL261" s="17" t="s">
        <v>211</v>
      </c>
      <c r="BM261" s="170" t="s">
        <v>410</v>
      </c>
    </row>
    <row r="262" spans="1:65" s="2" customFormat="1" ht="21.75" customHeight="1">
      <c r="A262" s="32"/>
      <c r="B262" s="157"/>
      <c r="C262" s="158" t="s">
        <v>411</v>
      </c>
      <c r="D262" s="158" t="s">
        <v>137</v>
      </c>
      <c r="E262" s="159" t="s">
        <v>412</v>
      </c>
      <c r="F262" s="160" t="s">
        <v>413</v>
      </c>
      <c r="G262" s="161" t="s">
        <v>244</v>
      </c>
      <c r="H262" s="162">
        <v>0.02</v>
      </c>
      <c r="I262" s="163"/>
      <c r="J262" s="164">
        <f t="shared" si="1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11"/>
        <v>0</v>
      </c>
      <c r="Q262" s="168">
        <v>0</v>
      </c>
      <c r="R262" s="168">
        <f t="shared" si="12"/>
        <v>0</v>
      </c>
      <c r="S262" s="168">
        <v>0</v>
      </c>
      <c r="T262" s="169">
        <f t="shared" si="1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211</v>
      </c>
      <c r="AT262" s="170" t="s">
        <v>137</v>
      </c>
      <c r="AU262" s="170" t="s">
        <v>81</v>
      </c>
      <c r="AY262" s="17" t="s">
        <v>134</v>
      </c>
      <c r="BE262" s="171">
        <f t="shared" si="14"/>
        <v>0</v>
      </c>
      <c r="BF262" s="171">
        <f t="shared" si="15"/>
        <v>0</v>
      </c>
      <c r="BG262" s="171">
        <f t="shared" si="16"/>
        <v>0</v>
      </c>
      <c r="BH262" s="171">
        <f t="shared" si="17"/>
        <v>0</v>
      </c>
      <c r="BI262" s="171">
        <f t="shared" si="18"/>
        <v>0</v>
      </c>
      <c r="BJ262" s="17" t="s">
        <v>81</v>
      </c>
      <c r="BK262" s="171">
        <f t="shared" si="19"/>
        <v>0</v>
      </c>
      <c r="BL262" s="17" t="s">
        <v>211</v>
      </c>
      <c r="BM262" s="170" t="s">
        <v>414</v>
      </c>
    </row>
    <row r="263" spans="2:63" s="12" customFormat="1" ht="22.9" customHeight="1">
      <c r="B263" s="144"/>
      <c r="D263" s="145" t="s">
        <v>75</v>
      </c>
      <c r="E263" s="155" t="s">
        <v>415</v>
      </c>
      <c r="F263" s="155" t="s">
        <v>416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SUM(P264:P273)</f>
        <v>0</v>
      </c>
      <c r="Q263" s="150"/>
      <c r="R263" s="151">
        <f>SUM(R264:R273)</f>
        <v>0.0031499999999999996</v>
      </c>
      <c r="S263" s="150"/>
      <c r="T263" s="152">
        <f>SUM(T264:T273)</f>
        <v>0.00645</v>
      </c>
      <c r="AR263" s="145" t="s">
        <v>81</v>
      </c>
      <c r="AT263" s="153" t="s">
        <v>75</v>
      </c>
      <c r="AU263" s="153" t="s">
        <v>84</v>
      </c>
      <c r="AY263" s="145" t="s">
        <v>134</v>
      </c>
      <c r="BK263" s="154">
        <f>SUM(BK264:BK273)</f>
        <v>0</v>
      </c>
    </row>
    <row r="264" spans="1:65" s="2" customFormat="1" ht="21.75" customHeight="1">
      <c r="A264" s="32"/>
      <c r="B264" s="157"/>
      <c r="C264" s="158" t="s">
        <v>417</v>
      </c>
      <c r="D264" s="158" t="s">
        <v>137</v>
      </c>
      <c r="E264" s="159" t="s">
        <v>418</v>
      </c>
      <c r="F264" s="160" t="s">
        <v>419</v>
      </c>
      <c r="G264" s="161" t="s">
        <v>310</v>
      </c>
      <c r="H264" s="162">
        <v>3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0.00011</v>
      </c>
      <c r="R264" s="168">
        <f>Q264*H264</f>
        <v>0.00033</v>
      </c>
      <c r="S264" s="168">
        <v>0.00215</v>
      </c>
      <c r="T264" s="169">
        <f>S264*H264</f>
        <v>0.00645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211</v>
      </c>
      <c r="AT264" s="170" t="s">
        <v>137</v>
      </c>
      <c r="AU264" s="170" t="s">
        <v>81</v>
      </c>
      <c r="AY264" s="17" t="s">
        <v>134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81</v>
      </c>
      <c r="BK264" s="171">
        <f>ROUND(I264*H264,2)</f>
        <v>0</v>
      </c>
      <c r="BL264" s="17" t="s">
        <v>211</v>
      </c>
      <c r="BM264" s="170" t="s">
        <v>420</v>
      </c>
    </row>
    <row r="265" spans="1:65" s="2" customFormat="1" ht="21.75" customHeight="1">
      <c r="A265" s="32"/>
      <c r="B265" s="157"/>
      <c r="C265" s="158" t="s">
        <v>421</v>
      </c>
      <c r="D265" s="158" t="s">
        <v>137</v>
      </c>
      <c r="E265" s="159" t="s">
        <v>422</v>
      </c>
      <c r="F265" s="160" t="s">
        <v>423</v>
      </c>
      <c r="G265" s="161" t="s">
        <v>310</v>
      </c>
      <c r="H265" s="162">
        <v>1</v>
      </c>
      <c r="I265" s="163"/>
      <c r="J265" s="164">
        <f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>O265*H265</f>
        <v>0</v>
      </c>
      <c r="Q265" s="168">
        <v>0.0006</v>
      </c>
      <c r="R265" s="168">
        <f>Q265*H265</f>
        <v>0.0006</v>
      </c>
      <c r="S265" s="168">
        <v>0</v>
      </c>
      <c r="T265" s="169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211</v>
      </c>
      <c r="AT265" s="170" t="s">
        <v>137</v>
      </c>
      <c r="AU265" s="170" t="s">
        <v>81</v>
      </c>
      <c r="AY265" s="17" t="s">
        <v>134</v>
      </c>
      <c r="BE265" s="171">
        <f>IF(N265="základní",J265,0)</f>
        <v>0</v>
      </c>
      <c r="BF265" s="171">
        <f>IF(N265="snížená",J265,0)</f>
        <v>0</v>
      </c>
      <c r="BG265" s="171">
        <f>IF(N265="zákl. přenesená",J265,0)</f>
        <v>0</v>
      </c>
      <c r="BH265" s="171">
        <f>IF(N265="sníž. přenesená",J265,0)</f>
        <v>0</v>
      </c>
      <c r="BI265" s="171">
        <f>IF(N265="nulová",J265,0)</f>
        <v>0</v>
      </c>
      <c r="BJ265" s="17" t="s">
        <v>81</v>
      </c>
      <c r="BK265" s="171">
        <f>ROUND(I265*H265,2)</f>
        <v>0</v>
      </c>
      <c r="BL265" s="17" t="s">
        <v>211</v>
      </c>
      <c r="BM265" s="170" t="s">
        <v>424</v>
      </c>
    </row>
    <row r="266" spans="2:51" s="15" customFormat="1" ht="12">
      <c r="B266" s="189"/>
      <c r="D266" s="173" t="s">
        <v>143</v>
      </c>
      <c r="E266" s="190" t="s">
        <v>1</v>
      </c>
      <c r="F266" s="191" t="s">
        <v>425</v>
      </c>
      <c r="H266" s="190" t="s">
        <v>1</v>
      </c>
      <c r="I266" s="192"/>
      <c r="L266" s="189"/>
      <c r="M266" s="193"/>
      <c r="N266" s="194"/>
      <c r="O266" s="194"/>
      <c r="P266" s="194"/>
      <c r="Q266" s="194"/>
      <c r="R266" s="194"/>
      <c r="S266" s="194"/>
      <c r="T266" s="195"/>
      <c r="AT266" s="190" t="s">
        <v>143</v>
      </c>
      <c r="AU266" s="190" t="s">
        <v>81</v>
      </c>
      <c r="AV266" s="15" t="s">
        <v>84</v>
      </c>
      <c r="AW266" s="15" t="s">
        <v>33</v>
      </c>
      <c r="AX266" s="15" t="s">
        <v>76</v>
      </c>
      <c r="AY266" s="190" t="s">
        <v>134</v>
      </c>
    </row>
    <row r="267" spans="2:51" s="13" customFormat="1" ht="12">
      <c r="B267" s="172"/>
      <c r="D267" s="173" t="s">
        <v>143</v>
      </c>
      <c r="E267" s="174" t="s">
        <v>1</v>
      </c>
      <c r="F267" s="175" t="s">
        <v>84</v>
      </c>
      <c r="H267" s="176">
        <v>1</v>
      </c>
      <c r="I267" s="177"/>
      <c r="L267" s="172"/>
      <c r="M267" s="178"/>
      <c r="N267" s="179"/>
      <c r="O267" s="179"/>
      <c r="P267" s="179"/>
      <c r="Q267" s="179"/>
      <c r="R267" s="179"/>
      <c r="S267" s="179"/>
      <c r="T267" s="180"/>
      <c r="AT267" s="174" t="s">
        <v>143</v>
      </c>
      <c r="AU267" s="174" t="s">
        <v>81</v>
      </c>
      <c r="AV267" s="13" t="s">
        <v>81</v>
      </c>
      <c r="AW267" s="13" t="s">
        <v>33</v>
      </c>
      <c r="AX267" s="13" t="s">
        <v>84</v>
      </c>
      <c r="AY267" s="174" t="s">
        <v>134</v>
      </c>
    </row>
    <row r="268" spans="1:65" s="2" customFormat="1" ht="21.75" customHeight="1">
      <c r="A268" s="32"/>
      <c r="B268" s="157"/>
      <c r="C268" s="158" t="s">
        <v>426</v>
      </c>
      <c r="D268" s="158" t="s">
        <v>137</v>
      </c>
      <c r="E268" s="159" t="s">
        <v>427</v>
      </c>
      <c r="F268" s="160" t="s">
        <v>428</v>
      </c>
      <c r="G268" s="161" t="s">
        <v>310</v>
      </c>
      <c r="H268" s="162">
        <v>3</v>
      </c>
      <c r="I268" s="163"/>
      <c r="J268" s="164">
        <f aca="true" t="shared" si="20" ref="J268:J273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21" ref="P268:P273">O268*H268</f>
        <v>0</v>
      </c>
      <c r="Q268" s="168">
        <v>0.00054</v>
      </c>
      <c r="R268" s="168">
        <f aca="true" t="shared" si="22" ref="R268:R273">Q268*H268</f>
        <v>0.00162</v>
      </c>
      <c r="S268" s="168">
        <v>0</v>
      </c>
      <c r="T268" s="169">
        <f aca="true" t="shared" si="23" ref="T268:T273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211</v>
      </c>
      <c r="AT268" s="170" t="s">
        <v>137</v>
      </c>
      <c r="AU268" s="170" t="s">
        <v>81</v>
      </c>
      <c r="AY268" s="17" t="s">
        <v>134</v>
      </c>
      <c r="BE268" s="171">
        <f aca="true" t="shared" si="24" ref="BE268:BE273">IF(N268="základní",J268,0)</f>
        <v>0</v>
      </c>
      <c r="BF268" s="171">
        <f aca="true" t="shared" si="25" ref="BF268:BF273">IF(N268="snížená",J268,0)</f>
        <v>0</v>
      </c>
      <c r="BG268" s="171">
        <f aca="true" t="shared" si="26" ref="BG268:BG273">IF(N268="zákl. přenesená",J268,0)</f>
        <v>0</v>
      </c>
      <c r="BH268" s="171">
        <f aca="true" t="shared" si="27" ref="BH268:BH273">IF(N268="sníž. přenesená",J268,0)</f>
        <v>0</v>
      </c>
      <c r="BI268" s="171">
        <f aca="true" t="shared" si="28" ref="BI268:BI273">IF(N268="nulová",J268,0)</f>
        <v>0</v>
      </c>
      <c r="BJ268" s="17" t="s">
        <v>81</v>
      </c>
      <c r="BK268" s="171">
        <f aca="true" t="shared" si="29" ref="BK268:BK273">ROUND(I268*H268,2)</f>
        <v>0</v>
      </c>
      <c r="BL268" s="17" t="s">
        <v>211</v>
      </c>
      <c r="BM268" s="170" t="s">
        <v>429</v>
      </c>
    </row>
    <row r="269" spans="1:65" s="2" customFormat="1" ht="21.75" customHeight="1">
      <c r="A269" s="32"/>
      <c r="B269" s="157"/>
      <c r="C269" s="158" t="s">
        <v>430</v>
      </c>
      <c r="D269" s="158" t="s">
        <v>137</v>
      </c>
      <c r="E269" s="159" t="s">
        <v>431</v>
      </c>
      <c r="F269" s="160" t="s">
        <v>432</v>
      </c>
      <c r="G269" s="161" t="s">
        <v>393</v>
      </c>
      <c r="H269" s="162">
        <v>1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0.0006</v>
      </c>
      <c r="R269" s="168">
        <f t="shared" si="22"/>
        <v>0.0006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211</v>
      </c>
      <c r="AT269" s="170" t="s">
        <v>137</v>
      </c>
      <c r="AU269" s="170" t="s">
        <v>81</v>
      </c>
      <c r="AY269" s="17" t="s">
        <v>134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81</v>
      </c>
      <c r="BK269" s="171">
        <f t="shared" si="29"/>
        <v>0</v>
      </c>
      <c r="BL269" s="17" t="s">
        <v>211</v>
      </c>
      <c r="BM269" s="170" t="s">
        <v>433</v>
      </c>
    </row>
    <row r="270" spans="1:65" s="2" customFormat="1" ht="16.5" customHeight="1">
      <c r="A270" s="32"/>
      <c r="B270" s="157"/>
      <c r="C270" s="158" t="s">
        <v>434</v>
      </c>
      <c r="D270" s="158" t="s">
        <v>137</v>
      </c>
      <c r="E270" s="159" t="s">
        <v>435</v>
      </c>
      <c r="F270" s="160" t="s">
        <v>436</v>
      </c>
      <c r="G270" s="161" t="s">
        <v>201</v>
      </c>
      <c r="H270" s="162">
        <v>2</v>
      </c>
      <c r="I270" s="163"/>
      <c r="J270" s="164">
        <f t="shared" si="2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211</v>
      </c>
      <c r="AT270" s="170" t="s">
        <v>137</v>
      </c>
      <c r="AU270" s="170" t="s">
        <v>81</v>
      </c>
      <c r="AY270" s="17" t="s">
        <v>134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81</v>
      </c>
      <c r="BK270" s="171">
        <f t="shared" si="29"/>
        <v>0</v>
      </c>
      <c r="BL270" s="17" t="s">
        <v>211</v>
      </c>
      <c r="BM270" s="170" t="s">
        <v>437</v>
      </c>
    </row>
    <row r="271" spans="1:65" s="2" customFormat="1" ht="16.5" customHeight="1">
      <c r="A271" s="32"/>
      <c r="B271" s="157"/>
      <c r="C271" s="158" t="s">
        <v>438</v>
      </c>
      <c r="D271" s="158" t="s">
        <v>137</v>
      </c>
      <c r="E271" s="159" t="s">
        <v>439</v>
      </c>
      <c r="F271" s="160" t="s">
        <v>440</v>
      </c>
      <c r="G271" s="161" t="s">
        <v>310</v>
      </c>
      <c r="H271" s="162">
        <v>3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211</v>
      </c>
      <c r="AT271" s="170" t="s">
        <v>137</v>
      </c>
      <c r="AU271" s="170" t="s">
        <v>81</v>
      </c>
      <c r="AY271" s="17" t="s">
        <v>134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81</v>
      </c>
      <c r="BK271" s="171">
        <f t="shared" si="29"/>
        <v>0</v>
      </c>
      <c r="BL271" s="17" t="s">
        <v>211</v>
      </c>
      <c r="BM271" s="170" t="s">
        <v>441</v>
      </c>
    </row>
    <row r="272" spans="1:65" s="2" customFormat="1" ht="21.75" customHeight="1">
      <c r="A272" s="32"/>
      <c r="B272" s="157"/>
      <c r="C272" s="158">
        <v>62</v>
      </c>
      <c r="D272" s="158" t="s">
        <v>137</v>
      </c>
      <c r="E272" s="159" t="s">
        <v>442</v>
      </c>
      <c r="F272" s="160" t="s">
        <v>443</v>
      </c>
      <c r="G272" s="161" t="s">
        <v>244</v>
      </c>
      <c r="H272" s="162">
        <v>0.003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</v>
      </c>
      <c r="R272" s="168">
        <f t="shared" si="22"/>
        <v>0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211</v>
      </c>
      <c r="AT272" s="170" t="s">
        <v>137</v>
      </c>
      <c r="AU272" s="170" t="s">
        <v>81</v>
      </c>
      <c r="AY272" s="17" t="s">
        <v>134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81</v>
      </c>
      <c r="BK272" s="171">
        <f t="shared" si="29"/>
        <v>0</v>
      </c>
      <c r="BL272" s="17" t="s">
        <v>211</v>
      </c>
      <c r="BM272" s="170" t="s">
        <v>444</v>
      </c>
    </row>
    <row r="273" spans="1:65" s="2" customFormat="1" ht="21.75" customHeight="1">
      <c r="A273" s="32"/>
      <c r="B273" s="157"/>
      <c r="C273" s="158">
        <v>63</v>
      </c>
      <c r="D273" s="158" t="s">
        <v>137</v>
      </c>
      <c r="E273" s="159" t="s">
        <v>445</v>
      </c>
      <c r="F273" s="160" t="s">
        <v>446</v>
      </c>
      <c r="G273" s="161" t="s">
        <v>244</v>
      </c>
      <c r="H273" s="162">
        <v>0.003</v>
      </c>
      <c r="I273" s="163"/>
      <c r="J273" s="164">
        <f t="shared" si="2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21"/>
        <v>0</v>
      </c>
      <c r="Q273" s="168">
        <v>0</v>
      </c>
      <c r="R273" s="168">
        <f t="shared" si="22"/>
        <v>0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211</v>
      </c>
      <c r="AT273" s="170" t="s">
        <v>137</v>
      </c>
      <c r="AU273" s="170" t="s">
        <v>81</v>
      </c>
      <c r="AY273" s="17" t="s">
        <v>134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81</v>
      </c>
      <c r="BK273" s="171">
        <f t="shared" si="29"/>
        <v>0</v>
      </c>
      <c r="BL273" s="17" t="s">
        <v>211</v>
      </c>
      <c r="BM273" s="170" t="s">
        <v>447</v>
      </c>
    </row>
    <row r="274" spans="2:63" s="12" customFormat="1" ht="22.9" customHeight="1">
      <c r="B274" s="144"/>
      <c r="D274" s="145" t="s">
        <v>75</v>
      </c>
      <c r="E274" s="155" t="s">
        <v>448</v>
      </c>
      <c r="F274" s="155" t="s">
        <v>449</v>
      </c>
      <c r="I274" s="147"/>
      <c r="J274" s="156">
        <f>BK274</f>
        <v>0</v>
      </c>
      <c r="L274" s="144"/>
      <c r="M274" s="149"/>
      <c r="N274" s="150"/>
      <c r="O274" s="150"/>
      <c r="P274" s="151">
        <f>SUM(P275:P285)</f>
        <v>0</v>
      </c>
      <c r="Q274" s="150"/>
      <c r="R274" s="151">
        <f>SUM(R275:R285)</f>
        <v>0.01575</v>
      </c>
      <c r="S274" s="150"/>
      <c r="T274" s="152">
        <f>SUM(T275:T285)</f>
        <v>0.00294</v>
      </c>
      <c r="AR274" s="145" t="s">
        <v>81</v>
      </c>
      <c r="AT274" s="153" t="s">
        <v>75</v>
      </c>
      <c r="AU274" s="153" t="s">
        <v>84</v>
      </c>
      <c r="AY274" s="145" t="s">
        <v>134</v>
      </c>
      <c r="BK274" s="154">
        <f>SUM(BK275:BK285)</f>
        <v>0</v>
      </c>
    </row>
    <row r="275" spans="1:65" s="2" customFormat="1" ht="16.5" customHeight="1">
      <c r="A275" s="32"/>
      <c r="B275" s="157"/>
      <c r="C275" s="158">
        <v>64</v>
      </c>
      <c r="D275" s="158" t="s">
        <v>137</v>
      </c>
      <c r="E275" s="159" t="s">
        <v>450</v>
      </c>
      <c r="F275" s="160" t="s">
        <v>451</v>
      </c>
      <c r="G275" s="161" t="s">
        <v>201</v>
      </c>
      <c r="H275" s="162">
        <v>6</v>
      </c>
      <c r="I275" s="163"/>
      <c r="J275" s="164">
        <f aca="true" t="shared" si="30" ref="J275:J285">ROUND(I275*H275,2)</f>
        <v>0</v>
      </c>
      <c r="K275" s="165"/>
      <c r="L275" s="33"/>
      <c r="M275" s="166" t="s">
        <v>1</v>
      </c>
      <c r="N275" s="167" t="s">
        <v>42</v>
      </c>
      <c r="O275" s="58"/>
      <c r="P275" s="168">
        <f aca="true" t="shared" si="31" ref="P275:P285">O275*H275</f>
        <v>0</v>
      </c>
      <c r="Q275" s="168">
        <v>0</v>
      </c>
      <c r="R275" s="168">
        <f aca="true" t="shared" si="32" ref="R275:R285">Q275*H275</f>
        <v>0</v>
      </c>
      <c r="S275" s="168">
        <v>0.00049</v>
      </c>
      <c r="T275" s="169">
        <f aca="true" t="shared" si="33" ref="T275:T285">S275*H275</f>
        <v>0.00294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211</v>
      </c>
      <c r="AT275" s="170" t="s">
        <v>137</v>
      </c>
      <c r="AU275" s="170" t="s">
        <v>81</v>
      </c>
      <c r="AY275" s="17" t="s">
        <v>134</v>
      </c>
      <c r="BE275" s="171">
        <f aca="true" t="shared" si="34" ref="BE275:BE285">IF(N275="základní",J275,0)</f>
        <v>0</v>
      </c>
      <c r="BF275" s="171">
        <f aca="true" t="shared" si="35" ref="BF275:BF285">IF(N275="snížená",J275,0)</f>
        <v>0</v>
      </c>
      <c r="BG275" s="171">
        <f aca="true" t="shared" si="36" ref="BG275:BG285">IF(N275="zákl. přenesená",J275,0)</f>
        <v>0</v>
      </c>
      <c r="BH275" s="171">
        <f aca="true" t="shared" si="37" ref="BH275:BH285">IF(N275="sníž. přenesená",J275,0)</f>
        <v>0</v>
      </c>
      <c r="BI275" s="171">
        <f aca="true" t="shared" si="38" ref="BI275:BI285">IF(N275="nulová",J275,0)</f>
        <v>0</v>
      </c>
      <c r="BJ275" s="17" t="s">
        <v>81</v>
      </c>
      <c r="BK275" s="171">
        <f aca="true" t="shared" si="39" ref="BK275:BK285">ROUND(I275*H275,2)</f>
        <v>0</v>
      </c>
      <c r="BL275" s="17" t="s">
        <v>211</v>
      </c>
      <c r="BM275" s="170" t="s">
        <v>452</v>
      </c>
    </row>
    <row r="276" spans="1:65" s="2" customFormat="1" ht="16.5" customHeight="1">
      <c r="A276" s="32"/>
      <c r="B276" s="157"/>
      <c r="C276" s="158">
        <v>65</v>
      </c>
      <c r="D276" s="158" t="s">
        <v>137</v>
      </c>
      <c r="E276" s="159" t="s">
        <v>453</v>
      </c>
      <c r="F276" s="160" t="s">
        <v>454</v>
      </c>
      <c r="G276" s="161" t="s">
        <v>393</v>
      </c>
      <c r="H276" s="162">
        <v>6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0.00189</v>
      </c>
      <c r="R276" s="168">
        <f t="shared" si="32"/>
        <v>0.01134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211</v>
      </c>
      <c r="AT276" s="170" t="s">
        <v>137</v>
      </c>
      <c r="AU276" s="170" t="s">
        <v>81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211</v>
      </c>
      <c r="BM276" s="170" t="s">
        <v>455</v>
      </c>
    </row>
    <row r="277" spans="1:65" s="2" customFormat="1" ht="21.75" customHeight="1">
      <c r="A277" s="32"/>
      <c r="B277" s="157"/>
      <c r="C277" s="158">
        <v>66</v>
      </c>
      <c r="D277" s="158" t="s">
        <v>137</v>
      </c>
      <c r="E277" s="159" t="s">
        <v>456</v>
      </c>
      <c r="F277" s="160" t="s">
        <v>457</v>
      </c>
      <c r="G277" s="161" t="s">
        <v>393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0.00196</v>
      </c>
      <c r="R277" s="168">
        <f t="shared" si="32"/>
        <v>0.00196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211</v>
      </c>
      <c r="AT277" s="170" t="s">
        <v>137</v>
      </c>
      <c r="AU277" s="170" t="s">
        <v>81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81</v>
      </c>
      <c r="BK277" s="171">
        <f t="shared" si="39"/>
        <v>0</v>
      </c>
      <c r="BL277" s="17" t="s">
        <v>211</v>
      </c>
      <c r="BM277" s="170" t="s">
        <v>458</v>
      </c>
    </row>
    <row r="278" spans="1:65" s="2" customFormat="1" ht="21.75" customHeight="1">
      <c r="A278" s="32"/>
      <c r="B278" s="157"/>
      <c r="C278" s="158">
        <v>67</v>
      </c>
      <c r="D278" s="158" t="s">
        <v>137</v>
      </c>
      <c r="E278" s="159" t="s">
        <v>459</v>
      </c>
      <c r="F278" s="160" t="s">
        <v>460</v>
      </c>
      <c r="G278" s="161" t="s">
        <v>201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0.00128</v>
      </c>
      <c r="R278" s="168">
        <f t="shared" si="32"/>
        <v>0.00128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211</v>
      </c>
      <c r="AT278" s="170" t="s">
        <v>137</v>
      </c>
      <c r="AU278" s="170" t="s">
        <v>81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81</v>
      </c>
      <c r="BK278" s="171">
        <f t="shared" si="39"/>
        <v>0</v>
      </c>
      <c r="BL278" s="17" t="s">
        <v>211</v>
      </c>
      <c r="BM278" s="170" t="s">
        <v>461</v>
      </c>
    </row>
    <row r="279" spans="1:65" s="2" customFormat="1" ht="16.5" customHeight="1">
      <c r="A279" s="32"/>
      <c r="B279" s="157"/>
      <c r="C279" s="158">
        <v>68</v>
      </c>
      <c r="D279" s="158" t="s">
        <v>137</v>
      </c>
      <c r="E279" s="159" t="s">
        <v>462</v>
      </c>
      <c r="F279" s="160" t="s">
        <v>463</v>
      </c>
      <c r="G279" s="161" t="s">
        <v>201</v>
      </c>
      <c r="H279" s="162">
        <v>3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0.00014</v>
      </c>
      <c r="R279" s="168">
        <f t="shared" si="32"/>
        <v>0.00041999999999999996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211</v>
      </c>
      <c r="AT279" s="170" t="s">
        <v>137</v>
      </c>
      <c r="AU279" s="170" t="s">
        <v>81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81</v>
      </c>
      <c r="BK279" s="171">
        <f t="shared" si="39"/>
        <v>0</v>
      </c>
      <c r="BL279" s="17" t="s">
        <v>211</v>
      </c>
      <c r="BM279" s="170" t="s">
        <v>464</v>
      </c>
    </row>
    <row r="280" spans="1:65" s="2" customFormat="1" ht="21.75" customHeight="1">
      <c r="A280" s="32"/>
      <c r="B280" s="157"/>
      <c r="C280" s="158">
        <v>69</v>
      </c>
      <c r="D280" s="196" t="s">
        <v>204</v>
      </c>
      <c r="E280" s="197" t="s">
        <v>465</v>
      </c>
      <c r="F280" s="198" t="s">
        <v>466</v>
      </c>
      <c r="G280" s="199" t="s">
        <v>201</v>
      </c>
      <c r="H280" s="200">
        <v>1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0.00044</v>
      </c>
      <c r="R280" s="168">
        <f t="shared" si="32"/>
        <v>0.00044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299</v>
      </c>
      <c r="AT280" s="170" t="s">
        <v>204</v>
      </c>
      <c r="AU280" s="170" t="s">
        <v>81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211</v>
      </c>
      <c r="BM280" s="170" t="s">
        <v>467</v>
      </c>
    </row>
    <row r="281" spans="1:65" s="2" customFormat="1" ht="21.75" customHeight="1">
      <c r="A281" s="32"/>
      <c r="B281" s="157"/>
      <c r="C281" s="158">
        <v>70</v>
      </c>
      <c r="D281" s="196" t="s">
        <v>204</v>
      </c>
      <c r="E281" s="197" t="s">
        <v>468</v>
      </c>
      <c r="F281" s="198" t="s">
        <v>469</v>
      </c>
      <c r="G281" s="199" t="s">
        <v>201</v>
      </c>
      <c r="H281" s="200">
        <v>1</v>
      </c>
      <c r="I281" s="201"/>
      <c r="J281" s="202">
        <f t="shared" si="30"/>
        <v>0</v>
      </c>
      <c r="K281" s="203"/>
      <c r="L281" s="204"/>
      <c r="M281" s="205" t="s">
        <v>1</v>
      </c>
      <c r="N281" s="206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299</v>
      </c>
      <c r="AT281" s="170" t="s">
        <v>204</v>
      </c>
      <c r="AU281" s="170" t="s">
        <v>81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211</v>
      </c>
      <c r="BM281" s="170" t="s">
        <v>470</v>
      </c>
    </row>
    <row r="282" spans="1:65" s="2" customFormat="1" ht="16.5" customHeight="1">
      <c r="A282" s="32"/>
      <c r="B282" s="157"/>
      <c r="C282" s="158">
        <v>71</v>
      </c>
      <c r="D282" s="158" t="s">
        <v>137</v>
      </c>
      <c r="E282" s="159" t="s">
        <v>471</v>
      </c>
      <c r="F282" s="160" t="s">
        <v>472</v>
      </c>
      <c r="G282" s="161" t="s">
        <v>201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0.00031</v>
      </c>
      <c r="R282" s="168">
        <f t="shared" si="32"/>
        <v>0.00031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211</v>
      </c>
      <c r="AT282" s="170" t="s">
        <v>137</v>
      </c>
      <c r="AU282" s="170" t="s">
        <v>81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211</v>
      </c>
      <c r="BM282" s="170" t="s">
        <v>473</v>
      </c>
    </row>
    <row r="283" spans="1:65" s="2" customFormat="1" ht="21.75" customHeight="1">
      <c r="A283" s="32"/>
      <c r="B283" s="157"/>
      <c r="C283" s="158">
        <v>72</v>
      </c>
      <c r="D283" s="158" t="s">
        <v>137</v>
      </c>
      <c r="E283" s="159" t="s">
        <v>474</v>
      </c>
      <c r="F283" s="160" t="s">
        <v>475</v>
      </c>
      <c r="G283" s="161" t="s">
        <v>244</v>
      </c>
      <c r="H283" s="162">
        <v>0.065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211</v>
      </c>
      <c r="AT283" s="170" t="s">
        <v>137</v>
      </c>
      <c r="AU283" s="170" t="s">
        <v>81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81</v>
      </c>
      <c r="BK283" s="171">
        <f t="shared" si="39"/>
        <v>0</v>
      </c>
      <c r="BL283" s="17" t="s">
        <v>211</v>
      </c>
      <c r="BM283" s="170" t="s">
        <v>476</v>
      </c>
    </row>
    <row r="284" spans="1:65" s="2" customFormat="1" ht="21.75" customHeight="1">
      <c r="A284" s="32"/>
      <c r="B284" s="157"/>
      <c r="C284" s="158">
        <v>73</v>
      </c>
      <c r="D284" s="158" t="s">
        <v>137</v>
      </c>
      <c r="E284" s="159" t="s">
        <v>477</v>
      </c>
      <c r="F284" s="160" t="s">
        <v>478</v>
      </c>
      <c r="G284" s="161" t="s">
        <v>244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211</v>
      </c>
      <c r="AT284" s="170" t="s">
        <v>137</v>
      </c>
      <c r="AU284" s="170" t="s">
        <v>81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81</v>
      </c>
      <c r="BK284" s="171">
        <f t="shared" si="39"/>
        <v>0</v>
      </c>
      <c r="BL284" s="17" t="s">
        <v>211</v>
      </c>
      <c r="BM284" s="170" t="s">
        <v>479</v>
      </c>
    </row>
    <row r="285" spans="1:65" s="2" customFormat="1" ht="33" customHeight="1">
      <c r="A285" s="32"/>
      <c r="B285" s="157"/>
      <c r="C285" s="158">
        <v>74</v>
      </c>
      <c r="D285" s="158" t="s">
        <v>137</v>
      </c>
      <c r="E285" s="159" t="s">
        <v>480</v>
      </c>
      <c r="F285" s="160" t="s">
        <v>481</v>
      </c>
      <c r="G285" s="161" t="s">
        <v>482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211</v>
      </c>
      <c r="AT285" s="170" t="s">
        <v>137</v>
      </c>
      <c r="AU285" s="170" t="s">
        <v>81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81</v>
      </c>
      <c r="BK285" s="171">
        <f t="shared" si="39"/>
        <v>0</v>
      </c>
      <c r="BL285" s="17" t="s">
        <v>211</v>
      </c>
      <c r="BM285" s="170" t="s">
        <v>483</v>
      </c>
    </row>
    <row r="286" spans="2:63" s="12" customFormat="1" ht="22.9" customHeight="1">
      <c r="B286" s="144"/>
      <c r="D286" s="145" t="s">
        <v>75</v>
      </c>
      <c r="E286" s="155" t="s">
        <v>484</v>
      </c>
      <c r="F286" s="155" t="s">
        <v>485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SUM(P287:P289)</f>
        <v>0</v>
      </c>
      <c r="Q286" s="150"/>
      <c r="R286" s="151">
        <f>SUM(R287:R289)</f>
        <v>0.012</v>
      </c>
      <c r="S286" s="150"/>
      <c r="T286" s="152">
        <f>SUM(T287:T289)</f>
        <v>0</v>
      </c>
      <c r="AR286" s="145" t="s">
        <v>81</v>
      </c>
      <c r="AT286" s="153" t="s">
        <v>75</v>
      </c>
      <c r="AU286" s="153" t="s">
        <v>84</v>
      </c>
      <c r="AY286" s="145" t="s">
        <v>134</v>
      </c>
      <c r="BK286" s="154">
        <f>SUM(BK287:BK289)</f>
        <v>0</v>
      </c>
    </row>
    <row r="287" spans="1:65" s="2" customFormat="1" ht="21.75" customHeight="1">
      <c r="A287" s="32"/>
      <c r="B287" s="157"/>
      <c r="C287" s="158">
        <v>75</v>
      </c>
      <c r="D287" s="158" t="s">
        <v>137</v>
      </c>
      <c r="E287" s="159" t="s">
        <v>486</v>
      </c>
      <c r="F287" s="160" t="s">
        <v>487</v>
      </c>
      <c r="G287" s="161" t="s">
        <v>393</v>
      </c>
      <c r="H287" s="162">
        <v>1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0.012</v>
      </c>
      <c r="R287" s="168">
        <f>Q287*H287</f>
        <v>0.012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211</v>
      </c>
      <c r="AT287" s="170" t="s">
        <v>137</v>
      </c>
      <c r="AU287" s="170" t="s">
        <v>81</v>
      </c>
      <c r="AY287" s="17" t="s">
        <v>134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81</v>
      </c>
      <c r="BK287" s="171">
        <f>ROUND(I287*H287,2)</f>
        <v>0</v>
      </c>
      <c r="BL287" s="17" t="s">
        <v>211</v>
      </c>
      <c r="BM287" s="170" t="s">
        <v>488</v>
      </c>
    </row>
    <row r="288" spans="1:65" s="2" customFormat="1" ht="21.75" customHeight="1">
      <c r="A288" s="32"/>
      <c r="B288" s="157"/>
      <c r="C288" s="158">
        <v>76</v>
      </c>
      <c r="D288" s="158" t="s">
        <v>137</v>
      </c>
      <c r="E288" s="159" t="s">
        <v>489</v>
      </c>
      <c r="F288" s="160" t="s">
        <v>490</v>
      </c>
      <c r="G288" s="161" t="s">
        <v>244</v>
      </c>
      <c r="H288" s="162">
        <v>0.012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211</v>
      </c>
      <c r="AT288" s="170" t="s">
        <v>137</v>
      </c>
      <c r="AU288" s="170" t="s">
        <v>81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81</v>
      </c>
      <c r="BK288" s="171">
        <f>ROUND(I288*H288,2)</f>
        <v>0</v>
      </c>
      <c r="BL288" s="17" t="s">
        <v>211</v>
      </c>
      <c r="BM288" s="170" t="s">
        <v>491</v>
      </c>
    </row>
    <row r="289" spans="1:65" s="2" customFormat="1" ht="21.75" customHeight="1">
      <c r="A289" s="32"/>
      <c r="B289" s="157"/>
      <c r="C289" s="158">
        <v>77</v>
      </c>
      <c r="D289" s="158" t="s">
        <v>137</v>
      </c>
      <c r="E289" s="159" t="s">
        <v>492</v>
      </c>
      <c r="F289" s="160" t="s">
        <v>493</v>
      </c>
      <c r="G289" s="161" t="s">
        <v>244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211</v>
      </c>
      <c r="AT289" s="170" t="s">
        <v>137</v>
      </c>
      <c r="AU289" s="170" t="s">
        <v>81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81</v>
      </c>
      <c r="BK289" s="171">
        <f>ROUND(I289*H289,2)</f>
        <v>0</v>
      </c>
      <c r="BL289" s="17" t="s">
        <v>211</v>
      </c>
      <c r="BM289" s="170" t="s">
        <v>494</v>
      </c>
    </row>
    <row r="290" spans="2:63" s="12" customFormat="1" ht="22.9" customHeight="1">
      <c r="B290" s="144"/>
      <c r="D290" s="145" t="s">
        <v>75</v>
      </c>
      <c r="E290" s="155" t="s">
        <v>495</v>
      </c>
      <c r="F290" s="155" t="s">
        <v>496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SUM(P291:P308)</f>
        <v>0</v>
      </c>
      <c r="Q290" s="150"/>
      <c r="R290" s="151">
        <f>SUM(R291:R308)</f>
        <v>0.038130000000000004</v>
      </c>
      <c r="S290" s="150"/>
      <c r="T290" s="152">
        <f>SUM(T291:T308)</f>
        <v>0</v>
      </c>
      <c r="AR290" s="145" t="s">
        <v>81</v>
      </c>
      <c r="AT290" s="153" t="s">
        <v>75</v>
      </c>
      <c r="AU290" s="153" t="s">
        <v>84</v>
      </c>
      <c r="AY290" s="145" t="s">
        <v>134</v>
      </c>
      <c r="BK290" s="154">
        <f>SUM(BK291:BK308)</f>
        <v>0</v>
      </c>
    </row>
    <row r="291" spans="1:65" s="2" customFormat="1" ht="16.5" customHeight="1">
      <c r="A291" s="32"/>
      <c r="B291" s="157"/>
      <c r="C291" s="158">
        <v>78</v>
      </c>
      <c r="D291" s="158" t="s">
        <v>137</v>
      </c>
      <c r="E291" s="159" t="s">
        <v>497</v>
      </c>
      <c r="F291" s="160" t="s">
        <v>498</v>
      </c>
      <c r="G291" s="161" t="s">
        <v>201</v>
      </c>
      <c r="H291" s="162">
        <v>2</v>
      </c>
      <c r="I291" s="163"/>
      <c r="J291" s="164">
        <f aca="true" t="shared" si="40" ref="J291:J308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308">O291*H291</f>
        <v>0</v>
      </c>
      <c r="Q291" s="168">
        <v>0</v>
      </c>
      <c r="R291" s="168">
        <f aca="true" t="shared" si="42" ref="R291:R308">Q291*H291</f>
        <v>0</v>
      </c>
      <c r="S291" s="168">
        <v>0</v>
      </c>
      <c r="T291" s="169">
        <f aca="true" t="shared" si="43" ref="T291:T308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211</v>
      </c>
      <c r="AT291" s="170" t="s">
        <v>137</v>
      </c>
      <c r="AU291" s="170" t="s">
        <v>81</v>
      </c>
      <c r="AY291" s="17" t="s">
        <v>134</v>
      </c>
      <c r="BE291" s="171">
        <f aca="true" t="shared" si="44" ref="BE291:BE308">IF(N291="základní",J291,0)</f>
        <v>0</v>
      </c>
      <c r="BF291" s="171">
        <f aca="true" t="shared" si="45" ref="BF291:BF308">IF(N291="snížená",J291,0)</f>
        <v>0</v>
      </c>
      <c r="BG291" s="171">
        <f aca="true" t="shared" si="46" ref="BG291:BG308">IF(N291="zákl. přenesená",J291,0)</f>
        <v>0</v>
      </c>
      <c r="BH291" s="171">
        <f aca="true" t="shared" si="47" ref="BH291:BH308">IF(N291="sníž. přenesená",J291,0)</f>
        <v>0</v>
      </c>
      <c r="BI291" s="171">
        <f aca="true" t="shared" si="48" ref="BI291:BI308">IF(N291="nulová",J291,0)</f>
        <v>0</v>
      </c>
      <c r="BJ291" s="17" t="s">
        <v>81</v>
      </c>
      <c r="BK291" s="171">
        <f aca="true" t="shared" si="49" ref="BK291:BK308">ROUND(I291*H291,2)</f>
        <v>0</v>
      </c>
      <c r="BL291" s="17" t="s">
        <v>211</v>
      </c>
      <c r="BM291" s="170" t="s">
        <v>499</v>
      </c>
    </row>
    <row r="292" spans="1:65" s="2" customFormat="1" ht="21.75" customHeight="1">
      <c r="A292" s="32"/>
      <c r="B292" s="157"/>
      <c r="C292" s="158">
        <v>79</v>
      </c>
      <c r="D292" s="196" t="s">
        <v>204</v>
      </c>
      <c r="E292" s="197" t="s">
        <v>500</v>
      </c>
      <c r="F292" s="198" t="s">
        <v>501</v>
      </c>
      <c r="G292" s="199" t="s">
        <v>201</v>
      </c>
      <c r="H292" s="200">
        <v>2</v>
      </c>
      <c r="I292" s="201"/>
      <c r="J292" s="202">
        <f t="shared" si="4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41"/>
        <v>0</v>
      </c>
      <c r="Q292" s="168">
        <v>2E-05</v>
      </c>
      <c r="R292" s="168">
        <f t="shared" si="42"/>
        <v>4E-05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299</v>
      </c>
      <c r="AT292" s="170" t="s">
        <v>204</v>
      </c>
      <c r="AU292" s="170" t="s">
        <v>81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81</v>
      </c>
      <c r="BK292" s="171">
        <f t="shared" si="49"/>
        <v>0</v>
      </c>
      <c r="BL292" s="17" t="s">
        <v>211</v>
      </c>
      <c r="BM292" s="170" t="s">
        <v>502</v>
      </c>
    </row>
    <row r="293" spans="1:65" s="2" customFormat="1" ht="21.75" customHeight="1">
      <c r="A293" s="32"/>
      <c r="B293" s="157"/>
      <c r="C293" s="158">
        <v>80</v>
      </c>
      <c r="D293" s="158" t="s">
        <v>137</v>
      </c>
      <c r="E293" s="159" t="s">
        <v>503</v>
      </c>
      <c r="F293" s="160" t="s">
        <v>504</v>
      </c>
      <c r="G293" s="161" t="s">
        <v>310</v>
      </c>
      <c r="H293" s="162">
        <v>90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211</v>
      </c>
      <c r="AT293" s="170" t="s">
        <v>137</v>
      </c>
      <c r="AU293" s="170" t="s">
        <v>81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81</v>
      </c>
      <c r="BK293" s="171">
        <f t="shared" si="49"/>
        <v>0</v>
      </c>
      <c r="BL293" s="17" t="s">
        <v>211</v>
      </c>
      <c r="BM293" s="170" t="s">
        <v>505</v>
      </c>
    </row>
    <row r="294" spans="1:65" s="2" customFormat="1" ht="16.5" customHeight="1">
      <c r="A294" s="32"/>
      <c r="B294" s="157"/>
      <c r="C294" s="158">
        <v>81</v>
      </c>
      <c r="D294" s="196" t="s">
        <v>204</v>
      </c>
      <c r="E294" s="197" t="s">
        <v>506</v>
      </c>
      <c r="F294" s="198" t="s">
        <v>507</v>
      </c>
      <c r="G294" s="199" t="s">
        <v>310</v>
      </c>
      <c r="H294" s="200">
        <v>50</v>
      </c>
      <c r="I294" s="201"/>
      <c r="J294" s="202">
        <f t="shared" si="4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41"/>
        <v>0</v>
      </c>
      <c r="Q294" s="168">
        <v>0.00017</v>
      </c>
      <c r="R294" s="168">
        <f t="shared" si="42"/>
        <v>0.0085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299</v>
      </c>
      <c r="AT294" s="170" t="s">
        <v>204</v>
      </c>
      <c r="AU294" s="170" t="s">
        <v>81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81</v>
      </c>
      <c r="BK294" s="171">
        <f t="shared" si="49"/>
        <v>0</v>
      </c>
      <c r="BL294" s="17" t="s">
        <v>211</v>
      </c>
      <c r="BM294" s="170" t="s">
        <v>508</v>
      </c>
    </row>
    <row r="295" spans="1:65" s="2" customFormat="1" ht="16.5" customHeight="1">
      <c r="A295" s="32"/>
      <c r="B295" s="157"/>
      <c r="C295" s="158">
        <v>82</v>
      </c>
      <c r="D295" s="196" t="s">
        <v>204</v>
      </c>
      <c r="E295" s="197" t="s">
        <v>509</v>
      </c>
      <c r="F295" s="198" t="s">
        <v>510</v>
      </c>
      <c r="G295" s="199" t="s">
        <v>310</v>
      </c>
      <c r="H295" s="200">
        <v>5</v>
      </c>
      <c r="I295" s="201"/>
      <c r="J295" s="202">
        <f t="shared" si="40"/>
        <v>0</v>
      </c>
      <c r="K295" s="203"/>
      <c r="L295" s="204"/>
      <c r="M295" s="205" t="s">
        <v>1</v>
      </c>
      <c r="N295" s="206" t="s">
        <v>42</v>
      </c>
      <c r="O295" s="58"/>
      <c r="P295" s="168">
        <f t="shared" si="41"/>
        <v>0</v>
      </c>
      <c r="Q295" s="168">
        <v>0.00028</v>
      </c>
      <c r="R295" s="168">
        <f t="shared" si="42"/>
        <v>0.0013999999999999998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299</v>
      </c>
      <c r="AT295" s="170" t="s">
        <v>204</v>
      </c>
      <c r="AU295" s="170" t="s">
        <v>81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81</v>
      </c>
      <c r="BK295" s="171">
        <f t="shared" si="49"/>
        <v>0</v>
      </c>
      <c r="BL295" s="17" t="s">
        <v>211</v>
      </c>
      <c r="BM295" s="170" t="s">
        <v>511</v>
      </c>
    </row>
    <row r="296" spans="1:65" s="2" customFormat="1" ht="21.75" customHeight="1">
      <c r="A296" s="32"/>
      <c r="B296" s="157"/>
      <c r="C296" s="158">
        <v>83</v>
      </c>
      <c r="D296" s="158" t="s">
        <v>137</v>
      </c>
      <c r="E296" s="159" t="s">
        <v>512</v>
      </c>
      <c r="F296" s="160" t="s">
        <v>513</v>
      </c>
      <c r="G296" s="161" t="s">
        <v>201</v>
      </c>
      <c r="H296" s="162">
        <v>1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211</v>
      </c>
      <c r="AT296" s="170" t="s">
        <v>137</v>
      </c>
      <c r="AU296" s="170" t="s">
        <v>81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81</v>
      </c>
      <c r="BK296" s="171">
        <f t="shared" si="49"/>
        <v>0</v>
      </c>
      <c r="BL296" s="17" t="s">
        <v>211</v>
      </c>
      <c r="BM296" s="170" t="s">
        <v>514</v>
      </c>
    </row>
    <row r="297" spans="1:65" s="2" customFormat="1" ht="21.75" customHeight="1">
      <c r="A297" s="32"/>
      <c r="B297" s="157"/>
      <c r="C297" s="158">
        <v>84</v>
      </c>
      <c r="D297" s="196" t="s">
        <v>204</v>
      </c>
      <c r="E297" s="197" t="s">
        <v>515</v>
      </c>
      <c r="F297" s="198" t="s">
        <v>516</v>
      </c>
      <c r="G297" s="199" t="s">
        <v>201</v>
      </c>
      <c r="H297" s="200">
        <v>1</v>
      </c>
      <c r="I297" s="201"/>
      <c r="J297" s="202">
        <f t="shared" si="40"/>
        <v>0</v>
      </c>
      <c r="K297" s="203"/>
      <c r="L297" s="204"/>
      <c r="M297" s="205" t="s">
        <v>1</v>
      </c>
      <c r="N297" s="206" t="s">
        <v>42</v>
      </c>
      <c r="O297" s="58"/>
      <c r="P297" s="168">
        <f t="shared" si="41"/>
        <v>0</v>
      </c>
      <c r="Q297" s="168">
        <v>0.0169</v>
      </c>
      <c r="R297" s="168">
        <f t="shared" si="42"/>
        <v>0.0169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299</v>
      </c>
      <c r="AT297" s="170" t="s">
        <v>204</v>
      </c>
      <c r="AU297" s="170" t="s">
        <v>81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81</v>
      </c>
      <c r="BK297" s="171">
        <f t="shared" si="49"/>
        <v>0</v>
      </c>
      <c r="BL297" s="17" t="s">
        <v>211</v>
      </c>
      <c r="BM297" s="170" t="s">
        <v>517</v>
      </c>
    </row>
    <row r="298" spans="1:65" s="2" customFormat="1" ht="21.75" customHeight="1">
      <c r="A298" s="32"/>
      <c r="B298" s="157"/>
      <c r="C298" s="158">
        <v>85</v>
      </c>
      <c r="D298" s="158" t="s">
        <v>137</v>
      </c>
      <c r="E298" s="159" t="s">
        <v>518</v>
      </c>
      <c r="F298" s="160" t="s">
        <v>519</v>
      </c>
      <c r="G298" s="161" t="s">
        <v>201</v>
      </c>
      <c r="H298" s="162">
        <v>4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211</v>
      </c>
      <c r="AT298" s="170" t="s">
        <v>137</v>
      </c>
      <c r="AU298" s="170" t="s">
        <v>81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81</v>
      </c>
      <c r="BK298" s="171">
        <f t="shared" si="49"/>
        <v>0</v>
      </c>
      <c r="BL298" s="17" t="s">
        <v>211</v>
      </c>
      <c r="BM298" s="170" t="s">
        <v>520</v>
      </c>
    </row>
    <row r="299" spans="1:65" s="2" customFormat="1" ht="21.75" customHeight="1">
      <c r="A299" s="32"/>
      <c r="B299" s="157"/>
      <c r="C299" s="158">
        <v>86</v>
      </c>
      <c r="D299" s="196" t="s">
        <v>204</v>
      </c>
      <c r="E299" s="197" t="s">
        <v>521</v>
      </c>
      <c r="F299" s="198" t="s">
        <v>522</v>
      </c>
      <c r="G299" s="199" t="s">
        <v>201</v>
      </c>
      <c r="H299" s="200">
        <v>4</v>
      </c>
      <c r="I299" s="201"/>
      <c r="J299" s="202">
        <f t="shared" si="40"/>
        <v>0</v>
      </c>
      <c r="K299" s="203"/>
      <c r="L299" s="204"/>
      <c r="M299" s="205" t="s">
        <v>1</v>
      </c>
      <c r="N299" s="206" t="s">
        <v>42</v>
      </c>
      <c r="O299" s="58"/>
      <c r="P299" s="168">
        <f t="shared" si="41"/>
        <v>0</v>
      </c>
      <c r="Q299" s="168">
        <v>0.0001</v>
      </c>
      <c r="R299" s="168">
        <f t="shared" si="42"/>
        <v>0.0004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299</v>
      </c>
      <c r="AT299" s="170" t="s">
        <v>204</v>
      </c>
      <c r="AU299" s="170" t="s">
        <v>81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81</v>
      </c>
      <c r="BK299" s="171">
        <f t="shared" si="49"/>
        <v>0</v>
      </c>
      <c r="BL299" s="17" t="s">
        <v>211</v>
      </c>
      <c r="BM299" s="170" t="s">
        <v>523</v>
      </c>
    </row>
    <row r="300" spans="1:65" s="2" customFormat="1" ht="21.75" customHeight="1">
      <c r="A300" s="32"/>
      <c r="B300" s="157"/>
      <c r="C300" s="158">
        <v>87</v>
      </c>
      <c r="D300" s="158" t="s">
        <v>137</v>
      </c>
      <c r="E300" s="159" t="s">
        <v>524</v>
      </c>
      <c r="F300" s="160" t="s">
        <v>525</v>
      </c>
      <c r="G300" s="161" t="s">
        <v>201</v>
      </c>
      <c r="H300" s="162">
        <v>7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211</v>
      </c>
      <c r="AT300" s="170" t="s">
        <v>137</v>
      </c>
      <c r="AU300" s="170" t="s">
        <v>81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81</v>
      </c>
      <c r="BK300" s="171">
        <f t="shared" si="49"/>
        <v>0</v>
      </c>
      <c r="BL300" s="17" t="s">
        <v>211</v>
      </c>
      <c r="BM300" s="170" t="s">
        <v>526</v>
      </c>
    </row>
    <row r="301" spans="1:65" s="2" customFormat="1" ht="16.5" customHeight="1">
      <c r="A301" s="32"/>
      <c r="B301" s="157"/>
      <c r="C301" s="158">
        <v>88</v>
      </c>
      <c r="D301" s="196" t="s">
        <v>204</v>
      </c>
      <c r="E301" s="197" t="s">
        <v>527</v>
      </c>
      <c r="F301" s="198" t="s">
        <v>528</v>
      </c>
      <c r="G301" s="199" t="s">
        <v>201</v>
      </c>
      <c r="H301" s="200">
        <v>7</v>
      </c>
      <c r="I301" s="201"/>
      <c r="J301" s="202">
        <f t="shared" si="4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41"/>
        <v>0</v>
      </c>
      <c r="Q301" s="168">
        <v>0.00027</v>
      </c>
      <c r="R301" s="168">
        <f t="shared" si="42"/>
        <v>0.00189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299</v>
      </c>
      <c r="AT301" s="170" t="s">
        <v>204</v>
      </c>
      <c r="AU301" s="170" t="s">
        <v>81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81</v>
      </c>
      <c r="BK301" s="171">
        <f t="shared" si="49"/>
        <v>0</v>
      </c>
      <c r="BL301" s="17" t="s">
        <v>211</v>
      </c>
      <c r="BM301" s="170" t="s">
        <v>529</v>
      </c>
    </row>
    <row r="302" spans="1:65" s="2" customFormat="1" ht="21.75" customHeight="1">
      <c r="A302" s="32"/>
      <c r="B302" s="157"/>
      <c r="C302" s="158">
        <v>89</v>
      </c>
      <c r="D302" s="158" t="s">
        <v>137</v>
      </c>
      <c r="E302" s="159" t="s">
        <v>530</v>
      </c>
      <c r="F302" s="160" t="s">
        <v>531</v>
      </c>
      <c r="G302" s="161" t="s">
        <v>201</v>
      </c>
      <c r="H302" s="162">
        <v>4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211</v>
      </c>
      <c r="AT302" s="170" t="s">
        <v>137</v>
      </c>
      <c r="AU302" s="170" t="s">
        <v>81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81</v>
      </c>
      <c r="BK302" s="171">
        <f t="shared" si="49"/>
        <v>0</v>
      </c>
      <c r="BL302" s="17" t="s">
        <v>211</v>
      </c>
      <c r="BM302" s="170" t="s">
        <v>532</v>
      </c>
    </row>
    <row r="303" spans="1:65" s="2" customFormat="1" ht="16.5" customHeight="1">
      <c r="A303" s="32"/>
      <c r="B303" s="157"/>
      <c r="C303" s="158">
        <v>90</v>
      </c>
      <c r="D303" s="196" t="s">
        <v>204</v>
      </c>
      <c r="E303" s="197" t="s">
        <v>533</v>
      </c>
      <c r="F303" s="198" t="s">
        <v>534</v>
      </c>
      <c r="G303" s="199" t="s">
        <v>201</v>
      </c>
      <c r="H303" s="200">
        <v>2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0.0008</v>
      </c>
      <c r="R303" s="168">
        <f t="shared" si="42"/>
        <v>0.0016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299</v>
      </c>
      <c r="AT303" s="170" t="s">
        <v>204</v>
      </c>
      <c r="AU303" s="170" t="s">
        <v>81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81</v>
      </c>
      <c r="BK303" s="171">
        <f t="shared" si="49"/>
        <v>0</v>
      </c>
      <c r="BL303" s="17" t="s">
        <v>211</v>
      </c>
      <c r="BM303" s="170" t="s">
        <v>535</v>
      </c>
    </row>
    <row r="304" spans="1:65" s="2" customFormat="1" ht="16.5" customHeight="1">
      <c r="A304" s="32"/>
      <c r="B304" s="157"/>
      <c r="C304" s="158">
        <v>91</v>
      </c>
      <c r="D304" s="196" t="s">
        <v>204</v>
      </c>
      <c r="E304" s="197" t="s">
        <v>536</v>
      </c>
      <c r="F304" s="198" t="s">
        <v>537</v>
      </c>
      <c r="G304" s="199" t="s">
        <v>310</v>
      </c>
      <c r="H304" s="200">
        <v>35</v>
      </c>
      <c r="I304" s="201"/>
      <c r="J304" s="202">
        <f t="shared" si="40"/>
        <v>0</v>
      </c>
      <c r="K304" s="203"/>
      <c r="L304" s="204"/>
      <c r="M304" s="205" t="s">
        <v>1</v>
      </c>
      <c r="N304" s="206" t="s">
        <v>42</v>
      </c>
      <c r="O304" s="58"/>
      <c r="P304" s="168">
        <f t="shared" si="41"/>
        <v>0</v>
      </c>
      <c r="Q304" s="168">
        <v>0.00012</v>
      </c>
      <c r="R304" s="168">
        <f t="shared" si="42"/>
        <v>0.0042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299</v>
      </c>
      <c r="AT304" s="170" t="s">
        <v>204</v>
      </c>
      <c r="AU304" s="170" t="s">
        <v>81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211</v>
      </c>
      <c r="BM304" s="170" t="s">
        <v>538</v>
      </c>
    </row>
    <row r="305" spans="1:65" s="2" customFormat="1" ht="21.75" customHeight="1">
      <c r="A305" s="32"/>
      <c r="B305" s="157"/>
      <c r="C305" s="158">
        <v>92</v>
      </c>
      <c r="D305" s="158" t="s">
        <v>137</v>
      </c>
      <c r="E305" s="159" t="s">
        <v>539</v>
      </c>
      <c r="F305" s="160" t="s">
        <v>540</v>
      </c>
      <c r="G305" s="161" t="s">
        <v>201</v>
      </c>
      <c r="H305" s="162">
        <v>1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211</v>
      </c>
      <c r="AT305" s="170" t="s">
        <v>137</v>
      </c>
      <c r="AU305" s="170" t="s">
        <v>81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81</v>
      </c>
      <c r="BK305" s="171">
        <f t="shared" si="49"/>
        <v>0</v>
      </c>
      <c r="BL305" s="17" t="s">
        <v>211</v>
      </c>
      <c r="BM305" s="170" t="s">
        <v>541</v>
      </c>
    </row>
    <row r="306" spans="1:65" s="2" customFormat="1" ht="21.75" customHeight="1">
      <c r="A306" s="32"/>
      <c r="B306" s="157"/>
      <c r="C306" s="158">
        <v>93</v>
      </c>
      <c r="D306" s="158" t="s">
        <v>137</v>
      </c>
      <c r="E306" s="159" t="s">
        <v>542</v>
      </c>
      <c r="F306" s="160" t="s">
        <v>543</v>
      </c>
      <c r="G306" s="161" t="s">
        <v>244</v>
      </c>
      <c r="H306" s="162">
        <v>0.076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211</v>
      </c>
      <c r="AT306" s="170" t="s">
        <v>137</v>
      </c>
      <c r="AU306" s="170" t="s">
        <v>81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81</v>
      </c>
      <c r="BK306" s="171">
        <f t="shared" si="49"/>
        <v>0</v>
      </c>
      <c r="BL306" s="17" t="s">
        <v>211</v>
      </c>
      <c r="BM306" s="170" t="s">
        <v>544</v>
      </c>
    </row>
    <row r="307" spans="1:65" s="2" customFormat="1" ht="21.75" customHeight="1">
      <c r="A307" s="32"/>
      <c r="B307" s="157"/>
      <c r="C307" s="158">
        <v>94</v>
      </c>
      <c r="D307" s="158" t="s">
        <v>137</v>
      </c>
      <c r="E307" s="159" t="s">
        <v>545</v>
      </c>
      <c r="F307" s="160" t="s">
        <v>546</v>
      </c>
      <c r="G307" s="161" t="s">
        <v>244</v>
      </c>
      <c r="H307" s="162">
        <v>0.076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211</v>
      </c>
      <c r="AT307" s="170" t="s">
        <v>137</v>
      </c>
      <c r="AU307" s="170" t="s">
        <v>81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81</v>
      </c>
      <c r="BK307" s="171">
        <f t="shared" si="49"/>
        <v>0</v>
      </c>
      <c r="BL307" s="17" t="s">
        <v>211</v>
      </c>
      <c r="BM307" s="170" t="s">
        <v>547</v>
      </c>
    </row>
    <row r="308" spans="1:65" s="2" customFormat="1" ht="21.75" customHeight="1">
      <c r="A308" s="32"/>
      <c r="B308" s="157"/>
      <c r="C308" s="158">
        <v>95</v>
      </c>
      <c r="D308" s="196" t="s">
        <v>204</v>
      </c>
      <c r="E308" s="197" t="s">
        <v>548</v>
      </c>
      <c r="F308" s="198" t="s">
        <v>549</v>
      </c>
      <c r="G308" s="199" t="s">
        <v>201</v>
      </c>
      <c r="H308" s="200">
        <v>2</v>
      </c>
      <c r="I308" s="201"/>
      <c r="J308" s="202">
        <f t="shared" si="40"/>
        <v>0</v>
      </c>
      <c r="K308" s="203"/>
      <c r="L308" s="204"/>
      <c r="M308" s="205" t="s">
        <v>1</v>
      </c>
      <c r="N308" s="206" t="s">
        <v>42</v>
      </c>
      <c r="O308" s="58"/>
      <c r="P308" s="168">
        <f t="shared" si="41"/>
        <v>0</v>
      </c>
      <c r="Q308" s="168">
        <v>0.0016</v>
      </c>
      <c r="R308" s="168">
        <f t="shared" si="42"/>
        <v>0.0032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299</v>
      </c>
      <c r="AT308" s="170" t="s">
        <v>204</v>
      </c>
      <c r="AU308" s="170" t="s">
        <v>81</v>
      </c>
      <c r="AY308" s="17" t="s">
        <v>134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81</v>
      </c>
      <c r="BK308" s="171">
        <f t="shared" si="49"/>
        <v>0</v>
      </c>
      <c r="BL308" s="17" t="s">
        <v>211</v>
      </c>
      <c r="BM308" s="170" t="s">
        <v>550</v>
      </c>
    </row>
    <row r="309" spans="2:63" s="12" customFormat="1" ht="22.9" customHeight="1">
      <c r="B309" s="144"/>
      <c r="D309" s="145" t="s">
        <v>75</v>
      </c>
      <c r="E309" s="155" t="s">
        <v>551</v>
      </c>
      <c r="F309" s="155" t="s">
        <v>552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81</v>
      </c>
      <c r="AT309" s="153" t="s">
        <v>75</v>
      </c>
      <c r="AU309" s="153" t="s">
        <v>84</v>
      </c>
      <c r="AY309" s="145" t="s">
        <v>134</v>
      </c>
      <c r="BK309" s="154">
        <f>SUM(BK310:BK314)</f>
        <v>0</v>
      </c>
    </row>
    <row r="310" spans="1:65" s="2" customFormat="1" ht="16.5" customHeight="1">
      <c r="A310" s="32"/>
      <c r="B310" s="157"/>
      <c r="C310" s="158">
        <v>96</v>
      </c>
      <c r="D310" s="158" t="s">
        <v>137</v>
      </c>
      <c r="E310" s="159" t="s">
        <v>553</v>
      </c>
      <c r="F310" s="160" t="s">
        <v>554</v>
      </c>
      <c r="G310" s="161" t="s">
        <v>201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211</v>
      </c>
      <c r="AT310" s="170" t="s">
        <v>137</v>
      </c>
      <c r="AU310" s="170" t="s">
        <v>81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81</v>
      </c>
      <c r="BK310" s="171">
        <f>ROUND(I310*H310,2)</f>
        <v>0</v>
      </c>
      <c r="BL310" s="17" t="s">
        <v>211</v>
      </c>
      <c r="BM310" s="170" t="s">
        <v>555</v>
      </c>
    </row>
    <row r="311" spans="1:65" s="2" customFormat="1" ht="16.5" customHeight="1">
      <c r="A311" s="32"/>
      <c r="B311" s="157"/>
      <c r="C311" s="158">
        <v>97</v>
      </c>
      <c r="D311" s="196" t="s">
        <v>204</v>
      </c>
      <c r="E311" s="197" t="s">
        <v>556</v>
      </c>
      <c r="F311" s="198" t="s">
        <v>557</v>
      </c>
      <c r="G311" s="199" t="s">
        <v>201</v>
      </c>
      <c r="H311" s="200">
        <v>2</v>
      </c>
      <c r="I311" s="201"/>
      <c r="J311" s="202">
        <f>ROUND(I311*H311,2)</f>
        <v>0</v>
      </c>
      <c r="K311" s="203"/>
      <c r="L311" s="204"/>
      <c r="M311" s="205" t="s">
        <v>1</v>
      </c>
      <c r="N311" s="206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299</v>
      </c>
      <c r="AT311" s="170" t="s">
        <v>204</v>
      </c>
      <c r="AU311" s="170" t="s">
        <v>81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81</v>
      </c>
      <c r="BK311" s="171">
        <f>ROUND(I311*H311,2)</f>
        <v>0</v>
      </c>
      <c r="BL311" s="17" t="s">
        <v>211</v>
      </c>
      <c r="BM311" s="170" t="s">
        <v>558</v>
      </c>
    </row>
    <row r="312" spans="1:65" s="2" customFormat="1" ht="21.75" customHeight="1">
      <c r="A312" s="32"/>
      <c r="B312" s="157"/>
      <c r="C312" s="158">
        <v>98</v>
      </c>
      <c r="D312" s="158" t="s">
        <v>137</v>
      </c>
      <c r="E312" s="159" t="s">
        <v>559</v>
      </c>
      <c r="F312" s="160" t="s">
        <v>560</v>
      </c>
      <c r="G312" s="161" t="s">
        <v>201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211</v>
      </c>
      <c r="AT312" s="170" t="s">
        <v>137</v>
      </c>
      <c r="AU312" s="170" t="s">
        <v>81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81</v>
      </c>
      <c r="BK312" s="171">
        <f>ROUND(I312*H312,2)</f>
        <v>0</v>
      </c>
      <c r="BL312" s="17" t="s">
        <v>211</v>
      </c>
      <c r="BM312" s="170" t="s">
        <v>561</v>
      </c>
    </row>
    <row r="313" spans="1:65" s="2" customFormat="1" ht="21.75" customHeight="1">
      <c r="A313" s="32"/>
      <c r="B313" s="157"/>
      <c r="C313" s="158">
        <v>99</v>
      </c>
      <c r="D313" s="158" t="s">
        <v>137</v>
      </c>
      <c r="E313" s="159" t="s">
        <v>562</v>
      </c>
      <c r="F313" s="160" t="s">
        <v>563</v>
      </c>
      <c r="G313" s="161" t="s">
        <v>244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211</v>
      </c>
      <c r="AT313" s="170" t="s">
        <v>137</v>
      </c>
      <c r="AU313" s="170" t="s">
        <v>81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81</v>
      </c>
      <c r="BK313" s="171">
        <f>ROUND(I313*H313,2)</f>
        <v>0</v>
      </c>
      <c r="BL313" s="17" t="s">
        <v>211</v>
      </c>
      <c r="BM313" s="170" t="s">
        <v>564</v>
      </c>
    </row>
    <row r="314" spans="1:65" s="2" customFormat="1" ht="21.75" customHeight="1">
      <c r="A314" s="32"/>
      <c r="B314" s="157"/>
      <c r="C314" s="158">
        <v>100</v>
      </c>
      <c r="D314" s="158" t="s">
        <v>137</v>
      </c>
      <c r="E314" s="159" t="s">
        <v>565</v>
      </c>
      <c r="F314" s="160" t="s">
        <v>566</v>
      </c>
      <c r="G314" s="161" t="s">
        <v>244</v>
      </c>
      <c r="H314" s="162">
        <v>0.01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211</v>
      </c>
      <c r="AT314" s="170" t="s">
        <v>137</v>
      </c>
      <c r="AU314" s="170" t="s">
        <v>81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81</v>
      </c>
      <c r="BK314" s="171">
        <f>ROUND(I314*H314,2)</f>
        <v>0</v>
      </c>
      <c r="BL314" s="17" t="s">
        <v>211</v>
      </c>
      <c r="BM314" s="170" t="s">
        <v>567</v>
      </c>
    </row>
    <row r="315" spans="2:63" s="12" customFormat="1" ht="22.9" customHeight="1">
      <c r="B315" s="144"/>
      <c r="D315" s="145" t="s">
        <v>75</v>
      </c>
      <c r="E315" s="155" t="s">
        <v>568</v>
      </c>
      <c r="F315" s="155" t="s">
        <v>569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SUM(P316:P339)</f>
        <v>0</v>
      </c>
      <c r="Q315" s="150"/>
      <c r="R315" s="151">
        <f>SUM(R316:R339)</f>
        <v>0.7071830999999998</v>
      </c>
      <c r="S315" s="150"/>
      <c r="T315" s="152">
        <f>SUM(T316:T339)</f>
        <v>0</v>
      </c>
      <c r="AR315" s="145" t="s">
        <v>81</v>
      </c>
      <c r="AT315" s="153" t="s">
        <v>75</v>
      </c>
      <c r="AU315" s="153" t="s">
        <v>84</v>
      </c>
      <c r="AY315" s="145" t="s">
        <v>134</v>
      </c>
      <c r="BK315" s="154">
        <f>SUM(BK316:BK339)</f>
        <v>0</v>
      </c>
    </row>
    <row r="316" spans="1:65" s="2" customFormat="1" ht="21.75" customHeight="1">
      <c r="A316" s="32"/>
      <c r="B316" s="157"/>
      <c r="C316" s="158">
        <v>101</v>
      </c>
      <c r="D316" s="158" t="s">
        <v>137</v>
      </c>
      <c r="E316" s="159" t="s">
        <v>570</v>
      </c>
      <c r="F316" s="160" t="s">
        <v>571</v>
      </c>
      <c r="G316" s="161" t="s">
        <v>140</v>
      </c>
      <c r="H316" s="162">
        <v>26.65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0.6771765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211</v>
      </c>
      <c r="AT316" s="170" t="s">
        <v>137</v>
      </c>
      <c r="AU316" s="170" t="s">
        <v>81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81</v>
      </c>
      <c r="BK316" s="171">
        <f>ROUND(I316*H316,2)</f>
        <v>0</v>
      </c>
      <c r="BL316" s="17" t="s">
        <v>211</v>
      </c>
      <c r="BM316" s="170" t="s">
        <v>572</v>
      </c>
    </row>
    <row r="317" spans="2:51" s="13" customFormat="1" ht="12">
      <c r="B317" s="172"/>
      <c r="D317" s="173" t="s">
        <v>143</v>
      </c>
      <c r="E317" s="174" t="s">
        <v>1</v>
      </c>
      <c r="F317" s="175" t="s">
        <v>573</v>
      </c>
      <c r="H317" s="176">
        <v>10.14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143</v>
      </c>
      <c r="AU317" s="174" t="s">
        <v>81</v>
      </c>
      <c r="AV317" s="13" t="s">
        <v>81</v>
      </c>
      <c r="AW317" s="13" t="s">
        <v>33</v>
      </c>
      <c r="AX317" s="13" t="s">
        <v>76</v>
      </c>
      <c r="AY317" s="174" t="s">
        <v>134</v>
      </c>
    </row>
    <row r="318" spans="2:51" s="13" customFormat="1" ht="12">
      <c r="B318" s="172"/>
      <c r="D318" s="173" t="s">
        <v>143</v>
      </c>
      <c r="E318" s="174" t="s">
        <v>1</v>
      </c>
      <c r="F318" s="175" t="s">
        <v>574</v>
      </c>
      <c r="H318" s="176">
        <v>7.41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143</v>
      </c>
      <c r="AU318" s="174" t="s">
        <v>81</v>
      </c>
      <c r="AV318" s="13" t="s">
        <v>81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143</v>
      </c>
      <c r="E319" s="174" t="s">
        <v>1</v>
      </c>
      <c r="F319" s="175" t="s">
        <v>575</v>
      </c>
      <c r="H319" s="176">
        <v>9.1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143</v>
      </c>
      <c r="AU319" s="174" t="s">
        <v>81</v>
      </c>
      <c r="AV319" s="13" t="s">
        <v>81</v>
      </c>
      <c r="AW319" s="13" t="s">
        <v>33</v>
      </c>
      <c r="AX319" s="13" t="s">
        <v>76</v>
      </c>
      <c r="AY319" s="174" t="s">
        <v>134</v>
      </c>
    </row>
    <row r="320" spans="2:51" s="14" customFormat="1" ht="12">
      <c r="B320" s="181"/>
      <c r="D320" s="173" t="s">
        <v>143</v>
      </c>
      <c r="E320" s="182" t="s">
        <v>1</v>
      </c>
      <c r="F320" s="183" t="s">
        <v>152</v>
      </c>
      <c r="H320" s="184">
        <v>26.65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143</v>
      </c>
      <c r="AU320" s="182" t="s">
        <v>81</v>
      </c>
      <c r="AV320" s="14" t="s">
        <v>141</v>
      </c>
      <c r="AW320" s="14" t="s">
        <v>33</v>
      </c>
      <c r="AX320" s="14" t="s">
        <v>84</v>
      </c>
      <c r="AY320" s="182" t="s">
        <v>134</v>
      </c>
    </row>
    <row r="321" spans="1:65" s="2" customFormat="1" ht="21.75" customHeight="1">
      <c r="A321" s="32"/>
      <c r="B321" s="157"/>
      <c r="C321" s="158">
        <v>102</v>
      </c>
      <c r="D321" s="158" t="s">
        <v>137</v>
      </c>
      <c r="E321" s="159" t="s">
        <v>576</v>
      </c>
      <c r="F321" s="160" t="s">
        <v>577</v>
      </c>
      <c r="G321" s="161" t="s">
        <v>310</v>
      </c>
      <c r="H321" s="162">
        <v>34.71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0.0013884000000000001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211</v>
      </c>
      <c r="AT321" s="170" t="s">
        <v>137</v>
      </c>
      <c r="AU321" s="170" t="s">
        <v>81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81</v>
      </c>
      <c r="BK321" s="171">
        <f>ROUND(I321*H321,2)</f>
        <v>0</v>
      </c>
      <c r="BL321" s="17" t="s">
        <v>211</v>
      </c>
      <c r="BM321" s="170" t="s">
        <v>578</v>
      </c>
    </row>
    <row r="322" spans="2:51" s="13" customFormat="1" ht="12">
      <c r="B322" s="172"/>
      <c r="D322" s="173" t="s">
        <v>143</v>
      </c>
      <c r="E322" s="174" t="s">
        <v>1</v>
      </c>
      <c r="F322" s="175" t="s">
        <v>579</v>
      </c>
      <c r="H322" s="176">
        <v>2.85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143</v>
      </c>
      <c r="AU322" s="174" t="s">
        <v>81</v>
      </c>
      <c r="AV322" s="13" t="s">
        <v>81</v>
      </c>
      <c r="AW322" s="13" t="s">
        <v>33</v>
      </c>
      <c r="AX322" s="13" t="s">
        <v>76</v>
      </c>
      <c r="AY322" s="174" t="s">
        <v>134</v>
      </c>
    </row>
    <row r="323" spans="2:51" s="13" customFormat="1" ht="12">
      <c r="B323" s="172"/>
      <c r="D323" s="173" t="s">
        <v>143</v>
      </c>
      <c r="E323" s="174" t="s">
        <v>1</v>
      </c>
      <c r="F323" s="175" t="s">
        <v>580</v>
      </c>
      <c r="H323" s="176">
        <v>4.01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143</v>
      </c>
      <c r="AU323" s="174" t="s">
        <v>81</v>
      </c>
      <c r="AV323" s="13" t="s">
        <v>81</v>
      </c>
      <c r="AW323" s="13" t="s">
        <v>33</v>
      </c>
      <c r="AX323" s="13" t="s">
        <v>76</v>
      </c>
      <c r="AY323" s="174" t="s">
        <v>134</v>
      </c>
    </row>
    <row r="324" spans="2:51" s="13" customFormat="1" ht="12">
      <c r="B324" s="172"/>
      <c r="D324" s="173" t="s">
        <v>143</v>
      </c>
      <c r="E324" s="174" t="s">
        <v>1</v>
      </c>
      <c r="F324" s="175" t="s">
        <v>313</v>
      </c>
      <c r="H324" s="176">
        <v>6.81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143</v>
      </c>
      <c r="AU324" s="174" t="s">
        <v>81</v>
      </c>
      <c r="AV324" s="13" t="s">
        <v>81</v>
      </c>
      <c r="AW324" s="13" t="s">
        <v>33</v>
      </c>
      <c r="AX324" s="13" t="s">
        <v>76</v>
      </c>
      <c r="AY324" s="174" t="s">
        <v>134</v>
      </c>
    </row>
    <row r="325" spans="2:51" s="13" customFormat="1" ht="12">
      <c r="B325" s="172"/>
      <c r="D325" s="173" t="s">
        <v>143</v>
      </c>
      <c r="E325" s="174" t="s">
        <v>1</v>
      </c>
      <c r="F325" s="175" t="s">
        <v>581</v>
      </c>
      <c r="H325" s="176">
        <v>5.44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143</v>
      </c>
      <c r="AU325" s="174" t="s">
        <v>81</v>
      </c>
      <c r="AV325" s="13" t="s">
        <v>81</v>
      </c>
      <c r="AW325" s="13" t="s">
        <v>33</v>
      </c>
      <c r="AX325" s="13" t="s">
        <v>76</v>
      </c>
      <c r="AY325" s="174" t="s">
        <v>134</v>
      </c>
    </row>
    <row r="326" spans="2:51" s="13" customFormat="1" ht="12">
      <c r="B326" s="172"/>
      <c r="D326" s="173" t="s">
        <v>143</v>
      </c>
      <c r="E326" s="174" t="s">
        <v>1</v>
      </c>
      <c r="F326" s="175" t="s">
        <v>582</v>
      </c>
      <c r="H326" s="176">
        <v>15.6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143</v>
      </c>
      <c r="AU326" s="174" t="s">
        <v>81</v>
      </c>
      <c r="AV326" s="13" t="s">
        <v>81</v>
      </c>
      <c r="AW326" s="13" t="s">
        <v>33</v>
      </c>
      <c r="AX326" s="13" t="s">
        <v>76</v>
      </c>
      <c r="AY326" s="174" t="s">
        <v>134</v>
      </c>
    </row>
    <row r="327" spans="2:51" s="14" customFormat="1" ht="12">
      <c r="B327" s="181"/>
      <c r="D327" s="173" t="s">
        <v>143</v>
      </c>
      <c r="E327" s="182" t="s">
        <v>1</v>
      </c>
      <c r="F327" s="183" t="s">
        <v>152</v>
      </c>
      <c r="H327" s="184">
        <v>34.71</v>
      </c>
      <c r="I327" s="185"/>
      <c r="L327" s="181"/>
      <c r="M327" s="186"/>
      <c r="N327" s="187"/>
      <c r="O327" s="187"/>
      <c r="P327" s="187"/>
      <c r="Q327" s="187"/>
      <c r="R327" s="187"/>
      <c r="S327" s="187"/>
      <c r="T327" s="188"/>
      <c r="AT327" s="182" t="s">
        <v>143</v>
      </c>
      <c r="AU327" s="182" t="s">
        <v>81</v>
      </c>
      <c r="AV327" s="14" t="s">
        <v>141</v>
      </c>
      <c r="AW327" s="14" t="s">
        <v>33</v>
      </c>
      <c r="AX327" s="14" t="s">
        <v>84</v>
      </c>
      <c r="AY327" s="182" t="s">
        <v>134</v>
      </c>
    </row>
    <row r="328" spans="1:65" s="2" customFormat="1" ht="16.5" customHeight="1">
      <c r="A328" s="32"/>
      <c r="B328" s="157"/>
      <c r="C328" s="158">
        <v>103</v>
      </c>
      <c r="D328" s="158" t="s">
        <v>137</v>
      </c>
      <c r="E328" s="159" t="s">
        <v>583</v>
      </c>
      <c r="F328" s="160" t="s">
        <v>584</v>
      </c>
      <c r="G328" s="161" t="s">
        <v>310</v>
      </c>
      <c r="H328" s="162">
        <v>2.6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0.00015</v>
      </c>
      <c r="R328" s="168">
        <f>Q328*H328</f>
        <v>0.00039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211</v>
      </c>
      <c r="AT328" s="170" t="s">
        <v>137</v>
      </c>
      <c r="AU328" s="170" t="s">
        <v>81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81</v>
      </c>
      <c r="BK328" s="171">
        <f>ROUND(I328*H328,2)</f>
        <v>0</v>
      </c>
      <c r="BL328" s="17" t="s">
        <v>211</v>
      </c>
      <c r="BM328" s="170" t="s">
        <v>585</v>
      </c>
    </row>
    <row r="329" spans="2:51" s="13" customFormat="1" ht="12">
      <c r="B329" s="172"/>
      <c r="D329" s="173" t="s">
        <v>143</v>
      </c>
      <c r="E329" s="174" t="s">
        <v>1</v>
      </c>
      <c r="F329" s="175" t="s">
        <v>586</v>
      </c>
      <c r="H329" s="176">
        <v>2.6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143</v>
      </c>
      <c r="AU329" s="174" t="s">
        <v>81</v>
      </c>
      <c r="AV329" s="13" t="s">
        <v>81</v>
      </c>
      <c r="AW329" s="13" t="s">
        <v>33</v>
      </c>
      <c r="AX329" s="13" t="s">
        <v>76</v>
      </c>
      <c r="AY329" s="174" t="s">
        <v>134</v>
      </c>
    </row>
    <row r="330" spans="2:51" s="14" customFormat="1" ht="12">
      <c r="B330" s="181"/>
      <c r="D330" s="173" t="s">
        <v>143</v>
      </c>
      <c r="E330" s="182" t="s">
        <v>1</v>
      </c>
      <c r="F330" s="183" t="s">
        <v>152</v>
      </c>
      <c r="H330" s="184">
        <v>2.6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2" t="s">
        <v>143</v>
      </c>
      <c r="AU330" s="182" t="s">
        <v>81</v>
      </c>
      <c r="AV330" s="14" t="s">
        <v>141</v>
      </c>
      <c r="AW330" s="14" t="s">
        <v>33</v>
      </c>
      <c r="AX330" s="14" t="s">
        <v>84</v>
      </c>
      <c r="AY330" s="182" t="s">
        <v>134</v>
      </c>
    </row>
    <row r="331" spans="1:65" s="2" customFormat="1" ht="16.5" customHeight="1">
      <c r="A331" s="32"/>
      <c r="B331" s="157"/>
      <c r="C331" s="158">
        <v>104</v>
      </c>
      <c r="D331" s="158" t="s">
        <v>137</v>
      </c>
      <c r="E331" s="159" t="s">
        <v>587</v>
      </c>
      <c r="F331" s="160" t="s">
        <v>588</v>
      </c>
      <c r="G331" s="161" t="s">
        <v>140</v>
      </c>
      <c r="H331" s="162">
        <v>26.65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</v>
      </c>
      <c r="R331" s="168">
        <f>Q331*H331</f>
        <v>0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211</v>
      </c>
      <c r="AT331" s="170" t="s">
        <v>137</v>
      </c>
      <c r="AU331" s="170" t="s">
        <v>81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81</v>
      </c>
      <c r="BK331" s="171">
        <f>ROUND(I331*H331,2)</f>
        <v>0</v>
      </c>
      <c r="BL331" s="17" t="s">
        <v>211</v>
      </c>
      <c r="BM331" s="170" t="s">
        <v>589</v>
      </c>
    </row>
    <row r="332" spans="1:65" s="2" customFormat="1" ht="21.75" customHeight="1">
      <c r="A332" s="32"/>
      <c r="B332" s="157"/>
      <c r="C332" s="158">
        <v>105</v>
      </c>
      <c r="D332" s="158" t="s">
        <v>137</v>
      </c>
      <c r="E332" s="159" t="s">
        <v>590</v>
      </c>
      <c r="F332" s="160" t="s">
        <v>591</v>
      </c>
      <c r="G332" s="161" t="s">
        <v>140</v>
      </c>
      <c r="H332" s="162">
        <v>26.65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0.0007</v>
      </c>
      <c r="R332" s="168">
        <f>Q332*H332</f>
        <v>0.018654999999999998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211</v>
      </c>
      <c r="AT332" s="170" t="s">
        <v>137</v>
      </c>
      <c r="AU332" s="170" t="s">
        <v>81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81</v>
      </c>
      <c r="BK332" s="171">
        <f>ROUND(I332*H332,2)</f>
        <v>0</v>
      </c>
      <c r="BL332" s="17" t="s">
        <v>211</v>
      </c>
      <c r="BM332" s="170" t="s">
        <v>592</v>
      </c>
    </row>
    <row r="333" spans="1:65" s="2" customFormat="1" ht="16.5" customHeight="1">
      <c r="A333" s="32"/>
      <c r="B333" s="157"/>
      <c r="C333" s="158">
        <v>106</v>
      </c>
      <c r="D333" s="158" t="s">
        <v>137</v>
      </c>
      <c r="E333" s="159" t="s">
        <v>593</v>
      </c>
      <c r="F333" s="160" t="s">
        <v>594</v>
      </c>
      <c r="G333" s="161" t="s">
        <v>140</v>
      </c>
      <c r="H333" s="162">
        <v>47.866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0.0002</v>
      </c>
      <c r="R333" s="168">
        <f>Q333*H333</f>
        <v>0.0095732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211</v>
      </c>
      <c r="AT333" s="170" t="s">
        <v>137</v>
      </c>
      <c r="AU333" s="170" t="s">
        <v>81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81</v>
      </c>
      <c r="BK333" s="171">
        <f>ROUND(I333*H333,2)</f>
        <v>0</v>
      </c>
      <c r="BL333" s="17" t="s">
        <v>211</v>
      </c>
      <c r="BM333" s="170" t="s">
        <v>595</v>
      </c>
    </row>
    <row r="334" spans="2:51" s="13" customFormat="1" ht="12">
      <c r="B334" s="172"/>
      <c r="D334" s="173" t="s">
        <v>143</v>
      </c>
      <c r="E334" s="174" t="s">
        <v>1</v>
      </c>
      <c r="F334" s="175" t="s">
        <v>596</v>
      </c>
      <c r="H334" s="176">
        <v>47.866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143</v>
      </c>
      <c r="AU334" s="174" t="s">
        <v>81</v>
      </c>
      <c r="AV334" s="13" t="s">
        <v>81</v>
      </c>
      <c r="AW334" s="13" t="s">
        <v>33</v>
      </c>
      <c r="AX334" s="13" t="s">
        <v>76</v>
      </c>
      <c r="AY334" s="174" t="s">
        <v>134</v>
      </c>
    </row>
    <row r="335" spans="2:51" s="14" customFormat="1" ht="12">
      <c r="B335" s="181"/>
      <c r="D335" s="173" t="s">
        <v>143</v>
      </c>
      <c r="E335" s="182" t="s">
        <v>1</v>
      </c>
      <c r="F335" s="183" t="s">
        <v>152</v>
      </c>
      <c r="H335" s="184">
        <v>47.866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143</v>
      </c>
      <c r="AU335" s="182" t="s">
        <v>81</v>
      </c>
      <c r="AV335" s="14" t="s">
        <v>141</v>
      </c>
      <c r="AW335" s="14" t="s">
        <v>33</v>
      </c>
      <c r="AX335" s="14" t="s">
        <v>84</v>
      </c>
      <c r="AY335" s="182" t="s">
        <v>134</v>
      </c>
    </row>
    <row r="336" spans="1:65" s="2" customFormat="1" ht="21.75" customHeight="1">
      <c r="A336" s="32"/>
      <c r="B336" s="157"/>
      <c r="C336" s="158">
        <v>107</v>
      </c>
      <c r="D336" s="158" t="s">
        <v>137</v>
      </c>
      <c r="E336" s="159" t="s">
        <v>597</v>
      </c>
      <c r="F336" s="160" t="s">
        <v>598</v>
      </c>
      <c r="G336" s="161" t="s">
        <v>244</v>
      </c>
      <c r="H336" s="162">
        <v>0.707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</v>
      </c>
      <c r="R336" s="168">
        <f>Q336*H336</f>
        <v>0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211</v>
      </c>
      <c r="AT336" s="170" t="s">
        <v>137</v>
      </c>
      <c r="AU336" s="170" t="s">
        <v>81</v>
      </c>
      <c r="AY336" s="17" t="s">
        <v>134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81</v>
      </c>
      <c r="BK336" s="171">
        <f>ROUND(I336*H336,2)</f>
        <v>0</v>
      </c>
      <c r="BL336" s="17" t="s">
        <v>211</v>
      </c>
      <c r="BM336" s="170" t="s">
        <v>599</v>
      </c>
    </row>
    <row r="337" spans="1:65" s="2" customFormat="1" ht="21.75" customHeight="1">
      <c r="A337" s="32"/>
      <c r="B337" s="157"/>
      <c r="C337" s="158">
        <v>108</v>
      </c>
      <c r="D337" s="158" t="s">
        <v>137</v>
      </c>
      <c r="E337" s="159" t="s">
        <v>600</v>
      </c>
      <c r="F337" s="160" t="s">
        <v>601</v>
      </c>
      <c r="G337" s="161" t="s">
        <v>244</v>
      </c>
      <c r="H337" s="162">
        <v>0.707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</v>
      </c>
      <c r="R337" s="168">
        <f>Q337*H337</f>
        <v>0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211</v>
      </c>
      <c r="AT337" s="170" t="s">
        <v>137</v>
      </c>
      <c r="AU337" s="170" t="s">
        <v>81</v>
      </c>
      <c r="AY337" s="17" t="s">
        <v>134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81</v>
      </c>
      <c r="BK337" s="171">
        <f>ROUND(I337*H337,2)</f>
        <v>0</v>
      </c>
      <c r="BL337" s="17" t="s">
        <v>211</v>
      </c>
      <c r="BM337" s="170" t="s">
        <v>602</v>
      </c>
    </row>
    <row r="338" spans="1:65" s="2" customFormat="1" ht="21.75" customHeight="1">
      <c r="A338" s="32"/>
      <c r="B338" s="157"/>
      <c r="C338" s="158">
        <v>109</v>
      </c>
      <c r="D338" s="158" t="s">
        <v>137</v>
      </c>
      <c r="E338" s="159" t="s">
        <v>603</v>
      </c>
      <c r="F338" s="160" t="s">
        <v>604</v>
      </c>
      <c r="G338" s="161" t="s">
        <v>140</v>
      </c>
      <c r="H338" s="162">
        <v>7.41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</v>
      </c>
      <c r="R338" s="168">
        <f>Q338*H338</f>
        <v>0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211</v>
      </c>
      <c r="AT338" s="170" t="s">
        <v>137</v>
      </c>
      <c r="AU338" s="170" t="s">
        <v>81</v>
      </c>
      <c r="AY338" s="17" t="s">
        <v>134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81</v>
      </c>
      <c r="BK338" s="171">
        <f>ROUND(I338*H338,2)</f>
        <v>0</v>
      </c>
      <c r="BL338" s="17" t="s">
        <v>211</v>
      </c>
      <c r="BM338" s="170" t="s">
        <v>605</v>
      </c>
    </row>
    <row r="339" spans="2:51" s="13" customFormat="1" ht="12">
      <c r="B339" s="172"/>
      <c r="D339" s="173" t="s">
        <v>143</v>
      </c>
      <c r="E339" s="174" t="s">
        <v>1</v>
      </c>
      <c r="F339" s="175" t="s">
        <v>574</v>
      </c>
      <c r="H339" s="176">
        <v>7.41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143</v>
      </c>
      <c r="AU339" s="174" t="s">
        <v>81</v>
      </c>
      <c r="AV339" s="13" t="s">
        <v>81</v>
      </c>
      <c r="AW339" s="13" t="s">
        <v>33</v>
      </c>
      <c r="AX339" s="13" t="s">
        <v>84</v>
      </c>
      <c r="AY339" s="174" t="s">
        <v>134</v>
      </c>
    </row>
    <row r="340" spans="2:63" s="12" customFormat="1" ht="22.9" customHeight="1">
      <c r="B340" s="144"/>
      <c r="D340" s="145" t="s">
        <v>75</v>
      </c>
      <c r="E340" s="155" t="s">
        <v>606</v>
      </c>
      <c r="F340" s="155" t="s">
        <v>607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SUM(P341:P355)</f>
        <v>0</v>
      </c>
      <c r="Q340" s="150"/>
      <c r="R340" s="151">
        <f>SUM(R341:R355)</f>
        <v>0.037</v>
      </c>
      <c r="S340" s="150"/>
      <c r="T340" s="152">
        <f>SUM(T341:T355)</f>
        <v>0.12145054999999998</v>
      </c>
      <c r="AR340" s="145" t="s">
        <v>81</v>
      </c>
      <c r="AT340" s="153" t="s">
        <v>75</v>
      </c>
      <c r="AU340" s="153" t="s">
        <v>84</v>
      </c>
      <c r="AY340" s="145" t="s">
        <v>134</v>
      </c>
      <c r="BK340" s="154">
        <f>SUM(BK341:BK355)</f>
        <v>0</v>
      </c>
    </row>
    <row r="341" spans="1:65" s="2" customFormat="1" ht="21.75" customHeight="1">
      <c r="A341" s="32"/>
      <c r="B341" s="157"/>
      <c r="C341" s="158">
        <v>110</v>
      </c>
      <c r="D341" s="158" t="s">
        <v>137</v>
      </c>
      <c r="E341" s="159" t="s">
        <v>608</v>
      </c>
      <c r="F341" s="160" t="s">
        <v>609</v>
      </c>
      <c r="G341" s="161" t="s">
        <v>140</v>
      </c>
      <c r="H341" s="162">
        <v>4.927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0.02465</v>
      </c>
      <c r="T341" s="169">
        <f>S341*H341</f>
        <v>0.12145054999999998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211</v>
      </c>
      <c r="AT341" s="170" t="s">
        <v>137</v>
      </c>
      <c r="AU341" s="170" t="s">
        <v>81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81</v>
      </c>
      <c r="BK341" s="171">
        <f>ROUND(I341*H341,2)</f>
        <v>0</v>
      </c>
      <c r="BL341" s="17" t="s">
        <v>211</v>
      </c>
      <c r="BM341" s="170" t="s">
        <v>610</v>
      </c>
    </row>
    <row r="342" spans="2:51" s="15" customFormat="1" ht="12">
      <c r="B342" s="189"/>
      <c r="D342" s="173" t="s">
        <v>143</v>
      </c>
      <c r="E342" s="190" t="s">
        <v>1</v>
      </c>
      <c r="F342" s="191" t="s">
        <v>611</v>
      </c>
      <c r="H342" s="190" t="s">
        <v>1</v>
      </c>
      <c r="I342" s="192"/>
      <c r="L342" s="189"/>
      <c r="M342" s="193"/>
      <c r="N342" s="194"/>
      <c r="O342" s="194"/>
      <c r="P342" s="194"/>
      <c r="Q342" s="194"/>
      <c r="R342" s="194"/>
      <c r="S342" s="194"/>
      <c r="T342" s="195"/>
      <c r="AT342" s="190" t="s">
        <v>143</v>
      </c>
      <c r="AU342" s="190" t="s">
        <v>81</v>
      </c>
      <c r="AV342" s="15" t="s">
        <v>84</v>
      </c>
      <c r="AW342" s="15" t="s">
        <v>33</v>
      </c>
      <c r="AX342" s="15" t="s">
        <v>76</v>
      </c>
      <c r="AY342" s="190" t="s">
        <v>134</v>
      </c>
    </row>
    <row r="343" spans="2:51" s="13" customFormat="1" ht="12">
      <c r="B343" s="172"/>
      <c r="D343" s="173" t="s">
        <v>143</v>
      </c>
      <c r="E343" s="174" t="s">
        <v>1</v>
      </c>
      <c r="F343" s="175" t="s">
        <v>612</v>
      </c>
      <c r="H343" s="176">
        <v>4.927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143</v>
      </c>
      <c r="AU343" s="174" t="s">
        <v>81</v>
      </c>
      <c r="AV343" s="13" t="s">
        <v>81</v>
      </c>
      <c r="AW343" s="13" t="s">
        <v>33</v>
      </c>
      <c r="AX343" s="13" t="s">
        <v>76</v>
      </c>
      <c r="AY343" s="174" t="s">
        <v>134</v>
      </c>
    </row>
    <row r="344" spans="2:51" s="14" customFormat="1" ht="12">
      <c r="B344" s="181"/>
      <c r="D344" s="173" t="s">
        <v>143</v>
      </c>
      <c r="E344" s="182" t="s">
        <v>1</v>
      </c>
      <c r="F344" s="183" t="s">
        <v>152</v>
      </c>
      <c r="H344" s="184">
        <v>4.927</v>
      </c>
      <c r="I344" s="185"/>
      <c r="L344" s="181"/>
      <c r="M344" s="186"/>
      <c r="N344" s="187"/>
      <c r="O344" s="187"/>
      <c r="P344" s="187"/>
      <c r="Q344" s="187"/>
      <c r="R344" s="187"/>
      <c r="S344" s="187"/>
      <c r="T344" s="188"/>
      <c r="AT344" s="182" t="s">
        <v>143</v>
      </c>
      <c r="AU344" s="182" t="s">
        <v>81</v>
      </c>
      <c r="AV344" s="14" t="s">
        <v>141</v>
      </c>
      <c r="AW344" s="14" t="s">
        <v>33</v>
      </c>
      <c r="AX344" s="14" t="s">
        <v>84</v>
      </c>
      <c r="AY344" s="182" t="s">
        <v>134</v>
      </c>
    </row>
    <row r="345" spans="1:65" s="2" customFormat="1" ht="21.75" customHeight="1">
      <c r="A345" s="32"/>
      <c r="B345" s="157"/>
      <c r="C345" s="158">
        <v>111</v>
      </c>
      <c r="D345" s="158" t="s">
        <v>137</v>
      </c>
      <c r="E345" s="159" t="s">
        <v>613</v>
      </c>
      <c r="F345" s="160" t="s">
        <v>614</v>
      </c>
      <c r="G345" s="161" t="s">
        <v>201</v>
      </c>
      <c r="H345" s="162">
        <v>2</v>
      </c>
      <c r="I345" s="163"/>
      <c r="J345" s="164">
        <f aca="true" t="shared" si="50" ref="J345:J355"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 aca="true" t="shared" si="51" ref="P345:P355">O345*H345</f>
        <v>0</v>
      </c>
      <c r="Q345" s="168">
        <v>0</v>
      </c>
      <c r="R345" s="168">
        <f aca="true" t="shared" si="52" ref="R345:R355">Q345*H345</f>
        <v>0</v>
      </c>
      <c r="S345" s="168">
        <v>0</v>
      </c>
      <c r="T345" s="169">
        <f aca="true" t="shared" si="53" ref="T345:T355"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211</v>
      </c>
      <c r="AT345" s="170" t="s">
        <v>137</v>
      </c>
      <c r="AU345" s="170" t="s">
        <v>81</v>
      </c>
      <c r="AY345" s="17" t="s">
        <v>134</v>
      </c>
      <c r="BE345" s="171">
        <f aca="true" t="shared" si="54" ref="BE345:BE355">IF(N345="základní",J345,0)</f>
        <v>0</v>
      </c>
      <c r="BF345" s="171">
        <f aca="true" t="shared" si="55" ref="BF345:BF355">IF(N345="snížená",J345,0)</f>
        <v>0</v>
      </c>
      <c r="BG345" s="171">
        <f aca="true" t="shared" si="56" ref="BG345:BG355">IF(N345="zákl. přenesená",J345,0)</f>
        <v>0</v>
      </c>
      <c r="BH345" s="171">
        <f aca="true" t="shared" si="57" ref="BH345:BH355">IF(N345="sníž. přenesená",J345,0)</f>
        <v>0</v>
      </c>
      <c r="BI345" s="171">
        <f aca="true" t="shared" si="58" ref="BI345:BI355">IF(N345="nulová",J345,0)</f>
        <v>0</v>
      </c>
      <c r="BJ345" s="17" t="s">
        <v>81</v>
      </c>
      <c r="BK345" s="171">
        <f aca="true" t="shared" si="59" ref="BK345:BK355">ROUND(I345*H345,2)</f>
        <v>0</v>
      </c>
      <c r="BL345" s="17" t="s">
        <v>211</v>
      </c>
      <c r="BM345" s="170" t="s">
        <v>615</v>
      </c>
    </row>
    <row r="346" spans="1:65" s="2" customFormat="1" ht="16.5" customHeight="1">
      <c r="A346" s="32"/>
      <c r="B346" s="157"/>
      <c r="C346" s="158">
        <v>112</v>
      </c>
      <c r="D346" s="196" t="s">
        <v>204</v>
      </c>
      <c r="E346" s="197" t="s">
        <v>616</v>
      </c>
      <c r="F346" s="198" t="s">
        <v>617</v>
      </c>
      <c r="G346" s="199" t="s">
        <v>201</v>
      </c>
      <c r="H346" s="200">
        <v>2</v>
      </c>
      <c r="I346" s="201"/>
      <c r="J346" s="202">
        <f t="shared" si="50"/>
        <v>0</v>
      </c>
      <c r="K346" s="203"/>
      <c r="L346" s="204"/>
      <c r="M346" s="205" t="s">
        <v>1</v>
      </c>
      <c r="N346" s="206" t="s">
        <v>42</v>
      </c>
      <c r="O346" s="58"/>
      <c r="P346" s="168">
        <f t="shared" si="51"/>
        <v>0</v>
      </c>
      <c r="Q346" s="168">
        <v>0.0155</v>
      </c>
      <c r="R346" s="168">
        <f t="shared" si="52"/>
        <v>0.031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299</v>
      </c>
      <c r="AT346" s="170" t="s">
        <v>204</v>
      </c>
      <c r="AU346" s="170" t="s">
        <v>81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81</v>
      </c>
      <c r="BK346" s="171">
        <f t="shared" si="59"/>
        <v>0</v>
      </c>
      <c r="BL346" s="17" t="s">
        <v>211</v>
      </c>
      <c r="BM346" s="170" t="s">
        <v>618</v>
      </c>
    </row>
    <row r="347" spans="1:65" s="2" customFormat="1" ht="21.75" customHeight="1">
      <c r="A347" s="32"/>
      <c r="B347" s="157"/>
      <c r="C347" s="158">
        <v>113</v>
      </c>
      <c r="D347" s="196" t="s">
        <v>204</v>
      </c>
      <c r="E347" s="197" t="s">
        <v>619</v>
      </c>
      <c r="F347" s="198" t="s">
        <v>620</v>
      </c>
      <c r="G347" s="199" t="s">
        <v>201</v>
      </c>
      <c r="H347" s="200">
        <v>2</v>
      </c>
      <c r="I347" s="201"/>
      <c r="J347" s="202">
        <f t="shared" si="50"/>
        <v>0</v>
      </c>
      <c r="K347" s="203"/>
      <c r="L347" s="204"/>
      <c r="M347" s="205" t="s">
        <v>1</v>
      </c>
      <c r="N347" s="206" t="s">
        <v>42</v>
      </c>
      <c r="O347" s="58"/>
      <c r="P347" s="168">
        <f t="shared" si="51"/>
        <v>0</v>
      </c>
      <c r="Q347" s="168">
        <v>0.0012</v>
      </c>
      <c r="R347" s="168">
        <f t="shared" si="52"/>
        <v>0.0024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299</v>
      </c>
      <c r="AT347" s="170" t="s">
        <v>204</v>
      </c>
      <c r="AU347" s="170" t="s">
        <v>81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81</v>
      </c>
      <c r="BK347" s="171">
        <f t="shared" si="59"/>
        <v>0</v>
      </c>
      <c r="BL347" s="17" t="s">
        <v>211</v>
      </c>
      <c r="BM347" s="170" t="s">
        <v>621</v>
      </c>
    </row>
    <row r="348" spans="1:65" s="2" customFormat="1" ht="16.5" customHeight="1">
      <c r="A348" s="32"/>
      <c r="B348" s="157"/>
      <c r="C348" s="158">
        <v>114</v>
      </c>
      <c r="D348" s="158" t="s">
        <v>137</v>
      </c>
      <c r="E348" s="159" t="s">
        <v>622</v>
      </c>
      <c r="F348" s="160" t="s">
        <v>623</v>
      </c>
      <c r="G348" s="161" t="s">
        <v>201</v>
      </c>
      <c r="H348" s="162">
        <v>2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211</v>
      </c>
      <c r="AT348" s="170" t="s">
        <v>137</v>
      </c>
      <c r="AU348" s="170" t="s">
        <v>81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81</v>
      </c>
      <c r="BK348" s="171">
        <f t="shared" si="59"/>
        <v>0</v>
      </c>
      <c r="BL348" s="17" t="s">
        <v>211</v>
      </c>
      <c r="BM348" s="170" t="s">
        <v>624</v>
      </c>
    </row>
    <row r="349" spans="1:65" s="2" customFormat="1" ht="16.5" customHeight="1">
      <c r="A349" s="32"/>
      <c r="B349" s="157"/>
      <c r="C349" s="158">
        <v>115</v>
      </c>
      <c r="D349" s="196" t="s">
        <v>204</v>
      </c>
      <c r="E349" s="197" t="s">
        <v>625</v>
      </c>
      <c r="F349" s="198" t="s">
        <v>626</v>
      </c>
      <c r="G349" s="199" t="s">
        <v>201</v>
      </c>
      <c r="H349" s="200">
        <v>2</v>
      </c>
      <c r="I349" s="201"/>
      <c r="J349" s="202">
        <f t="shared" si="50"/>
        <v>0</v>
      </c>
      <c r="K349" s="203"/>
      <c r="L349" s="204"/>
      <c r="M349" s="205" t="s">
        <v>1</v>
      </c>
      <c r="N349" s="206" t="s">
        <v>42</v>
      </c>
      <c r="O349" s="58"/>
      <c r="P349" s="168">
        <f t="shared" si="51"/>
        <v>0</v>
      </c>
      <c r="Q349" s="168">
        <v>0.00045</v>
      </c>
      <c r="R349" s="168">
        <f t="shared" si="52"/>
        <v>0.0009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299</v>
      </c>
      <c r="AT349" s="170" t="s">
        <v>204</v>
      </c>
      <c r="AU349" s="170" t="s">
        <v>81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81</v>
      </c>
      <c r="BK349" s="171">
        <f t="shared" si="59"/>
        <v>0</v>
      </c>
      <c r="BL349" s="17" t="s">
        <v>211</v>
      </c>
      <c r="BM349" s="170" t="s">
        <v>627</v>
      </c>
    </row>
    <row r="350" spans="1:65" s="2" customFormat="1" ht="21.75" customHeight="1">
      <c r="A350" s="32"/>
      <c r="B350" s="157"/>
      <c r="C350" s="158">
        <v>116</v>
      </c>
      <c r="D350" s="158" t="s">
        <v>137</v>
      </c>
      <c r="E350" s="159" t="s">
        <v>628</v>
      </c>
      <c r="F350" s="160" t="s">
        <v>629</v>
      </c>
      <c r="G350" s="161" t="s">
        <v>201</v>
      </c>
      <c r="H350" s="162">
        <v>2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211</v>
      </c>
      <c r="AT350" s="170" t="s">
        <v>137</v>
      </c>
      <c r="AU350" s="170" t="s">
        <v>81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81</v>
      </c>
      <c r="BK350" s="171">
        <f t="shared" si="59"/>
        <v>0</v>
      </c>
      <c r="BL350" s="17" t="s">
        <v>211</v>
      </c>
      <c r="BM350" s="170" t="s">
        <v>630</v>
      </c>
    </row>
    <row r="351" spans="1:65" s="2" customFormat="1" ht="16.5" customHeight="1">
      <c r="A351" s="32"/>
      <c r="B351" s="157"/>
      <c r="C351" s="158">
        <v>117</v>
      </c>
      <c r="D351" s="196" t="s">
        <v>204</v>
      </c>
      <c r="E351" s="197" t="s">
        <v>631</v>
      </c>
      <c r="F351" s="198" t="s">
        <v>632</v>
      </c>
      <c r="G351" s="199" t="s">
        <v>201</v>
      </c>
      <c r="H351" s="200">
        <v>2</v>
      </c>
      <c r="I351" s="201"/>
      <c r="J351" s="202">
        <f t="shared" si="50"/>
        <v>0</v>
      </c>
      <c r="K351" s="203"/>
      <c r="L351" s="204"/>
      <c r="M351" s="205" t="s">
        <v>1</v>
      </c>
      <c r="N351" s="206" t="s">
        <v>42</v>
      </c>
      <c r="O351" s="58"/>
      <c r="P351" s="168">
        <f t="shared" si="51"/>
        <v>0</v>
      </c>
      <c r="Q351" s="168">
        <v>0.00135</v>
      </c>
      <c r="R351" s="168">
        <f t="shared" si="52"/>
        <v>0.0027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299</v>
      </c>
      <c r="AT351" s="170" t="s">
        <v>204</v>
      </c>
      <c r="AU351" s="170" t="s">
        <v>81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81</v>
      </c>
      <c r="BK351" s="171">
        <f t="shared" si="59"/>
        <v>0</v>
      </c>
      <c r="BL351" s="17" t="s">
        <v>211</v>
      </c>
      <c r="BM351" s="170" t="s">
        <v>633</v>
      </c>
    </row>
    <row r="352" spans="1:65" s="2" customFormat="1" ht="21.75" customHeight="1">
      <c r="A352" s="32"/>
      <c r="B352" s="157"/>
      <c r="C352" s="158">
        <v>118</v>
      </c>
      <c r="D352" s="158" t="s">
        <v>137</v>
      </c>
      <c r="E352" s="159" t="s">
        <v>634</v>
      </c>
      <c r="F352" s="160" t="s">
        <v>635</v>
      </c>
      <c r="G352" s="161" t="s">
        <v>244</v>
      </c>
      <c r="H352" s="162">
        <v>0.037</v>
      </c>
      <c r="I352" s="163"/>
      <c r="J352" s="164">
        <f t="shared" si="50"/>
        <v>0</v>
      </c>
      <c r="K352" s="165"/>
      <c r="L352" s="33"/>
      <c r="M352" s="166" t="s">
        <v>1</v>
      </c>
      <c r="N352" s="167" t="s">
        <v>42</v>
      </c>
      <c r="O352" s="58"/>
      <c r="P352" s="168">
        <f t="shared" si="51"/>
        <v>0</v>
      </c>
      <c r="Q352" s="168">
        <v>0</v>
      </c>
      <c r="R352" s="168">
        <f t="shared" si="52"/>
        <v>0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211</v>
      </c>
      <c r="AT352" s="170" t="s">
        <v>137</v>
      </c>
      <c r="AU352" s="170" t="s">
        <v>81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81</v>
      </c>
      <c r="BK352" s="171">
        <f t="shared" si="59"/>
        <v>0</v>
      </c>
      <c r="BL352" s="17" t="s">
        <v>211</v>
      </c>
      <c r="BM352" s="170" t="s">
        <v>636</v>
      </c>
    </row>
    <row r="353" spans="1:65" s="2" customFormat="1" ht="21.75" customHeight="1">
      <c r="A353" s="32"/>
      <c r="B353" s="157"/>
      <c r="C353" s="158">
        <v>119</v>
      </c>
      <c r="D353" s="158" t="s">
        <v>137</v>
      </c>
      <c r="E353" s="159" t="s">
        <v>637</v>
      </c>
      <c r="F353" s="160" t="s">
        <v>638</v>
      </c>
      <c r="G353" s="161" t="s">
        <v>244</v>
      </c>
      <c r="H353" s="162">
        <v>0.037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211</v>
      </c>
      <c r="AT353" s="170" t="s">
        <v>137</v>
      </c>
      <c r="AU353" s="170" t="s">
        <v>81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81</v>
      </c>
      <c r="BK353" s="171">
        <f t="shared" si="59"/>
        <v>0</v>
      </c>
      <c r="BL353" s="17" t="s">
        <v>211</v>
      </c>
      <c r="BM353" s="170" t="s">
        <v>639</v>
      </c>
    </row>
    <row r="354" spans="1:65" s="2" customFormat="1" ht="21.75" customHeight="1">
      <c r="A354" s="32"/>
      <c r="B354" s="157"/>
      <c r="C354" s="158">
        <v>120</v>
      </c>
      <c r="D354" s="158" t="s">
        <v>137</v>
      </c>
      <c r="E354" s="159" t="s">
        <v>640</v>
      </c>
      <c r="F354" s="160" t="s">
        <v>641</v>
      </c>
      <c r="G354" s="161" t="s">
        <v>482</v>
      </c>
      <c r="H354" s="162">
        <v>1</v>
      </c>
      <c r="I354" s="163"/>
      <c r="J354" s="164">
        <f t="shared" si="50"/>
        <v>0</v>
      </c>
      <c r="K354" s="165"/>
      <c r="L354" s="33"/>
      <c r="M354" s="166" t="s">
        <v>1</v>
      </c>
      <c r="N354" s="167" t="s">
        <v>42</v>
      </c>
      <c r="O354" s="58"/>
      <c r="P354" s="168">
        <f t="shared" si="51"/>
        <v>0</v>
      </c>
      <c r="Q354" s="168">
        <v>0</v>
      </c>
      <c r="R354" s="168">
        <f t="shared" si="52"/>
        <v>0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211</v>
      </c>
      <c r="AT354" s="170" t="s">
        <v>137</v>
      </c>
      <c r="AU354" s="170" t="s">
        <v>81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81</v>
      </c>
      <c r="BK354" s="171">
        <f t="shared" si="59"/>
        <v>0</v>
      </c>
      <c r="BL354" s="17" t="s">
        <v>211</v>
      </c>
      <c r="BM354" s="170" t="s">
        <v>642</v>
      </c>
    </row>
    <row r="355" spans="1:65" s="2" customFormat="1" ht="21.75" customHeight="1">
      <c r="A355" s="32"/>
      <c r="B355" s="157"/>
      <c r="C355" s="158">
        <v>121</v>
      </c>
      <c r="D355" s="158" t="s">
        <v>137</v>
      </c>
      <c r="E355" s="159" t="s">
        <v>643</v>
      </c>
      <c r="F355" s="160" t="s">
        <v>644</v>
      </c>
      <c r="G355" s="161" t="s">
        <v>482</v>
      </c>
      <c r="H355" s="162">
        <v>2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211</v>
      </c>
      <c r="AT355" s="170" t="s">
        <v>137</v>
      </c>
      <c r="AU355" s="170" t="s">
        <v>81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81</v>
      </c>
      <c r="BK355" s="171">
        <f t="shared" si="59"/>
        <v>0</v>
      </c>
      <c r="BL355" s="17" t="s">
        <v>211</v>
      </c>
      <c r="BM355" s="170" t="s">
        <v>645</v>
      </c>
    </row>
    <row r="356" spans="2:63" s="12" customFormat="1" ht="22.9" customHeight="1">
      <c r="B356" s="144"/>
      <c r="D356" s="145" t="s">
        <v>75</v>
      </c>
      <c r="E356" s="155" t="s">
        <v>646</v>
      </c>
      <c r="F356" s="155" t="s">
        <v>647</v>
      </c>
      <c r="I356" s="147"/>
      <c r="J356" s="156">
        <f>BK356</f>
        <v>0</v>
      </c>
      <c r="L356" s="144"/>
      <c r="M356" s="149"/>
      <c r="N356" s="150"/>
      <c r="O356" s="150"/>
      <c r="P356" s="151">
        <f>SUM(P357:P366)</f>
        <v>0</v>
      </c>
      <c r="Q356" s="150"/>
      <c r="R356" s="151">
        <f>SUM(R357:R366)</f>
        <v>0.23641890999999998</v>
      </c>
      <c r="S356" s="150"/>
      <c r="T356" s="152">
        <f>SUM(T357:T366)</f>
        <v>0</v>
      </c>
      <c r="AR356" s="145" t="s">
        <v>81</v>
      </c>
      <c r="AT356" s="153" t="s">
        <v>75</v>
      </c>
      <c r="AU356" s="153" t="s">
        <v>84</v>
      </c>
      <c r="AY356" s="145" t="s">
        <v>134</v>
      </c>
      <c r="BK356" s="154">
        <f>SUM(BK357:BK366)</f>
        <v>0</v>
      </c>
    </row>
    <row r="357" spans="1:65" s="2" customFormat="1" ht="21.75" customHeight="1">
      <c r="A357" s="32"/>
      <c r="B357" s="157"/>
      <c r="C357" s="158">
        <v>122</v>
      </c>
      <c r="D357" s="158" t="s">
        <v>137</v>
      </c>
      <c r="E357" s="159" t="s">
        <v>648</v>
      </c>
      <c r="F357" s="160" t="s">
        <v>649</v>
      </c>
      <c r="G357" s="161" t="s">
        <v>140</v>
      </c>
      <c r="H357" s="162">
        <v>3.863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0.03767</v>
      </c>
      <c r="R357" s="168">
        <f>Q357*H357</f>
        <v>0.14551921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211</v>
      </c>
      <c r="AT357" s="170" t="s">
        <v>137</v>
      </c>
      <c r="AU357" s="170" t="s">
        <v>81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81</v>
      </c>
      <c r="BK357" s="171">
        <f>ROUND(I357*H357,2)</f>
        <v>0</v>
      </c>
      <c r="BL357" s="17" t="s">
        <v>211</v>
      </c>
      <c r="BM357" s="170" t="s">
        <v>650</v>
      </c>
    </row>
    <row r="358" spans="2:51" s="13" customFormat="1" ht="12">
      <c r="B358" s="172"/>
      <c r="D358" s="173" t="s">
        <v>143</v>
      </c>
      <c r="E358" s="174" t="s">
        <v>1</v>
      </c>
      <c r="F358" s="175" t="s">
        <v>285</v>
      </c>
      <c r="H358" s="176">
        <v>2.87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143</v>
      </c>
      <c r="AU358" s="174" t="s">
        <v>81</v>
      </c>
      <c r="AV358" s="13" t="s">
        <v>81</v>
      </c>
      <c r="AW358" s="13" t="s">
        <v>33</v>
      </c>
      <c r="AX358" s="13" t="s">
        <v>76</v>
      </c>
      <c r="AY358" s="174" t="s">
        <v>134</v>
      </c>
    </row>
    <row r="359" spans="2:51" s="13" customFormat="1" ht="12">
      <c r="B359" s="172"/>
      <c r="D359" s="173" t="s">
        <v>143</v>
      </c>
      <c r="E359" s="174" t="s">
        <v>1</v>
      </c>
      <c r="F359" s="175" t="s">
        <v>197</v>
      </c>
      <c r="H359" s="176">
        <v>0.993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143</v>
      </c>
      <c r="AU359" s="174" t="s">
        <v>81</v>
      </c>
      <c r="AV359" s="13" t="s">
        <v>81</v>
      </c>
      <c r="AW359" s="13" t="s">
        <v>33</v>
      </c>
      <c r="AX359" s="13" t="s">
        <v>76</v>
      </c>
      <c r="AY359" s="174" t="s">
        <v>134</v>
      </c>
    </row>
    <row r="360" spans="2:51" s="14" customFormat="1" ht="12">
      <c r="B360" s="181"/>
      <c r="D360" s="173" t="s">
        <v>143</v>
      </c>
      <c r="E360" s="182" t="s">
        <v>1</v>
      </c>
      <c r="F360" s="183" t="s">
        <v>152</v>
      </c>
      <c r="H360" s="184">
        <v>3.863</v>
      </c>
      <c r="I360" s="185"/>
      <c r="L360" s="181"/>
      <c r="M360" s="186"/>
      <c r="N360" s="187"/>
      <c r="O360" s="187"/>
      <c r="P360" s="187"/>
      <c r="Q360" s="187"/>
      <c r="R360" s="187"/>
      <c r="S360" s="187"/>
      <c r="T360" s="188"/>
      <c r="AT360" s="182" t="s">
        <v>143</v>
      </c>
      <c r="AU360" s="182" t="s">
        <v>81</v>
      </c>
      <c r="AV360" s="14" t="s">
        <v>141</v>
      </c>
      <c r="AW360" s="14" t="s">
        <v>33</v>
      </c>
      <c r="AX360" s="14" t="s">
        <v>84</v>
      </c>
      <c r="AY360" s="182" t="s">
        <v>134</v>
      </c>
    </row>
    <row r="361" spans="1:65" s="2" customFormat="1" ht="16.5" customHeight="1">
      <c r="A361" s="32"/>
      <c r="B361" s="157"/>
      <c r="C361" s="158">
        <v>123</v>
      </c>
      <c r="D361" s="158" t="s">
        <v>137</v>
      </c>
      <c r="E361" s="159" t="s">
        <v>651</v>
      </c>
      <c r="F361" s="160" t="s">
        <v>652</v>
      </c>
      <c r="G361" s="161" t="s">
        <v>140</v>
      </c>
      <c r="H361" s="162">
        <v>3.863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0.0003</v>
      </c>
      <c r="R361" s="168">
        <f>Q361*H361</f>
        <v>0.0011588999999999998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211</v>
      </c>
      <c r="AT361" s="170" t="s">
        <v>137</v>
      </c>
      <c r="AU361" s="170" t="s">
        <v>81</v>
      </c>
      <c r="AY361" s="17" t="s">
        <v>134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81</v>
      </c>
      <c r="BK361" s="171">
        <f>ROUND(I361*H361,2)</f>
        <v>0</v>
      </c>
      <c r="BL361" s="17" t="s">
        <v>211</v>
      </c>
      <c r="BM361" s="170" t="s">
        <v>653</v>
      </c>
    </row>
    <row r="362" spans="1:65" s="2" customFormat="1" ht="16.5" customHeight="1">
      <c r="A362" s="32"/>
      <c r="B362" s="157"/>
      <c r="C362" s="196">
        <v>124</v>
      </c>
      <c r="D362" s="196" t="s">
        <v>204</v>
      </c>
      <c r="E362" s="197" t="s">
        <v>654</v>
      </c>
      <c r="F362" s="198" t="s">
        <v>655</v>
      </c>
      <c r="G362" s="199" t="s">
        <v>140</v>
      </c>
      <c r="H362" s="200">
        <v>4.674</v>
      </c>
      <c r="I362" s="201"/>
      <c r="J362" s="202">
        <f>ROUND(I362*H362,2)</f>
        <v>0</v>
      </c>
      <c r="K362" s="203"/>
      <c r="L362" s="204"/>
      <c r="M362" s="205" t="s">
        <v>1</v>
      </c>
      <c r="N362" s="206" t="s">
        <v>42</v>
      </c>
      <c r="O362" s="58"/>
      <c r="P362" s="168">
        <f>O362*H362</f>
        <v>0</v>
      </c>
      <c r="Q362" s="168">
        <v>0.0192</v>
      </c>
      <c r="R362" s="168">
        <f>Q362*H362</f>
        <v>0.0897408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299</v>
      </c>
      <c r="AT362" s="170" t="s">
        <v>204</v>
      </c>
      <c r="AU362" s="170" t="s">
        <v>81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81</v>
      </c>
      <c r="BK362" s="171">
        <f>ROUND(I362*H362,2)</f>
        <v>0</v>
      </c>
      <c r="BL362" s="17" t="s">
        <v>211</v>
      </c>
      <c r="BM362" s="170" t="s">
        <v>656</v>
      </c>
    </row>
    <row r="363" spans="2:51" s="13" customFormat="1" ht="12">
      <c r="B363" s="172"/>
      <c r="D363" s="173" t="s">
        <v>143</v>
      </c>
      <c r="E363" s="174" t="s">
        <v>1</v>
      </c>
      <c r="F363" s="175" t="s">
        <v>657</v>
      </c>
      <c r="H363" s="176">
        <v>4.249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143</v>
      </c>
      <c r="AU363" s="174" t="s">
        <v>81</v>
      </c>
      <c r="AV363" s="13" t="s">
        <v>81</v>
      </c>
      <c r="AW363" s="13" t="s">
        <v>33</v>
      </c>
      <c r="AX363" s="13" t="s">
        <v>84</v>
      </c>
      <c r="AY363" s="174" t="s">
        <v>134</v>
      </c>
    </row>
    <row r="364" spans="2:51" s="13" customFormat="1" ht="12">
      <c r="B364" s="172"/>
      <c r="D364" s="173" t="s">
        <v>143</v>
      </c>
      <c r="F364" s="175" t="s">
        <v>658</v>
      </c>
      <c r="H364" s="176">
        <v>4.674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143</v>
      </c>
      <c r="AU364" s="174" t="s">
        <v>81</v>
      </c>
      <c r="AV364" s="13" t="s">
        <v>81</v>
      </c>
      <c r="AW364" s="13" t="s">
        <v>3</v>
      </c>
      <c r="AX364" s="13" t="s">
        <v>84</v>
      </c>
      <c r="AY364" s="174" t="s">
        <v>134</v>
      </c>
    </row>
    <row r="365" spans="1:65" s="2" customFormat="1" ht="21.75" customHeight="1">
      <c r="A365" s="32"/>
      <c r="B365" s="157"/>
      <c r="C365" s="158">
        <v>125</v>
      </c>
      <c r="D365" s="158" t="s">
        <v>137</v>
      </c>
      <c r="E365" s="159" t="s">
        <v>659</v>
      </c>
      <c r="F365" s="160" t="s">
        <v>660</v>
      </c>
      <c r="G365" s="161" t="s">
        <v>244</v>
      </c>
      <c r="H365" s="162">
        <v>0.236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211</v>
      </c>
      <c r="AT365" s="170" t="s">
        <v>137</v>
      </c>
      <c r="AU365" s="170" t="s">
        <v>81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81</v>
      </c>
      <c r="BK365" s="171">
        <f>ROUND(I365*H365,2)</f>
        <v>0</v>
      </c>
      <c r="BL365" s="17" t="s">
        <v>211</v>
      </c>
      <c r="BM365" s="170" t="s">
        <v>661</v>
      </c>
    </row>
    <row r="366" spans="1:65" s="2" customFormat="1" ht="21.75" customHeight="1">
      <c r="A366" s="32"/>
      <c r="B366" s="157"/>
      <c r="C366" s="158">
        <v>126</v>
      </c>
      <c r="D366" s="158" t="s">
        <v>137</v>
      </c>
      <c r="E366" s="159" t="s">
        <v>662</v>
      </c>
      <c r="F366" s="160" t="s">
        <v>663</v>
      </c>
      <c r="G366" s="161" t="s">
        <v>244</v>
      </c>
      <c r="H366" s="162">
        <v>0.236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211</v>
      </c>
      <c r="AT366" s="170" t="s">
        <v>137</v>
      </c>
      <c r="AU366" s="170" t="s">
        <v>81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81</v>
      </c>
      <c r="BK366" s="171">
        <f>ROUND(I366*H366,2)</f>
        <v>0</v>
      </c>
      <c r="BL366" s="17" t="s">
        <v>211</v>
      </c>
      <c r="BM366" s="170" t="s">
        <v>664</v>
      </c>
    </row>
    <row r="367" spans="2:63" s="12" customFormat="1" ht="22.9" customHeight="1">
      <c r="B367" s="144"/>
      <c r="D367" s="145" t="s">
        <v>75</v>
      </c>
      <c r="E367" s="155" t="s">
        <v>665</v>
      </c>
      <c r="F367" s="155" t="s">
        <v>666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SUM(P368:P379)</f>
        <v>0</v>
      </c>
      <c r="Q367" s="150"/>
      <c r="R367" s="151">
        <f>SUM(R368:R379)</f>
        <v>0.00144942</v>
      </c>
      <c r="S367" s="150"/>
      <c r="T367" s="152">
        <f>SUM(T368:T379)</f>
        <v>0.017562</v>
      </c>
      <c r="AR367" s="145" t="s">
        <v>81</v>
      </c>
      <c r="AT367" s="153" t="s">
        <v>75</v>
      </c>
      <c r="AU367" s="153" t="s">
        <v>84</v>
      </c>
      <c r="AY367" s="145" t="s">
        <v>134</v>
      </c>
      <c r="BK367" s="154">
        <f>SUM(BK368:BK379)</f>
        <v>0</v>
      </c>
    </row>
    <row r="368" spans="1:65" s="2" customFormat="1" ht="21.75" customHeight="1">
      <c r="A368" s="32"/>
      <c r="B368" s="157"/>
      <c r="C368" s="158">
        <v>127</v>
      </c>
      <c r="D368" s="158" t="s">
        <v>137</v>
      </c>
      <c r="E368" s="159" t="s">
        <v>667</v>
      </c>
      <c r="F368" s="160" t="s">
        <v>668</v>
      </c>
      <c r="G368" s="161" t="s">
        <v>140</v>
      </c>
      <c r="H368" s="162">
        <v>5.854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0.003</v>
      </c>
      <c r="T368" s="169">
        <f>S368*H368</f>
        <v>0.017562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211</v>
      </c>
      <c r="AT368" s="170" t="s">
        <v>137</v>
      </c>
      <c r="AU368" s="170" t="s">
        <v>81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211</v>
      </c>
      <c r="BM368" s="170" t="s">
        <v>669</v>
      </c>
    </row>
    <row r="369" spans="2:51" s="15" customFormat="1" ht="12">
      <c r="B369" s="189"/>
      <c r="D369" s="173" t="s">
        <v>143</v>
      </c>
      <c r="E369" s="190" t="s">
        <v>1</v>
      </c>
      <c r="F369" s="191" t="s">
        <v>670</v>
      </c>
      <c r="H369" s="190" t="s">
        <v>1</v>
      </c>
      <c r="I369" s="192"/>
      <c r="L369" s="189"/>
      <c r="M369" s="193"/>
      <c r="N369" s="194"/>
      <c r="O369" s="194"/>
      <c r="P369" s="194"/>
      <c r="Q369" s="194"/>
      <c r="R369" s="194"/>
      <c r="S369" s="194"/>
      <c r="T369" s="195"/>
      <c r="AT369" s="190" t="s">
        <v>143</v>
      </c>
      <c r="AU369" s="190" t="s">
        <v>81</v>
      </c>
      <c r="AV369" s="15" t="s">
        <v>84</v>
      </c>
      <c r="AW369" s="15" t="s">
        <v>33</v>
      </c>
      <c r="AX369" s="15" t="s">
        <v>76</v>
      </c>
      <c r="AY369" s="190" t="s">
        <v>134</v>
      </c>
    </row>
    <row r="370" spans="2:51" s="13" customFormat="1" ht="12">
      <c r="B370" s="172"/>
      <c r="D370" s="173" t="s">
        <v>143</v>
      </c>
      <c r="E370" s="174" t="s">
        <v>1</v>
      </c>
      <c r="F370" s="175" t="s">
        <v>671</v>
      </c>
      <c r="H370" s="176">
        <v>1.011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143</v>
      </c>
      <c r="AU370" s="174" t="s">
        <v>81</v>
      </c>
      <c r="AV370" s="13" t="s">
        <v>81</v>
      </c>
      <c r="AW370" s="13" t="s">
        <v>33</v>
      </c>
      <c r="AX370" s="13" t="s">
        <v>76</v>
      </c>
      <c r="AY370" s="174" t="s">
        <v>134</v>
      </c>
    </row>
    <row r="371" spans="2:51" s="13" customFormat="1" ht="12">
      <c r="B371" s="172"/>
      <c r="D371" s="173" t="s">
        <v>143</v>
      </c>
      <c r="E371" s="174" t="s">
        <v>1</v>
      </c>
      <c r="F371" s="175" t="s">
        <v>672</v>
      </c>
      <c r="H371" s="176">
        <v>2.848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143</v>
      </c>
      <c r="AU371" s="174" t="s">
        <v>81</v>
      </c>
      <c r="AV371" s="13" t="s">
        <v>81</v>
      </c>
      <c r="AW371" s="13" t="s">
        <v>33</v>
      </c>
      <c r="AX371" s="13" t="s">
        <v>76</v>
      </c>
      <c r="AY371" s="174" t="s">
        <v>134</v>
      </c>
    </row>
    <row r="372" spans="2:51" s="13" customFormat="1" ht="12">
      <c r="B372" s="172"/>
      <c r="D372" s="173" t="s">
        <v>143</v>
      </c>
      <c r="E372" s="174" t="s">
        <v>1</v>
      </c>
      <c r="F372" s="175" t="s">
        <v>673</v>
      </c>
      <c r="H372" s="176">
        <v>1.995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143</v>
      </c>
      <c r="AU372" s="174" t="s">
        <v>81</v>
      </c>
      <c r="AV372" s="13" t="s">
        <v>81</v>
      </c>
      <c r="AW372" s="13" t="s">
        <v>33</v>
      </c>
      <c r="AX372" s="13" t="s">
        <v>76</v>
      </c>
      <c r="AY372" s="174" t="s">
        <v>134</v>
      </c>
    </row>
    <row r="373" spans="2:51" s="14" customFormat="1" ht="12">
      <c r="B373" s="181"/>
      <c r="D373" s="173" t="s">
        <v>143</v>
      </c>
      <c r="E373" s="182" t="s">
        <v>1</v>
      </c>
      <c r="F373" s="183" t="s">
        <v>152</v>
      </c>
      <c r="H373" s="184">
        <v>5.854</v>
      </c>
      <c r="I373" s="185"/>
      <c r="L373" s="181"/>
      <c r="M373" s="186"/>
      <c r="N373" s="187"/>
      <c r="O373" s="187"/>
      <c r="P373" s="187"/>
      <c r="Q373" s="187"/>
      <c r="R373" s="187"/>
      <c r="S373" s="187"/>
      <c r="T373" s="188"/>
      <c r="AT373" s="182" t="s">
        <v>143</v>
      </c>
      <c r="AU373" s="182" t="s">
        <v>81</v>
      </c>
      <c r="AV373" s="14" t="s">
        <v>141</v>
      </c>
      <c r="AW373" s="14" t="s">
        <v>33</v>
      </c>
      <c r="AX373" s="14" t="s">
        <v>84</v>
      </c>
      <c r="AY373" s="182" t="s">
        <v>134</v>
      </c>
    </row>
    <row r="374" spans="1:65" s="2" customFormat="1" ht="16.5" customHeight="1">
      <c r="A374" s="32"/>
      <c r="B374" s="157"/>
      <c r="C374" s="158">
        <v>128</v>
      </c>
      <c r="D374" s="158" t="s">
        <v>137</v>
      </c>
      <c r="E374" s="159" t="s">
        <v>674</v>
      </c>
      <c r="F374" s="160" t="s">
        <v>675</v>
      </c>
      <c r="G374" s="161" t="s">
        <v>310</v>
      </c>
      <c r="H374" s="162">
        <v>5.44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1E-05</v>
      </c>
      <c r="R374" s="168">
        <f>Q374*H374</f>
        <v>5.440000000000001E-05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211</v>
      </c>
      <c r="AT374" s="170" t="s">
        <v>137</v>
      </c>
      <c r="AU374" s="170" t="s">
        <v>81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211</v>
      </c>
      <c r="BM374" s="170" t="s">
        <v>676</v>
      </c>
    </row>
    <row r="375" spans="2:51" s="13" customFormat="1" ht="12">
      <c r="B375" s="172"/>
      <c r="D375" s="173" t="s">
        <v>143</v>
      </c>
      <c r="E375" s="174" t="s">
        <v>1</v>
      </c>
      <c r="F375" s="175" t="s">
        <v>581</v>
      </c>
      <c r="H375" s="176">
        <v>5.44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143</v>
      </c>
      <c r="AU375" s="174" t="s">
        <v>81</v>
      </c>
      <c r="AV375" s="13" t="s">
        <v>81</v>
      </c>
      <c r="AW375" s="13" t="s">
        <v>33</v>
      </c>
      <c r="AX375" s="13" t="s">
        <v>84</v>
      </c>
      <c r="AY375" s="174" t="s">
        <v>134</v>
      </c>
    </row>
    <row r="376" spans="1:65" s="2" customFormat="1" ht="16.5" customHeight="1">
      <c r="A376" s="32"/>
      <c r="B376" s="157"/>
      <c r="C376" s="196">
        <v>129</v>
      </c>
      <c r="D376" s="196" t="s">
        <v>204</v>
      </c>
      <c r="E376" s="197" t="s">
        <v>677</v>
      </c>
      <c r="F376" s="198" t="s">
        <v>678</v>
      </c>
      <c r="G376" s="199" t="s">
        <v>310</v>
      </c>
      <c r="H376" s="200">
        <v>6.341</v>
      </c>
      <c r="I376" s="201"/>
      <c r="J376" s="202">
        <f>ROUND(I376*H376,2)</f>
        <v>0</v>
      </c>
      <c r="K376" s="203"/>
      <c r="L376" s="204"/>
      <c r="M376" s="205" t="s">
        <v>1</v>
      </c>
      <c r="N376" s="206" t="s">
        <v>42</v>
      </c>
      <c r="O376" s="58"/>
      <c r="P376" s="168">
        <f>O376*H376</f>
        <v>0</v>
      </c>
      <c r="Q376" s="168">
        <v>0.00022</v>
      </c>
      <c r="R376" s="168">
        <f>Q376*H376</f>
        <v>0.00139502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299</v>
      </c>
      <c r="AT376" s="170" t="s">
        <v>204</v>
      </c>
      <c r="AU376" s="170" t="s">
        <v>81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81</v>
      </c>
      <c r="BK376" s="171">
        <f>ROUND(I376*H376,2)</f>
        <v>0</v>
      </c>
      <c r="BL376" s="17" t="s">
        <v>211</v>
      </c>
      <c r="BM376" s="170" t="s">
        <v>679</v>
      </c>
    </row>
    <row r="377" spans="2:51" s="13" customFormat="1" ht="12">
      <c r="B377" s="172"/>
      <c r="D377" s="173" t="s">
        <v>143</v>
      </c>
      <c r="F377" s="175" t="s">
        <v>680</v>
      </c>
      <c r="H377" s="176">
        <v>6.341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143</v>
      </c>
      <c r="AU377" s="174" t="s">
        <v>81</v>
      </c>
      <c r="AV377" s="13" t="s">
        <v>81</v>
      </c>
      <c r="AW377" s="13" t="s">
        <v>3</v>
      </c>
      <c r="AX377" s="13" t="s">
        <v>84</v>
      </c>
      <c r="AY377" s="174" t="s">
        <v>134</v>
      </c>
    </row>
    <row r="378" spans="1:65" s="2" customFormat="1" ht="21.75" customHeight="1">
      <c r="A378" s="32"/>
      <c r="B378" s="157"/>
      <c r="C378" s="158">
        <v>130</v>
      </c>
      <c r="D378" s="158" t="s">
        <v>137</v>
      </c>
      <c r="E378" s="159" t="s">
        <v>681</v>
      </c>
      <c r="F378" s="160" t="s">
        <v>682</v>
      </c>
      <c r="G378" s="161" t="s">
        <v>244</v>
      </c>
      <c r="H378" s="162">
        <v>0.001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</v>
      </c>
      <c r="R378" s="168">
        <f>Q378*H378</f>
        <v>0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211</v>
      </c>
      <c r="AT378" s="170" t="s">
        <v>137</v>
      </c>
      <c r="AU378" s="170" t="s">
        <v>81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81</v>
      </c>
      <c r="BK378" s="171">
        <f>ROUND(I378*H378,2)</f>
        <v>0</v>
      </c>
      <c r="BL378" s="17" t="s">
        <v>211</v>
      </c>
      <c r="BM378" s="170" t="s">
        <v>683</v>
      </c>
    </row>
    <row r="379" spans="1:65" s="2" customFormat="1" ht="21.75" customHeight="1">
      <c r="A379" s="32"/>
      <c r="B379" s="157"/>
      <c r="C379" s="158">
        <v>131</v>
      </c>
      <c r="D379" s="158" t="s">
        <v>137</v>
      </c>
      <c r="E379" s="159" t="s">
        <v>684</v>
      </c>
      <c r="F379" s="160" t="s">
        <v>685</v>
      </c>
      <c r="G379" s="161" t="s">
        <v>244</v>
      </c>
      <c r="H379" s="162">
        <v>0.001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211</v>
      </c>
      <c r="AT379" s="170" t="s">
        <v>137</v>
      </c>
      <c r="AU379" s="170" t="s">
        <v>81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81</v>
      </c>
      <c r="BK379" s="171">
        <f>ROUND(I379*H379,2)</f>
        <v>0</v>
      </c>
      <c r="BL379" s="17" t="s">
        <v>211</v>
      </c>
      <c r="BM379" s="170" t="s">
        <v>686</v>
      </c>
    </row>
    <row r="380" spans="2:63" s="12" customFormat="1" ht="22.9" customHeight="1">
      <c r="B380" s="144"/>
      <c r="D380" s="145" t="s">
        <v>75</v>
      </c>
      <c r="E380" s="155" t="s">
        <v>687</v>
      </c>
      <c r="F380" s="155" t="s">
        <v>688</v>
      </c>
      <c r="I380" s="147"/>
      <c r="J380" s="156">
        <f>BK380</f>
        <v>0</v>
      </c>
      <c r="L380" s="144"/>
      <c r="M380" s="149"/>
      <c r="N380" s="150"/>
      <c r="O380" s="150"/>
      <c r="P380" s="151">
        <f>SUM(P381:P396)</f>
        <v>0</v>
      </c>
      <c r="Q380" s="150"/>
      <c r="R380" s="151">
        <f>SUM(R381:R396)</f>
        <v>1.2306348999999999</v>
      </c>
      <c r="S380" s="150"/>
      <c r="T380" s="152">
        <f>SUM(T381:T396)</f>
        <v>0</v>
      </c>
      <c r="AR380" s="145" t="s">
        <v>81</v>
      </c>
      <c r="AT380" s="153" t="s">
        <v>75</v>
      </c>
      <c r="AU380" s="153" t="s">
        <v>84</v>
      </c>
      <c r="AY380" s="145" t="s">
        <v>134</v>
      </c>
      <c r="BK380" s="154">
        <f>SUM(BK381:BK396)</f>
        <v>0</v>
      </c>
    </row>
    <row r="381" spans="1:65" s="2" customFormat="1" ht="21.75" customHeight="1">
      <c r="A381" s="32"/>
      <c r="B381" s="157"/>
      <c r="C381" s="158">
        <v>132</v>
      </c>
      <c r="D381" s="158" t="s">
        <v>137</v>
      </c>
      <c r="E381" s="159" t="s">
        <v>689</v>
      </c>
      <c r="F381" s="160" t="s">
        <v>690</v>
      </c>
      <c r="G381" s="161" t="s">
        <v>310</v>
      </c>
      <c r="H381" s="162">
        <v>10.82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0.00035</v>
      </c>
      <c r="R381" s="168">
        <f>Q381*H381</f>
        <v>0.003787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211</v>
      </c>
      <c r="AT381" s="170" t="s">
        <v>137</v>
      </c>
      <c r="AU381" s="170" t="s">
        <v>81</v>
      </c>
      <c r="AY381" s="17" t="s">
        <v>134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211</v>
      </c>
      <c r="BM381" s="170" t="s">
        <v>691</v>
      </c>
    </row>
    <row r="382" spans="2:51" s="13" customFormat="1" ht="12">
      <c r="B382" s="172"/>
      <c r="D382" s="173" t="s">
        <v>143</v>
      </c>
      <c r="E382" s="174" t="s">
        <v>1</v>
      </c>
      <c r="F382" s="175" t="s">
        <v>580</v>
      </c>
      <c r="H382" s="176">
        <v>4.01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143</v>
      </c>
      <c r="AU382" s="174" t="s">
        <v>81</v>
      </c>
      <c r="AV382" s="13" t="s">
        <v>81</v>
      </c>
      <c r="AW382" s="13" t="s">
        <v>33</v>
      </c>
      <c r="AX382" s="13" t="s">
        <v>76</v>
      </c>
      <c r="AY382" s="174" t="s">
        <v>134</v>
      </c>
    </row>
    <row r="383" spans="2:51" s="13" customFormat="1" ht="12">
      <c r="B383" s="172"/>
      <c r="D383" s="173" t="s">
        <v>143</v>
      </c>
      <c r="E383" s="174" t="s">
        <v>1</v>
      </c>
      <c r="F383" s="175" t="s">
        <v>313</v>
      </c>
      <c r="H383" s="176">
        <v>6.81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143</v>
      </c>
      <c r="AU383" s="174" t="s">
        <v>81</v>
      </c>
      <c r="AV383" s="13" t="s">
        <v>81</v>
      </c>
      <c r="AW383" s="13" t="s">
        <v>33</v>
      </c>
      <c r="AX383" s="13" t="s">
        <v>76</v>
      </c>
      <c r="AY383" s="174" t="s">
        <v>134</v>
      </c>
    </row>
    <row r="384" spans="2:51" s="14" customFormat="1" ht="12">
      <c r="B384" s="181"/>
      <c r="D384" s="173" t="s">
        <v>143</v>
      </c>
      <c r="E384" s="182" t="s">
        <v>1</v>
      </c>
      <c r="F384" s="183" t="s">
        <v>152</v>
      </c>
      <c r="H384" s="184">
        <v>10.82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2" t="s">
        <v>143</v>
      </c>
      <c r="AU384" s="182" t="s">
        <v>81</v>
      </c>
      <c r="AV384" s="14" t="s">
        <v>141</v>
      </c>
      <c r="AW384" s="14" t="s">
        <v>33</v>
      </c>
      <c r="AX384" s="14" t="s">
        <v>84</v>
      </c>
      <c r="AY384" s="182" t="s">
        <v>134</v>
      </c>
    </row>
    <row r="385" spans="1:65" s="2" customFormat="1" ht="16.5" customHeight="1">
      <c r="A385" s="32"/>
      <c r="B385" s="157"/>
      <c r="C385" s="196">
        <v>133</v>
      </c>
      <c r="D385" s="196" t="s">
        <v>204</v>
      </c>
      <c r="E385" s="197" t="s">
        <v>692</v>
      </c>
      <c r="F385" s="198" t="s">
        <v>693</v>
      </c>
      <c r="G385" s="199" t="s">
        <v>201</v>
      </c>
      <c r="H385" s="200">
        <v>29.755</v>
      </c>
      <c r="I385" s="201"/>
      <c r="J385" s="202">
        <f>ROUND(I385*H385,2)</f>
        <v>0</v>
      </c>
      <c r="K385" s="203"/>
      <c r="L385" s="204"/>
      <c r="M385" s="205" t="s">
        <v>1</v>
      </c>
      <c r="N385" s="206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299</v>
      </c>
      <c r="AT385" s="170" t="s">
        <v>204</v>
      </c>
      <c r="AU385" s="170" t="s">
        <v>81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211</v>
      </c>
      <c r="BM385" s="170" t="s">
        <v>694</v>
      </c>
    </row>
    <row r="386" spans="2:51" s="13" customFormat="1" ht="12">
      <c r="B386" s="172"/>
      <c r="D386" s="173" t="s">
        <v>143</v>
      </c>
      <c r="E386" s="174" t="s">
        <v>1</v>
      </c>
      <c r="F386" s="175" t="s">
        <v>695</v>
      </c>
      <c r="H386" s="176">
        <v>29.755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143</v>
      </c>
      <c r="AU386" s="174" t="s">
        <v>81</v>
      </c>
      <c r="AV386" s="13" t="s">
        <v>81</v>
      </c>
      <c r="AW386" s="13" t="s">
        <v>33</v>
      </c>
      <c r="AX386" s="13" t="s">
        <v>84</v>
      </c>
      <c r="AY386" s="174" t="s">
        <v>134</v>
      </c>
    </row>
    <row r="387" spans="1:65" s="2" customFormat="1" ht="21.75" customHeight="1">
      <c r="A387" s="32"/>
      <c r="B387" s="157"/>
      <c r="C387" s="158">
        <v>134</v>
      </c>
      <c r="D387" s="158" t="s">
        <v>137</v>
      </c>
      <c r="E387" s="159" t="s">
        <v>696</v>
      </c>
      <c r="F387" s="160" t="s">
        <v>697</v>
      </c>
      <c r="G387" s="161" t="s">
        <v>140</v>
      </c>
      <c r="H387" s="162">
        <v>24.07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0.03362</v>
      </c>
      <c r="R387" s="168">
        <f>Q387*H387</f>
        <v>0.8092334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211</v>
      </c>
      <c r="AT387" s="170" t="s">
        <v>137</v>
      </c>
      <c r="AU387" s="170" t="s">
        <v>81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81</v>
      </c>
      <c r="BK387" s="171">
        <f>ROUND(I387*H387,2)</f>
        <v>0</v>
      </c>
      <c r="BL387" s="17" t="s">
        <v>211</v>
      </c>
      <c r="BM387" s="170" t="s">
        <v>698</v>
      </c>
    </row>
    <row r="388" spans="2:51" s="13" customFormat="1" ht="12">
      <c r="B388" s="172"/>
      <c r="D388" s="173" t="s">
        <v>143</v>
      </c>
      <c r="E388" s="174" t="s">
        <v>1</v>
      </c>
      <c r="F388" s="175" t="s">
        <v>699</v>
      </c>
      <c r="H388" s="176">
        <v>13.62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143</v>
      </c>
      <c r="AU388" s="174" t="s">
        <v>81</v>
      </c>
      <c r="AV388" s="13" t="s">
        <v>81</v>
      </c>
      <c r="AW388" s="13" t="s">
        <v>33</v>
      </c>
      <c r="AX388" s="13" t="s">
        <v>76</v>
      </c>
      <c r="AY388" s="174" t="s">
        <v>134</v>
      </c>
    </row>
    <row r="389" spans="2:51" s="13" customFormat="1" ht="12">
      <c r="B389" s="172"/>
      <c r="D389" s="173" t="s">
        <v>143</v>
      </c>
      <c r="E389" s="174" t="s">
        <v>1</v>
      </c>
      <c r="F389" s="175" t="s">
        <v>700</v>
      </c>
      <c r="H389" s="176">
        <v>8.02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143</v>
      </c>
      <c r="AU389" s="174" t="s">
        <v>81</v>
      </c>
      <c r="AV389" s="13" t="s">
        <v>81</v>
      </c>
      <c r="AW389" s="13" t="s">
        <v>33</v>
      </c>
      <c r="AX389" s="13" t="s">
        <v>76</v>
      </c>
      <c r="AY389" s="174" t="s">
        <v>134</v>
      </c>
    </row>
    <row r="390" spans="2:51" s="13" customFormat="1" ht="12">
      <c r="B390" s="172"/>
      <c r="D390" s="173" t="s">
        <v>143</v>
      </c>
      <c r="E390" s="174" t="s">
        <v>1</v>
      </c>
      <c r="F390" s="175" t="s">
        <v>701</v>
      </c>
      <c r="H390" s="176">
        <v>2.43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143</v>
      </c>
      <c r="AU390" s="174" t="s">
        <v>81</v>
      </c>
      <c r="AV390" s="13" t="s">
        <v>81</v>
      </c>
      <c r="AW390" s="13" t="s">
        <v>33</v>
      </c>
      <c r="AX390" s="13" t="s">
        <v>76</v>
      </c>
      <c r="AY390" s="174" t="s">
        <v>134</v>
      </c>
    </row>
    <row r="391" spans="2:51" s="14" customFormat="1" ht="12">
      <c r="B391" s="181"/>
      <c r="D391" s="173" t="s">
        <v>143</v>
      </c>
      <c r="E391" s="182" t="s">
        <v>1</v>
      </c>
      <c r="F391" s="183" t="s">
        <v>152</v>
      </c>
      <c r="H391" s="184">
        <v>24.07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2" t="s">
        <v>143</v>
      </c>
      <c r="AU391" s="182" t="s">
        <v>81</v>
      </c>
      <c r="AV391" s="14" t="s">
        <v>141</v>
      </c>
      <c r="AW391" s="14" t="s">
        <v>33</v>
      </c>
      <c r="AX391" s="14" t="s">
        <v>84</v>
      </c>
      <c r="AY391" s="182" t="s">
        <v>134</v>
      </c>
    </row>
    <row r="392" spans="1:65" s="2" customFormat="1" ht="21.75" customHeight="1">
      <c r="A392" s="32"/>
      <c r="B392" s="157"/>
      <c r="C392" s="196">
        <v>135</v>
      </c>
      <c r="D392" s="196" t="s">
        <v>204</v>
      </c>
      <c r="E392" s="197" t="s">
        <v>702</v>
      </c>
      <c r="F392" s="198" t="s">
        <v>703</v>
      </c>
      <c r="G392" s="199" t="s">
        <v>140</v>
      </c>
      <c r="H392" s="200">
        <v>26.477</v>
      </c>
      <c r="I392" s="201"/>
      <c r="J392" s="202">
        <f>ROUND(I392*H392,2)</f>
        <v>0</v>
      </c>
      <c r="K392" s="203"/>
      <c r="L392" s="204"/>
      <c r="M392" s="205" t="s">
        <v>1</v>
      </c>
      <c r="N392" s="206" t="s">
        <v>42</v>
      </c>
      <c r="O392" s="58"/>
      <c r="P392" s="168">
        <f>O392*H392</f>
        <v>0</v>
      </c>
      <c r="Q392" s="168">
        <v>0.0155</v>
      </c>
      <c r="R392" s="168">
        <f>Q392*H392</f>
        <v>0.4103935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299</v>
      </c>
      <c r="AT392" s="170" t="s">
        <v>204</v>
      </c>
      <c r="AU392" s="170" t="s">
        <v>81</v>
      </c>
      <c r="AY392" s="17" t="s">
        <v>134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81</v>
      </c>
      <c r="BK392" s="171">
        <f>ROUND(I392*H392,2)</f>
        <v>0</v>
      </c>
      <c r="BL392" s="17" t="s">
        <v>211</v>
      </c>
      <c r="BM392" s="170" t="s">
        <v>704</v>
      </c>
    </row>
    <row r="393" spans="2:51" s="13" customFormat="1" ht="12">
      <c r="B393" s="172"/>
      <c r="D393" s="173" t="s">
        <v>143</v>
      </c>
      <c r="E393" s="174" t="s">
        <v>1</v>
      </c>
      <c r="F393" s="175" t="s">
        <v>705</v>
      </c>
      <c r="H393" s="176">
        <v>26.477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143</v>
      </c>
      <c r="AU393" s="174" t="s">
        <v>81</v>
      </c>
      <c r="AV393" s="13" t="s">
        <v>81</v>
      </c>
      <c r="AW393" s="13" t="s">
        <v>33</v>
      </c>
      <c r="AX393" s="13" t="s">
        <v>84</v>
      </c>
      <c r="AY393" s="174" t="s">
        <v>134</v>
      </c>
    </row>
    <row r="394" spans="1:65" s="2" customFormat="1" ht="16.5" customHeight="1">
      <c r="A394" s="32"/>
      <c r="B394" s="157"/>
      <c r="C394" s="158">
        <v>136</v>
      </c>
      <c r="D394" s="158" t="s">
        <v>137</v>
      </c>
      <c r="E394" s="159" t="s">
        <v>706</v>
      </c>
      <c r="F394" s="160" t="s">
        <v>707</v>
      </c>
      <c r="G394" s="161" t="s">
        <v>140</v>
      </c>
      <c r="H394" s="162">
        <v>24.07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0.0003</v>
      </c>
      <c r="R394" s="168">
        <f>Q394*H394</f>
        <v>0.007220999999999999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211</v>
      </c>
      <c r="AT394" s="170" t="s">
        <v>137</v>
      </c>
      <c r="AU394" s="170" t="s">
        <v>81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81</v>
      </c>
      <c r="BK394" s="171">
        <f>ROUND(I394*H394,2)</f>
        <v>0</v>
      </c>
      <c r="BL394" s="17" t="s">
        <v>211</v>
      </c>
      <c r="BM394" s="170" t="s">
        <v>708</v>
      </c>
    </row>
    <row r="395" spans="1:65" s="2" customFormat="1" ht="21.75" customHeight="1">
      <c r="A395" s="32"/>
      <c r="B395" s="157"/>
      <c r="C395" s="158">
        <v>137</v>
      </c>
      <c r="D395" s="158" t="s">
        <v>137</v>
      </c>
      <c r="E395" s="159" t="s">
        <v>709</v>
      </c>
      <c r="F395" s="160" t="s">
        <v>710</v>
      </c>
      <c r="G395" s="161" t="s">
        <v>244</v>
      </c>
      <c r="H395" s="162">
        <v>1.231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</v>
      </c>
      <c r="R395" s="168">
        <f>Q395*H395</f>
        <v>0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211</v>
      </c>
      <c r="AT395" s="170" t="s">
        <v>137</v>
      </c>
      <c r="AU395" s="170" t="s">
        <v>81</v>
      </c>
      <c r="AY395" s="17" t="s">
        <v>134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81</v>
      </c>
      <c r="BK395" s="171">
        <f>ROUND(I395*H395,2)</f>
        <v>0</v>
      </c>
      <c r="BL395" s="17" t="s">
        <v>211</v>
      </c>
      <c r="BM395" s="170" t="s">
        <v>711</v>
      </c>
    </row>
    <row r="396" spans="1:65" s="2" customFormat="1" ht="21.75" customHeight="1">
      <c r="A396" s="32"/>
      <c r="B396" s="157"/>
      <c r="C396" s="158">
        <v>138</v>
      </c>
      <c r="D396" s="158" t="s">
        <v>137</v>
      </c>
      <c r="E396" s="159" t="s">
        <v>712</v>
      </c>
      <c r="F396" s="160" t="s">
        <v>713</v>
      </c>
      <c r="G396" s="161" t="s">
        <v>244</v>
      </c>
      <c r="H396" s="162">
        <v>1.231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211</v>
      </c>
      <c r="AT396" s="170" t="s">
        <v>137</v>
      </c>
      <c r="AU396" s="170" t="s">
        <v>81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81</v>
      </c>
      <c r="BK396" s="171">
        <f>ROUND(I396*H396,2)</f>
        <v>0</v>
      </c>
      <c r="BL396" s="17" t="s">
        <v>211</v>
      </c>
      <c r="BM396" s="170" t="s">
        <v>714</v>
      </c>
    </row>
    <row r="397" spans="2:63" s="12" customFormat="1" ht="22.9" customHeight="1">
      <c r="B397" s="144"/>
      <c r="D397" s="145" t="s">
        <v>75</v>
      </c>
      <c r="E397" s="155" t="s">
        <v>715</v>
      </c>
      <c r="F397" s="155" t="s">
        <v>716</v>
      </c>
      <c r="I397" s="147"/>
      <c r="J397" s="156">
        <f>BK397</f>
        <v>0</v>
      </c>
      <c r="L397" s="144"/>
      <c r="M397" s="149"/>
      <c r="N397" s="150"/>
      <c r="O397" s="150"/>
      <c r="P397" s="151">
        <f>SUM(P398:P402)</f>
        <v>0</v>
      </c>
      <c r="Q397" s="150"/>
      <c r="R397" s="151">
        <f>SUM(R398:R402)</f>
        <v>0.001617</v>
      </c>
      <c r="S397" s="150"/>
      <c r="T397" s="152">
        <f>SUM(T398:T402)</f>
        <v>0</v>
      </c>
      <c r="AR397" s="145" t="s">
        <v>81</v>
      </c>
      <c r="AT397" s="153" t="s">
        <v>75</v>
      </c>
      <c r="AU397" s="153" t="s">
        <v>84</v>
      </c>
      <c r="AY397" s="145" t="s">
        <v>134</v>
      </c>
      <c r="BK397" s="154">
        <f>SUM(BK398:BK402)</f>
        <v>0</v>
      </c>
    </row>
    <row r="398" spans="1:65" s="2" customFormat="1" ht="21.75" customHeight="1">
      <c r="A398" s="32"/>
      <c r="B398" s="157"/>
      <c r="C398" s="158">
        <v>139</v>
      </c>
      <c r="D398" s="158" t="s">
        <v>137</v>
      </c>
      <c r="E398" s="159" t="s">
        <v>717</v>
      </c>
      <c r="F398" s="160" t="s">
        <v>718</v>
      </c>
      <c r="G398" s="161" t="s">
        <v>140</v>
      </c>
      <c r="H398" s="162">
        <v>4.9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7E-05</v>
      </c>
      <c r="R398" s="168">
        <f>Q398*H398</f>
        <v>0.000343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211</v>
      </c>
      <c r="AT398" s="170" t="s">
        <v>137</v>
      </c>
      <c r="AU398" s="170" t="s">
        <v>81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81</v>
      </c>
      <c r="BK398" s="171">
        <f>ROUND(I398*H398,2)</f>
        <v>0</v>
      </c>
      <c r="BL398" s="17" t="s">
        <v>211</v>
      </c>
      <c r="BM398" s="170" t="s">
        <v>719</v>
      </c>
    </row>
    <row r="399" spans="1:65" s="2" customFormat="1" ht="21.75" customHeight="1">
      <c r="A399" s="32"/>
      <c r="B399" s="157"/>
      <c r="C399" s="158">
        <v>140</v>
      </c>
      <c r="D399" s="158" t="s">
        <v>137</v>
      </c>
      <c r="E399" s="159" t="s">
        <v>720</v>
      </c>
      <c r="F399" s="160" t="s">
        <v>721</v>
      </c>
      <c r="G399" s="161" t="s">
        <v>140</v>
      </c>
      <c r="H399" s="162">
        <v>4.9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0.00014</v>
      </c>
      <c r="R399" s="168">
        <f>Q399*H399</f>
        <v>0.000686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211</v>
      </c>
      <c r="AT399" s="170" t="s">
        <v>137</v>
      </c>
      <c r="AU399" s="170" t="s">
        <v>81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81</v>
      </c>
      <c r="BK399" s="171">
        <f>ROUND(I399*H399,2)</f>
        <v>0</v>
      </c>
      <c r="BL399" s="17" t="s">
        <v>211</v>
      </c>
      <c r="BM399" s="170" t="s">
        <v>722</v>
      </c>
    </row>
    <row r="400" spans="2:51" s="15" customFormat="1" ht="12">
      <c r="B400" s="189"/>
      <c r="D400" s="173" t="s">
        <v>143</v>
      </c>
      <c r="E400" s="190" t="s">
        <v>1</v>
      </c>
      <c r="F400" s="191" t="s">
        <v>723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143</v>
      </c>
      <c r="AU400" s="190" t="s">
        <v>81</v>
      </c>
      <c r="AV400" s="15" t="s">
        <v>84</v>
      </c>
      <c r="AW400" s="15" t="s">
        <v>33</v>
      </c>
      <c r="AX400" s="15" t="s">
        <v>76</v>
      </c>
      <c r="AY400" s="190" t="s">
        <v>134</v>
      </c>
    </row>
    <row r="401" spans="2:51" s="13" customFormat="1" ht="12">
      <c r="B401" s="172"/>
      <c r="D401" s="173" t="s">
        <v>143</v>
      </c>
      <c r="E401" s="174" t="s">
        <v>1</v>
      </c>
      <c r="F401" s="175" t="s">
        <v>724</v>
      </c>
      <c r="H401" s="176">
        <v>4.9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143</v>
      </c>
      <c r="AU401" s="174" t="s">
        <v>81</v>
      </c>
      <c r="AV401" s="13" t="s">
        <v>81</v>
      </c>
      <c r="AW401" s="13" t="s">
        <v>33</v>
      </c>
      <c r="AX401" s="13" t="s">
        <v>84</v>
      </c>
      <c r="AY401" s="174" t="s">
        <v>134</v>
      </c>
    </row>
    <row r="402" spans="1:65" s="2" customFormat="1" ht="21.75" customHeight="1">
      <c r="A402" s="32"/>
      <c r="B402" s="157"/>
      <c r="C402" s="158">
        <v>141</v>
      </c>
      <c r="D402" s="158" t="s">
        <v>137</v>
      </c>
      <c r="E402" s="159" t="s">
        <v>725</v>
      </c>
      <c r="F402" s="160" t="s">
        <v>726</v>
      </c>
      <c r="G402" s="161" t="s">
        <v>140</v>
      </c>
      <c r="H402" s="162">
        <v>4.9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0.00012</v>
      </c>
      <c r="R402" s="168">
        <f>Q402*H402</f>
        <v>0.0005880000000000001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211</v>
      </c>
      <c r="AT402" s="170" t="s">
        <v>137</v>
      </c>
      <c r="AU402" s="170" t="s">
        <v>81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81</v>
      </c>
      <c r="BK402" s="171">
        <f>ROUND(I402*H402,2)</f>
        <v>0</v>
      </c>
      <c r="BL402" s="17" t="s">
        <v>211</v>
      </c>
      <c r="BM402" s="170" t="s">
        <v>727</v>
      </c>
    </row>
    <row r="403" spans="2:63" s="12" customFormat="1" ht="22.9" customHeight="1">
      <c r="B403" s="144"/>
      <c r="D403" s="145" t="s">
        <v>75</v>
      </c>
      <c r="E403" s="155" t="s">
        <v>728</v>
      </c>
      <c r="F403" s="155" t="s">
        <v>729</v>
      </c>
      <c r="I403" s="147"/>
      <c r="J403" s="156">
        <f>BK403</f>
        <v>0</v>
      </c>
      <c r="L403" s="144"/>
      <c r="M403" s="149"/>
      <c r="N403" s="150"/>
      <c r="O403" s="150"/>
      <c r="P403" s="151">
        <f>SUM(P404:P416)</f>
        <v>0</v>
      </c>
      <c r="Q403" s="150"/>
      <c r="R403" s="151">
        <f>SUM(R404:R416)</f>
        <v>0.01953563</v>
      </c>
      <c r="S403" s="150"/>
      <c r="T403" s="152">
        <f>SUM(T404:T416)</f>
        <v>0</v>
      </c>
      <c r="AR403" s="145" t="s">
        <v>81</v>
      </c>
      <c r="AT403" s="153" t="s">
        <v>75</v>
      </c>
      <c r="AU403" s="153" t="s">
        <v>84</v>
      </c>
      <c r="AY403" s="145" t="s">
        <v>134</v>
      </c>
      <c r="BK403" s="154">
        <f>SUM(BK404:BK416)</f>
        <v>0</v>
      </c>
    </row>
    <row r="404" spans="1:65" s="2" customFormat="1" ht="21.75" customHeight="1">
      <c r="A404" s="32"/>
      <c r="B404" s="157"/>
      <c r="C404" s="158">
        <v>142</v>
      </c>
      <c r="D404" s="158" t="s">
        <v>137</v>
      </c>
      <c r="E404" s="159" t="s">
        <v>209</v>
      </c>
      <c r="F404" s="160" t="s">
        <v>210</v>
      </c>
      <c r="G404" s="161" t="s">
        <v>140</v>
      </c>
      <c r="H404" s="162">
        <v>52.799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211</v>
      </c>
      <c r="AT404" s="170" t="s">
        <v>137</v>
      </c>
      <c r="AU404" s="170" t="s">
        <v>81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81</v>
      </c>
      <c r="BK404" s="171">
        <f>ROUND(I404*H404,2)</f>
        <v>0</v>
      </c>
      <c r="BL404" s="17" t="s">
        <v>211</v>
      </c>
      <c r="BM404" s="170" t="s">
        <v>730</v>
      </c>
    </row>
    <row r="405" spans="2:51" s="15" customFormat="1" ht="12">
      <c r="B405" s="189"/>
      <c r="D405" s="173" t="s">
        <v>143</v>
      </c>
      <c r="E405" s="190" t="s">
        <v>1</v>
      </c>
      <c r="F405" s="191" t="s">
        <v>215</v>
      </c>
      <c r="H405" s="190" t="s">
        <v>1</v>
      </c>
      <c r="I405" s="192"/>
      <c r="L405" s="189"/>
      <c r="M405" s="193"/>
      <c r="N405" s="194"/>
      <c r="O405" s="194"/>
      <c r="P405" s="194"/>
      <c r="Q405" s="194"/>
      <c r="R405" s="194"/>
      <c r="S405" s="194"/>
      <c r="T405" s="195"/>
      <c r="AT405" s="190" t="s">
        <v>143</v>
      </c>
      <c r="AU405" s="190" t="s">
        <v>81</v>
      </c>
      <c r="AV405" s="15" t="s">
        <v>84</v>
      </c>
      <c r="AW405" s="15" t="s">
        <v>33</v>
      </c>
      <c r="AX405" s="15" t="s">
        <v>76</v>
      </c>
      <c r="AY405" s="190" t="s">
        <v>134</v>
      </c>
    </row>
    <row r="406" spans="2:51" s="13" customFormat="1" ht="12">
      <c r="B406" s="172"/>
      <c r="D406" s="173" t="s">
        <v>143</v>
      </c>
      <c r="E406" s="174" t="s">
        <v>1</v>
      </c>
      <c r="F406" s="175" t="s">
        <v>197</v>
      </c>
      <c r="H406" s="176">
        <v>0.993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143</v>
      </c>
      <c r="AU406" s="174" t="s">
        <v>81</v>
      </c>
      <c r="AV406" s="13" t="s">
        <v>81</v>
      </c>
      <c r="AW406" s="13" t="s">
        <v>33</v>
      </c>
      <c r="AX406" s="13" t="s">
        <v>76</v>
      </c>
      <c r="AY406" s="174" t="s">
        <v>134</v>
      </c>
    </row>
    <row r="407" spans="2:51" s="13" customFormat="1" ht="12">
      <c r="B407" s="172"/>
      <c r="D407" s="173" t="s">
        <v>143</v>
      </c>
      <c r="E407" s="174" t="s">
        <v>1</v>
      </c>
      <c r="F407" s="175" t="s">
        <v>196</v>
      </c>
      <c r="H407" s="176">
        <v>2.87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143</v>
      </c>
      <c r="AU407" s="174" t="s">
        <v>81</v>
      </c>
      <c r="AV407" s="13" t="s">
        <v>81</v>
      </c>
      <c r="AW407" s="13" t="s">
        <v>33</v>
      </c>
      <c r="AX407" s="13" t="s">
        <v>76</v>
      </c>
      <c r="AY407" s="174" t="s">
        <v>134</v>
      </c>
    </row>
    <row r="408" spans="2:51" s="15" customFormat="1" ht="12">
      <c r="B408" s="189"/>
      <c r="D408" s="173" t="s">
        <v>143</v>
      </c>
      <c r="E408" s="190" t="s">
        <v>1</v>
      </c>
      <c r="F408" s="191" t="s">
        <v>731</v>
      </c>
      <c r="H408" s="190" t="s">
        <v>1</v>
      </c>
      <c r="I408" s="192"/>
      <c r="L408" s="189"/>
      <c r="M408" s="193"/>
      <c r="N408" s="194"/>
      <c r="O408" s="194"/>
      <c r="P408" s="194"/>
      <c r="Q408" s="194"/>
      <c r="R408" s="194"/>
      <c r="S408" s="194"/>
      <c r="T408" s="195"/>
      <c r="AT408" s="190" t="s">
        <v>143</v>
      </c>
      <c r="AU408" s="190" t="s">
        <v>81</v>
      </c>
      <c r="AV408" s="15" t="s">
        <v>84</v>
      </c>
      <c r="AW408" s="15" t="s">
        <v>33</v>
      </c>
      <c r="AX408" s="15" t="s">
        <v>76</v>
      </c>
      <c r="AY408" s="190" t="s">
        <v>134</v>
      </c>
    </row>
    <row r="409" spans="2:51" s="13" customFormat="1" ht="12">
      <c r="B409" s="172"/>
      <c r="D409" s="173" t="s">
        <v>143</v>
      </c>
      <c r="E409" s="174" t="s">
        <v>1</v>
      </c>
      <c r="F409" s="175" t="s">
        <v>732</v>
      </c>
      <c r="H409" s="176">
        <v>4.086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143</v>
      </c>
      <c r="AU409" s="174" t="s">
        <v>81</v>
      </c>
      <c r="AV409" s="13" t="s">
        <v>81</v>
      </c>
      <c r="AW409" s="13" t="s">
        <v>33</v>
      </c>
      <c r="AX409" s="13" t="s">
        <v>76</v>
      </c>
      <c r="AY409" s="174" t="s">
        <v>134</v>
      </c>
    </row>
    <row r="410" spans="2:51" s="13" customFormat="1" ht="12">
      <c r="B410" s="172"/>
      <c r="D410" s="173" t="s">
        <v>143</v>
      </c>
      <c r="E410" s="174" t="s">
        <v>1</v>
      </c>
      <c r="F410" s="175" t="s">
        <v>733</v>
      </c>
      <c r="H410" s="176">
        <v>2.406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143</v>
      </c>
      <c r="AU410" s="174" t="s">
        <v>81</v>
      </c>
      <c r="AV410" s="13" t="s">
        <v>81</v>
      </c>
      <c r="AW410" s="13" t="s">
        <v>33</v>
      </c>
      <c r="AX410" s="13" t="s">
        <v>76</v>
      </c>
      <c r="AY410" s="174" t="s">
        <v>134</v>
      </c>
    </row>
    <row r="411" spans="2:51" s="13" customFormat="1" ht="12">
      <c r="B411" s="172"/>
      <c r="D411" s="173" t="s">
        <v>143</v>
      </c>
      <c r="E411" s="174" t="s">
        <v>1</v>
      </c>
      <c r="F411" s="175" t="s">
        <v>734</v>
      </c>
      <c r="H411" s="176">
        <v>8.8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143</v>
      </c>
      <c r="AU411" s="174" t="s">
        <v>81</v>
      </c>
      <c r="AV411" s="13" t="s">
        <v>81</v>
      </c>
      <c r="AW411" s="13" t="s">
        <v>33</v>
      </c>
      <c r="AX411" s="13" t="s">
        <v>76</v>
      </c>
      <c r="AY411" s="174" t="s">
        <v>134</v>
      </c>
    </row>
    <row r="412" spans="2:51" s="15" customFormat="1" ht="12">
      <c r="B412" s="189"/>
      <c r="D412" s="173" t="s">
        <v>143</v>
      </c>
      <c r="E412" s="190" t="s">
        <v>1</v>
      </c>
      <c r="F412" s="191" t="s">
        <v>735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143</v>
      </c>
      <c r="AU412" s="190" t="s">
        <v>81</v>
      </c>
      <c r="AV412" s="15" t="s">
        <v>84</v>
      </c>
      <c r="AW412" s="15" t="s">
        <v>33</v>
      </c>
      <c r="AX412" s="15" t="s">
        <v>76</v>
      </c>
      <c r="AY412" s="190" t="s">
        <v>134</v>
      </c>
    </row>
    <row r="413" spans="2:51" s="13" customFormat="1" ht="12">
      <c r="B413" s="172"/>
      <c r="D413" s="173" t="s">
        <v>143</v>
      </c>
      <c r="E413" s="174" t="s">
        <v>1</v>
      </c>
      <c r="F413" s="175" t="s">
        <v>736</v>
      </c>
      <c r="H413" s="176">
        <v>33.644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143</v>
      </c>
      <c r="AU413" s="174" t="s">
        <v>81</v>
      </c>
      <c r="AV413" s="13" t="s">
        <v>81</v>
      </c>
      <c r="AW413" s="13" t="s">
        <v>33</v>
      </c>
      <c r="AX413" s="13" t="s">
        <v>76</v>
      </c>
      <c r="AY413" s="174" t="s">
        <v>134</v>
      </c>
    </row>
    <row r="414" spans="2:51" s="14" customFormat="1" ht="12">
      <c r="B414" s="181"/>
      <c r="D414" s="173" t="s">
        <v>143</v>
      </c>
      <c r="E414" s="182" t="s">
        <v>1</v>
      </c>
      <c r="F414" s="183" t="s">
        <v>152</v>
      </c>
      <c r="H414" s="184">
        <v>52.799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143</v>
      </c>
      <c r="AU414" s="182" t="s">
        <v>81</v>
      </c>
      <c r="AV414" s="14" t="s">
        <v>141</v>
      </c>
      <c r="AW414" s="14" t="s">
        <v>33</v>
      </c>
      <c r="AX414" s="14" t="s">
        <v>84</v>
      </c>
      <c r="AY414" s="182" t="s">
        <v>134</v>
      </c>
    </row>
    <row r="415" spans="1:65" s="2" customFormat="1" ht="21.75" customHeight="1">
      <c r="A415" s="32"/>
      <c r="B415" s="157"/>
      <c r="C415" s="158">
        <v>143</v>
      </c>
      <c r="D415" s="158" t="s">
        <v>137</v>
      </c>
      <c r="E415" s="159" t="s">
        <v>737</v>
      </c>
      <c r="F415" s="160" t="s">
        <v>738</v>
      </c>
      <c r="G415" s="161" t="s">
        <v>140</v>
      </c>
      <c r="H415" s="162">
        <v>52.799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0.00021</v>
      </c>
      <c r="R415" s="168">
        <f>Q415*H415</f>
        <v>0.01108779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211</v>
      </c>
      <c r="AT415" s="170" t="s">
        <v>137</v>
      </c>
      <c r="AU415" s="170" t="s">
        <v>81</v>
      </c>
      <c r="AY415" s="17" t="s">
        <v>134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81</v>
      </c>
      <c r="BK415" s="171">
        <f>ROUND(I415*H415,2)</f>
        <v>0</v>
      </c>
      <c r="BL415" s="17" t="s">
        <v>211</v>
      </c>
      <c r="BM415" s="170" t="s">
        <v>739</v>
      </c>
    </row>
    <row r="416" spans="1:65" s="2" customFormat="1" ht="21.75" customHeight="1">
      <c r="A416" s="32"/>
      <c r="B416" s="157"/>
      <c r="C416" s="158">
        <v>144</v>
      </c>
      <c r="D416" s="158" t="s">
        <v>137</v>
      </c>
      <c r="E416" s="159" t="s">
        <v>740</v>
      </c>
      <c r="F416" s="160" t="s">
        <v>741</v>
      </c>
      <c r="G416" s="161" t="s">
        <v>140</v>
      </c>
      <c r="H416" s="162">
        <v>52.799</v>
      </c>
      <c r="I416" s="163"/>
      <c r="J416" s="164">
        <f>ROUND(I416*H416,2)</f>
        <v>0</v>
      </c>
      <c r="K416" s="165"/>
      <c r="L416" s="33"/>
      <c r="M416" s="166" t="s">
        <v>1</v>
      </c>
      <c r="N416" s="167" t="s">
        <v>42</v>
      </c>
      <c r="O416" s="58"/>
      <c r="P416" s="168">
        <f>O416*H416</f>
        <v>0</v>
      </c>
      <c r="Q416" s="168">
        <v>0.00016</v>
      </c>
      <c r="R416" s="168">
        <f>Q416*H416</f>
        <v>0.00844784</v>
      </c>
      <c r="S416" s="168">
        <v>0</v>
      </c>
      <c r="T416" s="169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211</v>
      </c>
      <c r="AT416" s="170" t="s">
        <v>137</v>
      </c>
      <c r="AU416" s="170" t="s">
        <v>81</v>
      </c>
      <c r="AY416" s="17" t="s">
        <v>134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81</v>
      </c>
      <c r="BK416" s="171">
        <f>ROUND(I416*H416,2)</f>
        <v>0</v>
      </c>
      <c r="BL416" s="17" t="s">
        <v>211</v>
      </c>
      <c r="BM416" s="170" t="s">
        <v>742</v>
      </c>
    </row>
    <row r="417" spans="2:63" s="12" customFormat="1" ht="25.9" customHeight="1">
      <c r="B417" s="144"/>
      <c r="D417" s="145" t="s">
        <v>75</v>
      </c>
      <c r="E417" s="146" t="s">
        <v>743</v>
      </c>
      <c r="F417" s="146" t="s">
        <v>744</v>
      </c>
      <c r="I417" s="147"/>
      <c r="J417" s="148">
        <f>BK417</f>
        <v>0</v>
      </c>
      <c r="L417" s="144"/>
      <c r="M417" s="149"/>
      <c r="N417" s="150"/>
      <c r="O417" s="150"/>
      <c r="P417" s="151">
        <f>SUM(P418:P441)</f>
        <v>0</v>
      </c>
      <c r="Q417" s="150"/>
      <c r="R417" s="151">
        <f>SUM(R418:R441)</f>
        <v>0</v>
      </c>
      <c r="S417" s="150"/>
      <c r="T417" s="152">
        <f>SUM(T418:T441)</f>
        <v>0</v>
      </c>
      <c r="AR417" s="145" t="s">
        <v>141</v>
      </c>
      <c r="AT417" s="153" t="s">
        <v>75</v>
      </c>
      <c r="AU417" s="153" t="s">
        <v>76</v>
      </c>
      <c r="AY417" s="145" t="s">
        <v>134</v>
      </c>
      <c r="BK417" s="154">
        <f>SUM(BK418:BK441)</f>
        <v>0</v>
      </c>
    </row>
    <row r="418" spans="1:65" s="2" customFormat="1" ht="16.5" customHeight="1">
      <c r="A418" s="32"/>
      <c r="B418" s="157"/>
      <c r="C418" s="158">
        <v>145</v>
      </c>
      <c r="D418" s="158" t="s">
        <v>137</v>
      </c>
      <c r="E418" s="159" t="s">
        <v>745</v>
      </c>
      <c r="F418" s="160" t="s">
        <v>746</v>
      </c>
      <c r="G418" s="161" t="s">
        <v>747</v>
      </c>
      <c r="H418" s="162">
        <v>58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</v>
      </c>
      <c r="R418" s="168">
        <f>Q418*H418</f>
        <v>0</v>
      </c>
      <c r="S418" s="168">
        <v>0</v>
      </c>
      <c r="T418" s="16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748</v>
      </c>
      <c r="AT418" s="170" t="s">
        <v>137</v>
      </c>
      <c r="AU418" s="170" t="s">
        <v>84</v>
      </c>
      <c r="AY418" s="17" t="s">
        <v>134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81</v>
      </c>
      <c r="BK418" s="171">
        <f>ROUND(I418*H418,2)</f>
        <v>0</v>
      </c>
      <c r="BL418" s="17" t="s">
        <v>748</v>
      </c>
      <c r="BM418" s="170" t="s">
        <v>749</v>
      </c>
    </row>
    <row r="419" spans="2:51" s="15" customFormat="1" ht="22.5">
      <c r="B419" s="189"/>
      <c r="D419" s="173" t="s">
        <v>143</v>
      </c>
      <c r="E419" s="190" t="s">
        <v>1</v>
      </c>
      <c r="F419" s="191" t="s">
        <v>750</v>
      </c>
      <c r="H419" s="190" t="s">
        <v>1</v>
      </c>
      <c r="I419" s="192"/>
      <c r="L419" s="189"/>
      <c r="M419" s="193"/>
      <c r="N419" s="194"/>
      <c r="O419" s="194"/>
      <c r="P419" s="194"/>
      <c r="Q419" s="194"/>
      <c r="R419" s="194"/>
      <c r="S419" s="194"/>
      <c r="T419" s="195"/>
      <c r="AT419" s="190" t="s">
        <v>143</v>
      </c>
      <c r="AU419" s="190" t="s">
        <v>84</v>
      </c>
      <c r="AV419" s="15" t="s">
        <v>84</v>
      </c>
      <c r="AW419" s="15" t="s">
        <v>33</v>
      </c>
      <c r="AX419" s="15" t="s">
        <v>76</v>
      </c>
      <c r="AY419" s="190" t="s">
        <v>134</v>
      </c>
    </row>
    <row r="420" spans="2:51" s="15" customFormat="1" ht="12">
      <c r="B420" s="189"/>
      <c r="D420" s="173" t="s">
        <v>143</v>
      </c>
      <c r="E420" s="190" t="s">
        <v>1</v>
      </c>
      <c r="F420" s="191" t="s">
        <v>751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143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134</v>
      </c>
    </row>
    <row r="421" spans="2:51" s="13" customFormat="1" ht="12">
      <c r="B421" s="172"/>
      <c r="D421" s="173" t="s">
        <v>143</v>
      </c>
      <c r="E421" s="174" t="s">
        <v>1</v>
      </c>
      <c r="F421" s="175" t="s">
        <v>211</v>
      </c>
      <c r="H421" s="176">
        <v>16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143</v>
      </c>
      <c r="AU421" s="174" t="s">
        <v>84</v>
      </c>
      <c r="AV421" s="13" t="s">
        <v>81</v>
      </c>
      <c r="AW421" s="13" t="s">
        <v>33</v>
      </c>
      <c r="AX421" s="13" t="s">
        <v>76</v>
      </c>
      <c r="AY421" s="174" t="s">
        <v>134</v>
      </c>
    </row>
    <row r="422" spans="2:51" s="15" customFormat="1" ht="12">
      <c r="B422" s="189"/>
      <c r="D422" s="173" t="s">
        <v>143</v>
      </c>
      <c r="E422" s="190" t="s">
        <v>1</v>
      </c>
      <c r="F422" s="191" t="s">
        <v>752</v>
      </c>
      <c r="H422" s="190" t="s">
        <v>1</v>
      </c>
      <c r="I422" s="192"/>
      <c r="L422" s="189"/>
      <c r="M422" s="193"/>
      <c r="N422" s="194"/>
      <c r="O422" s="194"/>
      <c r="P422" s="194"/>
      <c r="Q422" s="194"/>
      <c r="R422" s="194"/>
      <c r="S422" s="194"/>
      <c r="T422" s="195"/>
      <c r="AT422" s="190" t="s">
        <v>143</v>
      </c>
      <c r="AU422" s="190" t="s">
        <v>84</v>
      </c>
      <c r="AV422" s="15" t="s">
        <v>84</v>
      </c>
      <c r="AW422" s="15" t="s">
        <v>33</v>
      </c>
      <c r="AX422" s="15" t="s">
        <v>76</v>
      </c>
      <c r="AY422" s="190" t="s">
        <v>134</v>
      </c>
    </row>
    <row r="423" spans="2:51" s="13" customFormat="1" ht="12">
      <c r="B423" s="172"/>
      <c r="D423" s="173" t="s">
        <v>143</v>
      </c>
      <c r="E423" s="174" t="s">
        <v>1</v>
      </c>
      <c r="F423" s="175" t="s">
        <v>211</v>
      </c>
      <c r="H423" s="176">
        <v>16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143</v>
      </c>
      <c r="AU423" s="174" t="s">
        <v>84</v>
      </c>
      <c r="AV423" s="13" t="s">
        <v>81</v>
      </c>
      <c r="AW423" s="13" t="s">
        <v>33</v>
      </c>
      <c r="AX423" s="13" t="s">
        <v>76</v>
      </c>
      <c r="AY423" s="174" t="s">
        <v>134</v>
      </c>
    </row>
    <row r="424" spans="2:51" s="15" customFormat="1" ht="22.5">
      <c r="B424" s="189"/>
      <c r="D424" s="173" t="s">
        <v>143</v>
      </c>
      <c r="E424" s="190" t="s">
        <v>1</v>
      </c>
      <c r="F424" s="191" t="s">
        <v>753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143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134</v>
      </c>
    </row>
    <row r="425" spans="2:51" s="13" customFormat="1" ht="12">
      <c r="B425" s="172"/>
      <c r="D425" s="173" t="s">
        <v>143</v>
      </c>
      <c r="E425" s="174" t="s">
        <v>1</v>
      </c>
      <c r="F425" s="175" t="s">
        <v>81</v>
      </c>
      <c r="H425" s="176">
        <v>2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143</v>
      </c>
      <c r="AU425" s="174" t="s">
        <v>84</v>
      </c>
      <c r="AV425" s="13" t="s">
        <v>81</v>
      </c>
      <c r="AW425" s="13" t="s">
        <v>33</v>
      </c>
      <c r="AX425" s="13" t="s">
        <v>76</v>
      </c>
      <c r="AY425" s="174" t="s">
        <v>134</v>
      </c>
    </row>
    <row r="426" spans="2:51" s="15" customFormat="1" ht="12">
      <c r="B426" s="189"/>
      <c r="D426" s="173" t="s">
        <v>143</v>
      </c>
      <c r="E426" s="190" t="s">
        <v>1</v>
      </c>
      <c r="F426" s="191" t="s">
        <v>754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143</v>
      </c>
      <c r="AU426" s="190" t="s">
        <v>84</v>
      </c>
      <c r="AV426" s="15" t="s">
        <v>84</v>
      </c>
      <c r="AW426" s="15" t="s">
        <v>33</v>
      </c>
      <c r="AX426" s="15" t="s">
        <v>76</v>
      </c>
      <c r="AY426" s="190" t="s">
        <v>134</v>
      </c>
    </row>
    <row r="427" spans="2:51" s="13" customFormat="1" ht="12">
      <c r="B427" s="172"/>
      <c r="D427" s="173" t="s">
        <v>143</v>
      </c>
      <c r="E427" s="174" t="s">
        <v>1</v>
      </c>
      <c r="F427" s="175" t="s">
        <v>170</v>
      </c>
      <c r="H427" s="176">
        <v>8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143</v>
      </c>
      <c r="AU427" s="174" t="s">
        <v>84</v>
      </c>
      <c r="AV427" s="13" t="s">
        <v>81</v>
      </c>
      <c r="AW427" s="13" t="s">
        <v>33</v>
      </c>
      <c r="AX427" s="13" t="s">
        <v>76</v>
      </c>
      <c r="AY427" s="174" t="s">
        <v>134</v>
      </c>
    </row>
    <row r="428" spans="2:51" s="15" customFormat="1" ht="12">
      <c r="B428" s="189"/>
      <c r="D428" s="173" t="s">
        <v>143</v>
      </c>
      <c r="E428" s="190" t="s">
        <v>1</v>
      </c>
      <c r="F428" s="191" t="s">
        <v>755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143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134</v>
      </c>
    </row>
    <row r="429" spans="2:51" s="13" customFormat="1" ht="12">
      <c r="B429" s="172"/>
      <c r="D429" s="173" t="s">
        <v>143</v>
      </c>
      <c r="E429" s="174" t="s">
        <v>1</v>
      </c>
      <c r="F429" s="175" t="s">
        <v>170</v>
      </c>
      <c r="H429" s="176">
        <v>8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143</v>
      </c>
      <c r="AU429" s="174" t="s">
        <v>84</v>
      </c>
      <c r="AV429" s="13" t="s">
        <v>81</v>
      </c>
      <c r="AW429" s="13" t="s">
        <v>33</v>
      </c>
      <c r="AX429" s="13" t="s">
        <v>76</v>
      </c>
      <c r="AY429" s="174" t="s">
        <v>134</v>
      </c>
    </row>
    <row r="430" spans="2:51" s="15" customFormat="1" ht="12">
      <c r="B430" s="189"/>
      <c r="D430" s="173" t="s">
        <v>143</v>
      </c>
      <c r="E430" s="190" t="s">
        <v>1</v>
      </c>
      <c r="F430" s="191" t="s">
        <v>756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143</v>
      </c>
      <c r="AU430" s="190" t="s">
        <v>84</v>
      </c>
      <c r="AV430" s="15" t="s">
        <v>84</v>
      </c>
      <c r="AW430" s="15" t="s">
        <v>33</v>
      </c>
      <c r="AX430" s="15" t="s">
        <v>76</v>
      </c>
      <c r="AY430" s="190" t="s">
        <v>134</v>
      </c>
    </row>
    <row r="431" spans="2:51" s="13" customFormat="1" ht="12">
      <c r="B431" s="172"/>
      <c r="D431" s="173" t="s">
        <v>143</v>
      </c>
      <c r="E431" s="174" t="s">
        <v>1</v>
      </c>
      <c r="F431" s="175" t="s">
        <v>170</v>
      </c>
      <c r="H431" s="176">
        <v>8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143</v>
      </c>
      <c r="AU431" s="174" t="s">
        <v>84</v>
      </c>
      <c r="AV431" s="13" t="s">
        <v>81</v>
      </c>
      <c r="AW431" s="13" t="s">
        <v>33</v>
      </c>
      <c r="AX431" s="13" t="s">
        <v>76</v>
      </c>
      <c r="AY431" s="174" t="s">
        <v>134</v>
      </c>
    </row>
    <row r="432" spans="2:51" s="14" customFormat="1" ht="12">
      <c r="B432" s="181"/>
      <c r="D432" s="173" t="s">
        <v>143</v>
      </c>
      <c r="E432" s="182" t="s">
        <v>1</v>
      </c>
      <c r="F432" s="183" t="s">
        <v>152</v>
      </c>
      <c r="H432" s="184">
        <v>58</v>
      </c>
      <c r="I432" s="185"/>
      <c r="L432" s="181"/>
      <c r="M432" s="186"/>
      <c r="N432" s="187"/>
      <c r="O432" s="187"/>
      <c r="P432" s="187"/>
      <c r="Q432" s="187"/>
      <c r="R432" s="187"/>
      <c r="S432" s="187"/>
      <c r="T432" s="188"/>
      <c r="AT432" s="182" t="s">
        <v>143</v>
      </c>
      <c r="AU432" s="182" t="s">
        <v>84</v>
      </c>
      <c r="AV432" s="14" t="s">
        <v>141</v>
      </c>
      <c r="AW432" s="14" t="s">
        <v>33</v>
      </c>
      <c r="AX432" s="14" t="s">
        <v>84</v>
      </c>
      <c r="AY432" s="182" t="s">
        <v>134</v>
      </c>
    </row>
    <row r="433" spans="1:65" s="2" customFormat="1" ht="16.5" customHeight="1">
      <c r="A433" s="32"/>
      <c r="B433" s="157"/>
      <c r="C433" s="158">
        <v>146</v>
      </c>
      <c r="D433" s="158" t="s">
        <v>137</v>
      </c>
      <c r="E433" s="159" t="s">
        <v>757</v>
      </c>
      <c r="F433" s="160" t="s">
        <v>758</v>
      </c>
      <c r="G433" s="161" t="s">
        <v>747</v>
      </c>
      <c r="H433" s="162">
        <v>16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748</v>
      </c>
      <c r="AT433" s="170" t="s">
        <v>137</v>
      </c>
      <c r="AU433" s="170" t="s">
        <v>84</v>
      </c>
      <c r="AY433" s="17" t="s">
        <v>134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81</v>
      </c>
      <c r="BK433" s="171">
        <f>ROUND(I433*H433,2)</f>
        <v>0</v>
      </c>
      <c r="BL433" s="17" t="s">
        <v>748</v>
      </c>
      <c r="BM433" s="170" t="s">
        <v>759</v>
      </c>
    </row>
    <row r="434" spans="2:51" s="15" customFormat="1" ht="22.5">
      <c r="B434" s="189"/>
      <c r="D434" s="173" t="s">
        <v>143</v>
      </c>
      <c r="E434" s="190" t="s">
        <v>1</v>
      </c>
      <c r="F434" s="191" t="s">
        <v>760</v>
      </c>
      <c r="H434" s="190" t="s">
        <v>1</v>
      </c>
      <c r="I434" s="192"/>
      <c r="L434" s="189"/>
      <c r="M434" s="193"/>
      <c r="N434" s="194"/>
      <c r="O434" s="194"/>
      <c r="P434" s="194"/>
      <c r="Q434" s="194"/>
      <c r="R434" s="194"/>
      <c r="S434" s="194"/>
      <c r="T434" s="195"/>
      <c r="AT434" s="190" t="s">
        <v>143</v>
      </c>
      <c r="AU434" s="190" t="s">
        <v>84</v>
      </c>
      <c r="AV434" s="15" t="s">
        <v>84</v>
      </c>
      <c r="AW434" s="15" t="s">
        <v>33</v>
      </c>
      <c r="AX434" s="15" t="s">
        <v>76</v>
      </c>
      <c r="AY434" s="190" t="s">
        <v>134</v>
      </c>
    </row>
    <row r="435" spans="2:51" s="13" customFormat="1" ht="12">
      <c r="B435" s="172"/>
      <c r="D435" s="173" t="s">
        <v>143</v>
      </c>
      <c r="E435" s="174" t="s">
        <v>1</v>
      </c>
      <c r="F435" s="175" t="s">
        <v>170</v>
      </c>
      <c r="H435" s="176">
        <v>8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143</v>
      </c>
      <c r="AU435" s="174" t="s">
        <v>84</v>
      </c>
      <c r="AV435" s="13" t="s">
        <v>81</v>
      </c>
      <c r="AW435" s="13" t="s">
        <v>33</v>
      </c>
      <c r="AX435" s="13" t="s">
        <v>76</v>
      </c>
      <c r="AY435" s="174" t="s">
        <v>134</v>
      </c>
    </row>
    <row r="436" spans="2:51" s="15" customFormat="1" ht="12">
      <c r="B436" s="189"/>
      <c r="D436" s="173" t="s">
        <v>143</v>
      </c>
      <c r="E436" s="190" t="s">
        <v>1</v>
      </c>
      <c r="F436" s="191" t="s">
        <v>761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143</v>
      </c>
      <c r="AU436" s="190" t="s">
        <v>84</v>
      </c>
      <c r="AV436" s="15" t="s">
        <v>84</v>
      </c>
      <c r="AW436" s="15" t="s">
        <v>33</v>
      </c>
      <c r="AX436" s="15" t="s">
        <v>76</v>
      </c>
      <c r="AY436" s="190" t="s">
        <v>134</v>
      </c>
    </row>
    <row r="437" spans="2:51" s="13" customFormat="1" ht="12">
      <c r="B437" s="172"/>
      <c r="D437" s="173" t="s">
        <v>143</v>
      </c>
      <c r="E437" s="174" t="s">
        <v>1</v>
      </c>
      <c r="F437" s="175" t="s">
        <v>170</v>
      </c>
      <c r="H437" s="176">
        <v>8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143</v>
      </c>
      <c r="AU437" s="174" t="s">
        <v>84</v>
      </c>
      <c r="AV437" s="13" t="s">
        <v>81</v>
      </c>
      <c r="AW437" s="13" t="s">
        <v>33</v>
      </c>
      <c r="AX437" s="13" t="s">
        <v>76</v>
      </c>
      <c r="AY437" s="174" t="s">
        <v>134</v>
      </c>
    </row>
    <row r="438" spans="2:51" s="14" customFormat="1" ht="12">
      <c r="B438" s="181"/>
      <c r="D438" s="173" t="s">
        <v>143</v>
      </c>
      <c r="E438" s="182" t="s">
        <v>1</v>
      </c>
      <c r="F438" s="183" t="s">
        <v>152</v>
      </c>
      <c r="H438" s="184">
        <v>16</v>
      </c>
      <c r="I438" s="185"/>
      <c r="L438" s="181"/>
      <c r="M438" s="186"/>
      <c r="N438" s="187"/>
      <c r="O438" s="187"/>
      <c r="P438" s="187"/>
      <c r="Q438" s="187"/>
      <c r="R438" s="187"/>
      <c r="S438" s="187"/>
      <c r="T438" s="188"/>
      <c r="AT438" s="182" t="s">
        <v>143</v>
      </c>
      <c r="AU438" s="182" t="s">
        <v>84</v>
      </c>
      <c r="AV438" s="14" t="s">
        <v>141</v>
      </c>
      <c r="AW438" s="14" t="s">
        <v>33</v>
      </c>
      <c r="AX438" s="14" t="s">
        <v>84</v>
      </c>
      <c r="AY438" s="182" t="s">
        <v>134</v>
      </c>
    </row>
    <row r="439" spans="1:65" s="2" customFormat="1" ht="16.5" customHeight="1">
      <c r="A439" s="32"/>
      <c r="B439" s="157"/>
      <c r="C439" s="158">
        <v>147</v>
      </c>
      <c r="D439" s="158" t="s">
        <v>137</v>
      </c>
      <c r="E439" s="159" t="s">
        <v>762</v>
      </c>
      <c r="F439" s="160" t="s">
        <v>763</v>
      </c>
      <c r="G439" s="161" t="s">
        <v>747</v>
      </c>
      <c r="H439" s="162">
        <v>4</v>
      </c>
      <c r="I439" s="163"/>
      <c r="J439" s="164">
        <f>ROUND(I439*H439,2)</f>
        <v>0</v>
      </c>
      <c r="K439" s="165"/>
      <c r="L439" s="33"/>
      <c r="M439" s="166" t="s">
        <v>1</v>
      </c>
      <c r="N439" s="167" t="s">
        <v>42</v>
      </c>
      <c r="O439" s="58"/>
      <c r="P439" s="168">
        <f>O439*H439</f>
        <v>0</v>
      </c>
      <c r="Q439" s="168">
        <v>0</v>
      </c>
      <c r="R439" s="168">
        <f>Q439*H439</f>
        <v>0</v>
      </c>
      <c r="S439" s="168">
        <v>0</v>
      </c>
      <c r="T439" s="169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70" t="s">
        <v>748</v>
      </c>
      <c r="AT439" s="170" t="s">
        <v>137</v>
      </c>
      <c r="AU439" s="170" t="s">
        <v>84</v>
      </c>
      <c r="AY439" s="17" t="s">
        <v>134</v>
      </c>
      <c r="BE439" s="171">
        <f>IF(N439="základní",J439,0)</f>
        <v>0</v>
      </c>
      <c r="BF439" s="171">
        <f>IF(N439="snížená",J439,0)</f>
        <v>0</v>
      </c>
      <c r="BG439" s="171">
        <f>IF(N439="zákl. přenesená",J439,0)</f>
        <v>0</v>
      </c>
      <c r="BH439" s="171">
        <f>IF(N439="sníž. přenesená",J439,0)</f>
        <v>0</v>
      </c>
      <c r="BI439" s="171">
        <f>IF(N439="nulová",J439,0)</f>
        <v>0</v>
      </c>
      <c r="BJ439" s="17" t="s">
        <v>81</v>
      </c>
      <c r="BK439" s="171">
        <f>ROUND(I439*H439,2)</f>
        <v>0</v>
      </c>
      <c r="BL439" s="17" t="s">
        <v>748</v>
      </c>
      <c r="BM439" s="170" t="s">
        <v>764</v>
      </c>
    </row>
    <row r="440" spans="2:51" s="15" customFormat="1" ht="12">
      <c r="B440" s="189"/>
      <c r="D440" s="173" t="s">
        <v>143</v>
      </c>
      <c r="E440" s="190" t="s">
        <v>1</v>
      </c>
      <c r="F440" s="191" t="s">
        <v>765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143</v>
      </c>
      <c r="AU440" s="190" t="s">
        <v>84</v>
      </c>
      <c r="AV440" s="15" t="s">
        <v>84</v>
      </c>
      <c r="AW440" s="15" t="s">
        <v>33</v>
      </c>
      <c r="AX440" s="15" t="s">
        <v>76</v>
      </c>
      <c r="AY440" s="190" t="s">
        <v>134</v>
      </c>
    </row>
    <row r="441" spans="2:51" s="13" customFormat="1" ht="12">
      <c r="B441" s="172"/>
      <c r="D441" s="173" t="s">
        <v>143</v>
      </c>
      <c r="E441" s="174" t="s">
        <v>1</v>
      </c>
      <c r="F441" s="175" t="s">
        <v>141</v>
      </c>
      <c r="H441" s="176">
        <v>4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143</v>
      </c>
      <c r="AU441" s="174" t="s">
        <v>84</v>
      </c>
      <c r="AV441" s="13" t="s">
        <v>81</v>
      </c>
      <c r="AW441" s="13" t="s">
        <v>33</v>
      </c>
      <c r="AX441" s="13" t="s">
        <v>84</v>
      </c>
      <c r="AY441" s="174" t="s">
        <v>134</v>
      </c>
    </row>
    <row r="442" spans="2:63" s="12" customFormat="1" ht="25.9" customHeight="1">
      <c r="B442" s="144"/>
      <c r="D442" s="145" t="s">
        <v>75</v>
      </c>
      <c r="E442" s="146" t="s">
        <v>766</v>
      </c>
      <c r="F442" s="146" t="s">
        <v>767</v>
      </c>
      <c r="I442" s="147"/>
      <c r="J442" s="148">
        <f>BK442</f>
        <v>0</v>
      </c>
      <c r="L442" s="144"/>
      <c r="M442" s="149"/>
      <c r="N442" s="150"/>
      <c r="O442" s="150"/>
      <c r="P442" s="151">
        <f>P443+P445</f>
        <v>0</v>
      </c>
      <c r="Q442" s="150"/>
      <c r="R442" s="151">
        <f>R443+R445</f>
        <v>0</v>
      </c>
      <c r="S442" s="150"/>
      <c r="T442" s="152">
        <f>T443+T445</f>
        <v>0</v>
      </c>
      <c r="AR442" s="145" t="s">
        <v>159</v>
      </c>
      <c r="AT442" s="153" t="s">
        <v>75</v>
      </c>
      <c r="AU442" s="153" t="s">
        <v>76</v>
      </c>
      <c r="AY442" s="145" t="s">
        <v>134</v>
      </c>
      <c r="BK442" s="154">
        <f>BK443+BK445</f>
        <v>0</v>
      </c>
    </row>
    <row r="443" spans="2:63" s="12" customFormat="1" ht="22.9" customHeight="1">
      <c r="B443" s="144"/>
      <c r="D443" s="145" t="s">
        <v>75</v>
      </c>
      <c r="E443" s="155" t="s">
        <v>768</v>
      </c>
      <c r="F443" s="155" t="s">
        <v>769</v>
      </c>
      <c r="I443" s="147"/>
      <c r="J443" s="156">
        <f>BK443</f>
        <v>0</v>
      </c>
      <c r="L443" s="144"/>
      <c r="M443" s="149"/>
      <c r="N443" s="150"/>
      <c r="O443" s="150"/>
      <c r="P443" s="151">
        <f>P444</f>
        <v>0</v>
      </c>
      <c r="Q443" s="150"/>
      <c r="R443" s="151">
        <f>R444</f>
        <v>0</v>
      </c>
      <c r="S443" s="150"/>
      <c r="T443" s="152">
        <f>T444</f>
        <v>0</v>
      </c>
      <c r="AR443" s="145" t="s">
        <v>159</v>
      </c>
      <c r="AT443" s="153" t="s">
        <v>75</v>
      </c>
      <c r="AU443" s="153" t="s">
        <v>84</v>
      </c>
      <c r="AY443" s="145" t="s">
        <v>134</v>
      </c>
      <c r="BK443" s="154">
        <f>BK444</f>
        <v>0</v>
      </c>
    </row>
    <row r="444" spans="1:65" s="2" customFormat="1" ht="16.5" customHeight="1">
      <c r="A444" s="32"/>
      <c r="B444" s="157"/>
      <c r="C444" s="158">
        <v>148</v>
      </c>
      <c r="D444" s="158" t="s">
        <v>137</v>
      </c>
      <c r="E444" s="159" t="s">
        <v>770</v>
      </c>
      <c r="F444" s="160" t="s">
        <v>769</v>
      </c>
      <c r="G444" s="161" t="s">
        <v>393</v>
      </c>
      <c r="H444" s="162">
        <v>1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771</v>
      </c>
      <c r="AT444" s="170" t="s">
        <v>137</v>
      </c>
      <c r="AU444" s="170" t="s">
        <v>81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81</v>
      </c>
      <c r="BK444" s="171">
        <f>ROUND(I444*H444,2)</f>
        <v>0</v>
      </c>
      <c r="BL444" s="17" t="s">
        <v>771</v>
      </c>
      <c r="BM444" s="170" t="s">
        <v>772</v>
      </c>
    </row>
    <row r="445" spans="2:63" s="12" customFormat="1" ht="22.9" customHeight="1">
      <c r="B445" s="144"/>
      <c r="D445" s="145" t="s">
        <v>75</v>
      </c>
      <c r="E445" s="155" t="s">
        <v>773</v>
      </c>
      <c r="F445" s="155" t="s">
        <v>774</v>
      </c>
      <c r="I445" s="147"/>
      <c r="J445" s="156">
        <f>BK445</f>
        <v>0</v>
      </c>
      <c r="L445" s="144"/>
      <c r="M445" s="149"/>
      <c r="N445" s="150"/>
      <c r="O445" s="150"/>
      <c r="P445" s="151">
        <f>P446</f>
        <v>0</v>
      </c>
      <c r="Q445" s="150"/>
      <c r="R445" s="151">
        <f>R446</f>
        <v>0</v>
      </c>
      <c r="S445" s="150"/>
      <c r="T445" s="152">
        <f>T446</f>
        <v>0</v>
      </c>
      <c r="AR445" s="145" t="s">
        <v>159</v>
      </c>
      <c r="AT445" s="153" t="s">
        <v>75</v>
      </c>
      <c r="AU445" s="153" t="s">
        <v>84</v>
      </c>
      <c r="AY445" s="145" t="s">
        <v>134</v>
      </c>
      <c r="BK445" s="154">
        <f>BK446</f>
        <v>0</v>
      </c>
    </row>
    <row r="446" spans="1:65" s="2" customFormat="1" ht="16.5" customHeight="1">
      <c r="A446" s="32"/>
      <c r="B446" s="157"/>
      <c r="C446" s="158">
        <v>149</v>
      </c>
      <c r="D446" s="158" t="s">
        <v>137</v>
      </c>
      <c r="E446" s="159" t="s">
        <v>775</v>
      </c>
      <c r="F446" s="160" t="s">
        <v>774</v>
      </c>
      <c r="G446" s="161" t="s">
        <v>393</v>
      </c>
      <c r="H446" s="162">
        <v>1</v>
      </c>
      <c r="I446" s="163"/>
      <c r="J446" s="164">
        <f>ROUND(I446*H446,2)</f>
        <v>0</v>
      </c>
      <c r="K446" s="165"/>
      <c r="L446" s="33"/>
      <c r="M446" s="207" t="s">
        <v>1</v>
      </c>
      <c r="N446" s="208" t="s">
        <v>42</v>
      </c>
      <c r="O446" s="209"/>
      <c r="P446" s="210">
        <f>O446*H446</f>
        <v>0</v>
      </c>
      <c r="Q446" s="210">
        <v>0</v>
      </c>
      <c r="R446" s="210">
        <f>Q446*H446</f>
        <v>0</v>
      </c>
      <c r="S446" s="210">
        <v>0</v>
      </c>
      <c r="T446" s="211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0" t="s">
        <v>771</v>
      </c>
      <c r="AT446" s="170" t="s">
        <v>137</v>
      </c>
      <c r="AU446" s="170" t="s">
        <v>81</v>
      </c>
      <c r="AY446" s="17" t="s">
        <v>134</v>
      </c>
      <c r="BE446" s="171">
        <f>IF(N446="základní",J446,0)</f>
        <v>0</v>
      </c>
      <c r="BF446" s="171">
        <f>IF(N446="snížená",J446,0)</f>
        <v>0</v>
      </c>
      <c r="BG446" s="171">
        <f>IF(N446="zákl. přenesená",J446,0)</f>
        <v>0</v>
      </c>
      <c r="BH446" s="171">
        <f>IF(N446="sníž. přenesená",J446,0)</f>
        <v>0</v>
      </c>
      <c r="BI446" s="171">
        <f>IF(N446="nulová",J446,0)</f>
        <v>0</v>
      </c>
      <c r="BJ446" s="17" t="s">
        <v>81</v>
      </c>
      <c r="BK446" s="171">
        <f>ROUND(I446*H446,2)</f>
        <v>0</v>
      </c>
      <c r="BL446" s="17" t="s">
        <v>771</v>
      </c>
      <c r="BM446" s="170" t="s">
        <v>776</v>
      </c>
    </row>
    <row r="447" spans="1:31" s="2" customFormat="1" ht="6.95" customHeight="1">
      <c r="A447" s="32"/>
      <c r="B447" s="47"/>
      <c r="C447" s="48"/>
      <c r="D447" s="48"/>
      <c r="E447" s="48"/>
      <c r="F447" s="48"/>
      <c r="G447" s="48"/>
      <c r="H447" s="48"/>
      <c r="I447" s="116"/>
      <c r="J447" s="48"/>
      <c r="K447" s="48"/>
      <c r="L447" s="33"/>
      <c r="M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</row>
  </sheetData>
  <autoFilter ref="C141:K446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2020-06-02T05:22:19Z</dcterms:created>
  <dcterms:modified xsi:type="dcterms:W3CDTF">2020-06-12T07:20:29Z</dcterms:modified>
  <cp:category/>
  <cp:version/>
  <cp:contentType/>
  <cp:contentStatus/>
</cp:coreProperties>
</file>