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S3\INV\w0322kur\Dokumenty\Stavby\INVESTICE\1_Nový zákon o VZ\2020\M_VZ_36-20_Rekonstrukce hříště při ZŠ Dvorského\PD\"/>
    </mc:Choice>
  </mc:AlternateContent>
  <bookViews>
    <workbookView xWindow="210" yWindow="510" windowWidth="15030" windowHeight="10785"/>
  </bookViews>
  <sheets>
    <sheet name="Rekapitulace stavby" sheetId="1" r:id="rId1"/>
    <sheet name="02 - Víceúčelové hřiště" sheetId="3" r:id="rId2"/>
  </sheets>
  <definedNames>
    <definedName name="_xlnm.Print_Titles" localSheetId="1">'02 - Víceúčelové hřiště'!$129:$129</definedName>
    <definedName name="_xlnm.Print_Titles" localSheetId="0">'Rekapitulace stavby'!$85:$85</definedName>
    <definedName name="_xlnm.Print_Area" localSheetId="1">'02 - Víceúčelové hřiště'!$C$4:$Q$70,'02 - Víceúčelové hřiště'!$C$76:$Q$113,'02 - Víceúčelové hřiště'!$C$119:$Q$361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N361" i="3" l="1"/>
  <c r="AY88" i="1"/>
  <c r="AX88" i="1"/>
  <c r="BI360" i="3"/>
  <c r="BH360" i="3"/>
  <c r="BG360" i="3"/>
  <c r="BF360" i="3"/>
  <c r="BE360" i="3"/>
  <c r="AA360" i="3"/>
  <c r="AA359" i="3" s="1"/>
  <c r="Y360" i="3"/>
  <c r="Y359" i="3" s="1"/>
  <c r="W360" i="3"/>
  <c r="W359" i="3" s="1"/>
  <c r="BK360" i="3"/>
  <c r="BK359" i="3" s="1"/>
  <c r="N359" i="3" s="1"/>
  <c r="N103" i="3" s="1"/>
  <c r="N360" i="3"/>
  <c r="BI358" i="3"/>
  <c r="BH358" i="3"/>
  <c r="BG358" i="3"/>
  <c r="BF358" i="3"/>
  <c r="BE358" i="3"/>
  <c r="AA358" i="3"/>
  <c r="AA357" i="3" s="1"/>
  <c r="Y358" i="3"/>
  <c r="Y357" i="3" s="1"/>
  <c r="W358" i="3"/>
  <c r="W357" i="3" s="1"/>
  <c r="BK358" i="3"/>
  <c r="BK357" i="3" s="1"/>
  <c r="N357" i="3" s="1"/>
  <c r="N102" i="3" s="1"/>
  <c r="N358" i="3"/>
  <c r="BI356" i="3"/>
  <c r="BH356" i="3"/>
  <c r="BG356" i="3"/>
  <c r="BF356" i="3"/>
  <c r="AA356" i="3"/>
  <c r="AA355" i="3" s="1"/>
  <c r="Y356" i="3"/>
  <c r="Y355" i="3" s="1"/>
  <c r="W356" i="3"/>
  <c r="W355" i="3" s="1"/>
  <c r="BK356" i="3"/>
  <c r="BK355" i="3" s="1"/>
  <c r="N355" i="3" s="1"/>
  <c r="N101" i="3" s="1"/>
  <c r="N356" i="3"/>
  <c r="BE356" i="3" s="1"/>
  <c r="BI354" i="3"/>
  <c r="BH354" i="3"/>
  <c r="BG354" i="3"/>
  <c r="BF354" i="3"/>
  <c r="AA354" i="3"/>
  <c r="Y354" i="3"/>
  <c r="W354" i="3"/>
  <c r="BK354" i="3"/>
  <c r="N354" i="3"/>
  <c r="BE354" i="3" s="1"/>
  <c r="BI353" i="3"/>
  <c r="BH353" i="3"/>
  <c r="BG353" i="3"/>
  <c r="BF353" i="3"/>
  <c r="BE353" i="3"/>
  <c r="AA353" i="3"/>
  <c r="Y353" i="3"/>
  <c r="W353" i="3"/>
  <c r="BK353" i="3"/>
  <c r="N353" i="3"/>
  <c r="BI352" i="3"/>
  <c r="BH352" i="3"/>
  <c r="BG352" i="3"/>
  <c r="BF352" i="3"/>
  <c r="BE352" i="3"/>
  <c r="AA352" i="3"/>
  <c r="Y352" i="3"/>
  <c r="W352" i="3"/>
  <c r="BK352" i="3"/>
  <c r="N352" i="3"/>
  <c r="BI351" i="3"/>
  <c r="BH351" i="3"/>
  <c r="BG351" i="3"/>
  <c r="BF351" i="3"/>
  <c r="BE351" i="3"/>
  <c r="AA351" i="3"/>
  <c r="Y351" i="3"/>
  <c r="W351" i="3"/>
  <c r="BK351" i="3"/>
  <c r="N351" i="3"/>
  <c r="BI350" i="3"/>
  <c r="BH350" i="3"/>
  <c r="BG350" i="3"/>
  <c r="BF350" i="3"/>
  <c r="BE350" i="3"/>
  <c r="AA350" i="3"/>
  <c r="AA349" i="3" s="1"/>
  <c r="Y350" i="3"/>
  <c r="W350" i="3"/>
  <c r="W349" i="3" s="1"/>
  <c r="BK350" i="3"/>
  <c r="BK349" i="3" s="1"/>
  <c r="N350" i="3"/>
  <c r="BI347" i="3"/>
  <c r="BH347" i="3"/>
  <c r="BG347" i="3"/>
  <c r="BF347" i="3"/>
  <c r="BE347" i="3"/>
  <c r="AA347" i="3"/>
  <c r="Y347" i="3"/>
  <c r="W347" i="3"/>
  <c r="BK347" i="3"/>
  <c r="N347" i="3"/>
  <c r="BI342" i="3"/>
  <c r="BH342" i="3"/>
  <c r="BG342" i="3"/>
  <c r="BF342" i="3"/>
  <c r="BE342" i="3"/>
  <c r="AA342" i="3"/>
  <c r="Y342" i="3"/>
  <c r="W342" i="3"/>
  <c r="BK342" i="3"/>
  <c r="N342" i="3"/>
  <c r="BI339" i="3"/>
  <c r="BH339" i="3"/>
  <c r="BG339" i="3"/>
  <c r="BF339" i="3"/>
  <c r="BE339" i="3"/>
  <c r="AA339" i="3"/>
  <c r="Y339" i="3"/>
  <c r="W339" i="3"/>
  <c r="BK339" i="3"/>
  <c r="N339" i="3"/>
  <c r="BI337" i="3"/>
  <c r="BH337" i="3"/>
  <c r="BG337" i="3"/>
  <c r="BF337" i="3"/>
  <c r="BE337" i="3"/>
  <c r="AA337" i="3"/>
  <c r="Y337" i="3"/>
  <c r="W337" i="3"/>
  <c r="BK337" i="3"/>
  <c r="N337" i="3"/>
  <c r="BI332" i="3"/>
  <c r="BH332" i="3"/>
  <c r="BG332" i="3"/>
  <c r="BF332" i="3"/>
  <c r="AA332" i="3"/>
  <c r="AA331" i="3" s="1"/>
  <c r="AA330" i="3" s="1"/>
  <c r="Y332" i="3"/>
  <c r="Y331" i="3" s="1"/>
  <c r="Y330" i="3" s="1"/>
  <c r="W332" i="3"/>
  <c r="W331" i="3" s="1"/>
  <c r="W330" i="3" s="1"/>
  <c r="BK332" i="3"/>
  <c r="N332" i="3"/>
  <c r="BE332" i="3" s="1"/>
  <c r="BI329" i="3"/>
  <c r="BH329" i="3"/>
  <c r="BG329" i="3"/>
  <c r="BF329" i="3"/>
  <c r="BE329" i="3"/>
  <c r="AA329" i="3"/>
  <c r="AA328" i="3" s="1"/>
  <c r="Y329" i="3"/>
  <c r="Y328" i="3" s="1"/>
  <c r="W329" i="3"/>
  <c r="W328" i="3" s="1"/>
  <c r="BK329" i="3"/>
  <c r="BK328" i="3" s="1"/>
  <c r="N328" i="3" s="1"/>
  <c r="N96" i="3" s="1"/>
  <c r="N329" i="3"/>
  <c r="BI327" i="3"/>
  <c r="BH327" i="3"/>
  <c r="BG327" i="3"/>
  <c r="BF327" i="3"/>
  <c r="AA327" i="3"/>
  <c r="Y327" i="3"/>
  <c r="W327" i="3"/>
  <c r="BK327" i="3"/>
  <c r="N327" i="3"/>
  <c r="BE327" i="3" s="1"/>
  <c r="BI324" i="3"/>
  <c r="BH324" i="3"/>
  <c r="BG324" i="3"/>
  <c r="BF324" i="3"/>
  <c r="AA324" i="3"/>
  <c r="Y324" i="3"/>
  <c r="W324" i="3"/>
  <c r="BK324" i="3"/>
  <c r="N324" i="3"/>
  <c r="BE324" i="3" s="1"/>
  <c r="BI323" i="3"/>
  <c r="BH323" i="3"/>
  <c r="BG323" i="3"/>
  <c r="BF323" i="3"/>
  <c r="AA323" i="3"/>
  <c r="Y323" i="3"/>
  <c r="W323" i="3"/>
  <c r="BK323" i="3"/>
  <c r="N323" i="3"/>
  <c r="BE323" i="3" s="1"/>
  <c r="BI319" i="3"/>
  <c r="BH319" i="3"/>
  <c r="BG319" i="3"/>
  <c r="BF319" i="3"/>
  <c r="AA319" i="3"/>
  <c r="Y319" i="3"/>
  <c r="W319" i="3"/>
  <c r="BK319" i="3"/>
  <c r="N319" i="3"/>
  <c r="BE319" i="3" s="1"/>
  <c r="BI318" i="3"/>
  <c r="BH318" i="3"/>
  <c r="BG318" i="3"/>
  <c r="BF318" i="3"/>
  <c r="AA318" i="3"/>
  <c r="Y318" i="3"/>
  <c r="W318" i="3"/>
  <c r="BK318" i="3"/>
  <c r="N318" i="3"/>
  <c r="BE318" i="3" s="1"/>
  <c r="BI314" i="3"/>
  <c r="BH314" i="3"/>
  <c r="BG314" i="3"/>
  <c r="BF314" i="3"/>
  <c r="AA314" i="3"/>
  <c r="Y314" i="3"/>
  <c r="W314" i="3"/>
  <c r="BK314" i="3"/>
  <c r="N314" i="3"/>
  <c r="BE314" i="3" s="1"/>
  <c r="BI310" i="3"/>
  <c r="BH310" i="3"/>
  <c r="BG310" i="3"/>
  <c r="BF310" i="3"/>
  <c r="AA310" i="3"/>
  <c r="Y310" i="3"/>
  <c r="W310" i="3"/>
  <c r="BK310" i="3"/>
  <c r="N310" i="3"/>
  <c r="BE310" i="3" s="1"/>
  <c r="BI309" i="3"/>
  <c r="BH309" i="3"/>
  <c r="BG309" i="3"/>
  <c r="BF309" i="3"/>
  <c r="AA309" i="3"/>
  <c r="Y309" i="3"/>
  <c r="W309" i="3"/>
  <c r="BK309" i="3"/>
  <c r="N309" i="3"/>
  <c r="BE309" i="3" s="1"/>
  <c r="BI307" i="3"/>
  <c r="BH307" i="3"/>
  <c r="BG307" i="3"/>
  <c r="BF307" i="3"/>
  <c r="BE307" i="3"/>
  <c r="AA307" i="3"/>
  <c r="Y307" i="3"/>
  <c r="W307" i="3"/>
  <c r="BK307" i="3"/>
  <c r="N307" i="3"/>
  <c r="BI305" i="3"/>
  <c r="BH305" i="3"/>
  <c r="BG305" i="3"/>
  <c r="BF305" i="3"/>
  <c r="AA305" i="3"/>
  <c r="Y305" i="3"/>
  <c r="W305" i="3"/>
  <c r="BK305" i="3"/>
  <c r="N305" i="3"/>
  <c r="BE305" i="3" s="1"/>
  <c r="BI301" i="3"/>
  <c r="BH301" i="3"/>
  <c r="BG301" i="3"/>
  <c r="BF301" i="3"/>
  <c r="BE301" i="3"/>
  <c r="AA301" i="3"/>
  <c r="Y301" i="3"/>
  <c r="W301" i="3"/>
  <c r="BK301" i="3"/>
  <c r="N301" i="3"/>
  <c r="BI300" i="3"/>
  <c r="BH300" i="3"/>
  <c r="BG300" i="3"/>
  <c r="BF300" i="3"/>
  <c r="AA300" i="3"/>
  <c r="Y300" i="3"/>
  <c r="W300" i="3"/>
  <c r="BK300" i="3"/>
  <c r="N300" i="3"/>
  <c r="BE300" i="3" s="1"/>
  <c r="BI299" i="3"/>
  <c r="BH299" i="3"/>
  <c r="BG299" i="3"/>
  <c r="BF299" i="3"/>
  <c r="BE299" i="3"/>
  <c r="AA299" i="3"/>
  <c r="Y299" i="3"/>
  <c r="W299" i="3"/>
  <c r="BK299" i="3"/>
  <c r="N299" i="3"/>
  <c r="BI298" i="3"/>
  <c r="BH298" i="3"/>
  <c r="BG298" i="3"/>
  <c r="BF298" i="3"/>
  <c r="AA298" i="3"/>
  <c r="Y298" i="3"/>
  <c r="W298" i="3"/>
  <c r="BK298" i="3"/>
  <c r="N298" i="3"/>
  <c r="BE298" i="3" s="1"/>
  <c r="BI297" i="3"/>
  <c r="BH297" i="3"/>
  <c r="BG297" i="3"/>
  <c r="BF297" i="3"/>
  <c r="BE297" i="3"/>
  <c r="AA297" i="3"/>
  <c r="Y297" i="3"/>
  <c r="W297" i="3"/>
  <c r="BK297" i="3"/>
  <c r="N297" i="3"/>
  <c r="BI293" i="3"/>
  <c r="BH293" i="3"/>
  <c r="BG293" i="3"/>
  <c r="BF293" i="3"/>
  <c r="AA293" i="3"/>
  <c r="Y293" i="3"/>
  <c r="W293" i="3"/>
  <c r="BK293" i="3"/>
  <c r="N293" i="3"/>
  <c r="BE293" i="3" s="1"/>
  <c r="BI290" i="3"/>
  <c r="BH290" i="3"/>
  <c r="BG290" i="3"/>
  <c r="BF290" i="3"/>
  <c r="BE290" i="3"/>
  <c r="AA290" i="3"/>
  <c r="Y290" i="3"/>
  <c r="W290" i="3"/>
  <c r="BK290" i="3"/>
  <c r="N290" i="3"/>
  <c r="BI286" i="3"/>
  <c r="BH286" i="3"/>
  <c r="BG286" i="3"/>
  <c r="BF286" i="3"/>
  <c r="AA286" i="3"/>
  <c r="Y286" i="3"/>
  <c r="W286" i="3"/>
  <c r="BK286" i="3"/>
  <c r="N286" i="3"/>
  <c r="BE286" i="3" s="1"/>
  <c r="BI282" i="3"/>
  <c r="BH282" i="3"/>
  <c r="BG282" i="3"/>
  <c r="BF282" i="3"/>
  <c r="BE282" i="3"/>
  <c r="AA282" i="3"/>
  <c r="Y282" i="3"/>
  <c r="W282" i="3"/>
  <c r="W281" i="3" s="1"/>
  <c r="BK282" i="3"/>
  <c r="N282" i="3"/>
  <c r="BI280" i="3"/>
  <c r="BH280" i="3"/>
  <c r="BG280" i="3"/>
  <c r="BF280" i="3"/>
  <c r="AA280" i="3"/>
  <c r="Y280" i="3"/>
  <c r="W280" i="3"/>
  <c r="BK280" i="3"/>
  <c r="N280" i="3"/>
  <c r="BE280" i="3" s="1"/>
  <c r="BI279" i="3"/>
  <c r="BH279" i="3"/>
  <c r="BG279" i="3"/>
  <c r="BF279" i="3"/>
  <c r="AA279" i="3"/>
  <c r="Y279" i="3"/>
  <c r="W279" i="3"/>
  <c r="BK279" i="3"/>
  <c r="N279" i="3"/>
  <c r="BE279" i="3" s="1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BK277" i="3"/>
  <c r="N277" i="3"/>
  <c r="BE277" i="3" s="1"/>
  <c r="BI276" i="3"/>
  <c r="BH276" i="3"/>
  <c r="BG276" i="3"/>
  <c r="BF276" i="3"/>
  <c r="AA276" i="3"/>
  <c r="Y276" i="3"/>
  <c r="W276" i="3"/>
  <c r="BK276" i="3"/>
  <c r="N276" i="3"/>
  <c r="BE276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BE274" i="3"/>
  <c r="AA274" i="3"/>
  <c r="Y274" i="3"/>
  <c r="W274" i="3"/>
  <c r="W273" i="3" s="1"/>
  <c r="BK274" i="3"/>
  <c r="N274" i="3"/>
  <c r="BI271" i="3"/>
  <c r="BH271" i="3"/>
  <c r="BG271" i="3"/>
  <c r="BF271" i="3"/>
  <c r="AA271" i="3"/>
  <c r="Y271" i="3"/>
  <c r="W271" i="3"/>
  <c r="BK271" i="3"/>
  <c r="N271" i="3"/>
  <c r="BE271" i="3" s="1"/>
  <c r="BI268" i="3"/>
  <c r="BH268" i="3"/>
  <c r="BG268" i="3"/>
  <c r="BF268" i="3"/>
  <c r="BE268" i="3"/>
  <c r="AA268" i="3"/>
  <c r="Y268" i="3"/>
  <c r="W268" i="3"/>
  <c r="BK268" i="3"/>
  <c r="N268" i="3"/>
  <c r="BI265" i="3"/>
  <c r="BH265" i="3"/>
  <c r="BG265" i="3"/>
  <c r="BF265" i="3"/>
  <c r="AA265" i="3"/>
  <c r="Y265" i="3"/>
  <c r="W265" i="3"/>
  <c r="BK265" i="3"/>
  <c r="N265" i="3"/>
  <c r="BE265" i="3" s="1"/>
  <c r="BI264" i="3"/>
  <c r="BH264" i="3"/>
  <c r="BG264" i="3"/>
  <c r="BF264" i="3"/>
  <c r="BE264" i="3"/>
  <c r="AA264" i="3"/>
  <c r="Y264" i="3"/>
  <c r="W264" i="3"/>
  <c r="BK264" i="3"/>
  <c r="N264" i="3"/>
  <c r="BI261" i="3"/>
  <c r="BH261" i="3"/>
  <c r="BG261" i="3"/>
  <c r="BF261" i="3"/>
  <c r="AA261" i="3"/>
  <c r="Y261" i="3"/>
  <c r="W261" i="3"/>
  <c r="BK261" i="3"/>
  <c r="N261" i="3"/>
  <c r="BE261" i="3" s="1"/>
  <c r="BI259" i="3"/>
  <c r="BH259" i="3"/>
  <c r="BG259" i="3"/>
  <c r="BF259" i="3"/>
  <c r="BE259" i="3"/>
  <c r="AA259" i="3"/>
  <c r="Y259" i="3"/>
  <c r="W259" i="3"/>
  <c r="BK259" i="3"/>
  <c r="N259" i="3"/>
  <c r="BI256" i="3"/>
  <c r="BH256" i="3"/>
  <c r="BG256" i="3"/>
  <c r="BF256" i="3"/>
  <c r="AA256" i="3"/>
  <c r="Y256" i="3"/>
  <c r="W256" i="3"/>
  <c r="BK256" i="3"/>
  <c r="N256" i="3"/>
  <c r="BE256" i="3" s="1"/>
  <c r="BI254" i="3"/>
  <c r="BH254" i="3"/>
  <c r="BG254" i="3"/>
  <c r="BF254" i="3"/>
  <c r="BE254" i="3"/>
  <c r="AA254" i="3"/>
  <c r="Y254" i="3"/>
  <c r="W254" i="3"/>
  <c r="BK254" i="3"/>
  <c r="N254" i="3"/>
  <c r="BI252" i="3"/>
  <c r="BH252" i="3"/>
  <c r="BG252" i="3"/>
  <c r="BF252" i="3"/>
  <c r="AA252" i="3"/>
  <c r="Y252" i="3"/>
  <c r="W252" i="3"/>
  <c r="BK252" i="3"/>
  <c r="N252" i="3"/>
  <c r="BE252" i="3" s="1"/>
  <c r="BI249" i="3"/>
  <c r="BH249" i="3"/>
  <c r="BG249" i="3"/>
  <c r="BF249" i="3"/>
  <c r="BE249" i="3"/>
  <c r="AA249" i="3"/>
  <c r="Y249" i="3"/>
  <c r="W249" i="3"/>
  <c r="BK249" i="3"/>
  <c r="N249" i="3"/>
  <c r="BI247" i="3"/>
  <c r="BH247" i="3"/>
  <c r="BG247" i="3"/>
  <c r="BF247" i="3"/>
  <c r="AA247" i="3"/>
  <c r="AA246" i="3" s="1"/>
  <c r="Y247" i="3"/>
  <c r="Y246" i="3" s="1"/>
  <c r="W247" i="3"/>
  <c r="BK247" i="3"/>
  <c r="BK246" i="3" s="1"/>
  <c r="N246" i="3" s="1"/>
  <c r="N93" i="3" s="1"/>
  <c r="N247" i="3"/>
  <c r="BE247" i="3" s="1"/>
  <c r="BI244" i="3"/>
  <c r="BH244" i="3"/>
  <c r="BG244" i="3"/>
  <c r="BF244" i="3"/>
  <c r="AA244" i="3"/>
  <c r="Y244" i="3"/>
  <c r="W244" i="3"/>
  <c r="BK244" i="3"/>
  <c r="N244" i="3"/>
  <c r="BE244" i="3" s="1"/>
  <c r="BI242" i="3"/>
  <c r="BH242" i="3"/>
  <c r="BG242" i="3"/>
  <c r="BF242" i="3"/>
  <c r="AA242" i="3"/>
  <c r="Y242" i="3"/>
  <c r="W242" i="3"/>
  <c r="BK242" i="3"/>
  <c r="N242" i="3"/>
  <c r="BE242" i="3" s="1"/>
  <c r="BI241" i="3"/>
  <c r="BH241" i="3"/>
  <c r="BG241" i="3"/>
  <c r="BF241" i="3"/>
  <c r="AA241" i="3"/>
  <c r="Y241" i="3"/>
  <c r="W241" i="3"/>
  <c r="BK241" i="3"/>
  <c r="N241" i="3"/>
  <c r="BE241" i="3" s="1"/>
  <c r="BI237" i="3"/>
  <c r="BH237" i="3"/>
  <c r="BG237" i="3"/>
  <c r="BF237" i="3"/>
  <c r="AA237" i="3"/>
  <c r="AA236" i="3" s="1"/>
  <c r="Y237" i="3"/>
  <c r="W237" i="3"/>
  <c r="BK237" i="3"/>
  <c r="N237" i="3"/>
  <c r="BE237" i="3" s="1"/>
  <c r="BI234" i="3"/>
  <c r="BH234" i="3"/>
  <c r="BG234" i="3"/>
  <c r="BF234" i="3"/>
  <c r="BE234" i="3"/>
  <c r="AA234" i="3"/>
  <c r="Y234" i="3"/>
  <c r="W234" i="3"/>
  <c r="BK234" i="3"/>
  <c r="N234" i="3"/>
  <c r="BI233" i="3"/>
  <c r="BH233" i="3"/>
  <c r="BG233" i="3"/>
  <c r="BF233" i="3"/>
  <c r="AA233" i="3"/>
  <c r="Y233" i="3"/>
  <c r="W233" i="3"/>
  <c r="BK233" i="3"/>
  <c r="N233" i="3"/>
  <c r="BE233" i="3" s="1"/>
  <c r="BI226" i="3"/>
  <c r="BH226" i="3"/>
  <c r="BG226" i="3"/>
  <c r="BF226" i="3"/>
  <c r="BE226" i="3"/>
  <c r="AA226" i="3"/>
  <c r="Y226" i="3"/>
  <c r="W226" i="3"/>
  <c r="BK226" i="3"/>
  <c r="N226" i="3"/>
  <c r="BI218" i="3"/>
  <c r="BH218" i="3"/>
  <c r="BG218" i="3"/>
  <c r="BF218" i="3"/>
  <c r="AA218" i="3"/>
  <c r="Y218" i="3"/>
  <c r="W218" i="3"/>
  <c r="BK218" i="3"/>
  <c r="N218" i="3"/>
  <c r="BE218" i="3" s="1"/>
  <c r="BI210" i="3"/>
  <c r="BH210" i="3"/>
  <c r="BG210" i="3"/>
  <c r="BF210" i="3"/>
  <c r="BE210" i="3"/>
  <c r="AA210" i="3"/>
  <c r="Y210" i="3"/>
  <c r="W210" i="3"/>
  <c r="BK210" i="3"/>
  <c r="N210" i="3"/>
  <c r="BI208" i="3"/>
  <c r="BH208" i="3"/>
  <c r="BG208" i="3"/>
  <c r="BF208" i="3"/>
  <c r="AA208" i="3"/>
  <c r="Y208" i="3"/>
  <c r="W208" i="3"/>
  <c r="BK208" i="3"/>
  <c r="N208" i="3"/>
  <c r="BE208" i="3" s="1"/>
  <c r="BI206" i="3"/>
  <c r="BH206" i="3"/>
  <c r="BG206" i="3"/>
  <c r="BF206" i="3"/>
  <c r="BE206" i="3"/>
  <c r="AA206" i="3"/>
  <c r="Y206" i="3"/>
  <c r="W206" i="3"/>
  <c r="BK206" i="3"/>
  <c r="N206" i="3"/>
  <c r="BI202" i="3"/>
  <c r="BH202" i="3"/>
  <c r="BG202" i="3"/>
  <c r="BF202" i="3"/>
  <c r="AA202" i="3"/>
  <c r="AA201" i="3" s="1"/>
  <c r="Y202" i="3"/>
  <c r="Y201" i="3" s="1"/>
  <c r="W202" i="3"/>
  <c r="BK202" i="3"/>
  <c r="BK201" i="3" s="1"/>
  <c r="N201" i="3" s="1"/>
  <c r="N91" i="3" s="1"/>
  <c r="N202" i="3"/>
  <c r="BE202" i="3" s="1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5" i="3"/>
  <c r="BH185" i="3"/>
  <c r="BG185" i="3"/>
  <c r="BF185" i="3"/>
  <c r="AA185" i="3"/>
  <c r="Y185" i="3"/>
  <c r="W185" i="3"/>
  <c r="BK185" i="3"/>
  <c r="N185" i="3"/>
  <c r="BE185" i="3" s="1"/>
  <c r="BI182" i="3"/>
  <c r="BH182" i="3"/>
  <c r="BG182" i="3"/>
  <c r="BF182" i="3"/>
  <c r="BE182" i="3"/>
  <c r="AA182" i="3"/>
  <c r="Y182" i="3"/>
  <c r="W182" i="3"/>
  <c r="BK182" i="3"/>
  <c r="N182" i="3"/>
  <c r="BI179" i="3"/>
  <c r="BH179" i="3"/>
  <c r="BG179" i="3"/>
  <c r="BF179" i="3"/>
  <c r="AA179" i="3"/>
  <c r="Y179" i="3"/>
  <c r="W179" i="3"/>
  <c r="BK179" i="3"/>
  <c r="N179" i="3"/>
  <c r="BE179" i="3" s="1"/>
  <c r="BI177" i="3"/>
  <c r="BH177" i="3"/>
  <c r="BG177" i="3"/>
  <c r="BF177" i="3"/>
  <c r="BE177" i="3"/>
  <c r="AA177" i="3"/>
  <c r="Y177" i="3"/>
  <c r="W177" i="3"/>
  <c r="BK177" i="3"/>
  <c r="N177" i="3"/>
  <c r="BI174" i="3"/>
  <c r="BH174" i="3"/>
  <c r="BG174" i="3"/>
  <c r="BF174" i="3"/>
  <c r="AA174" i="3"/>
  <c r="Y174" i="3"/>
  <c r="W174" i="3"/>
  <c r="BK174" i="3"/>
  <c r="N174" i="3"/>
  <c r="BE174" i="3" s="1"/>
  <c r="BI169" i="3"/>
  <c r="BH169" i="3"/>
  <c r="BG169" i="3"/>
  <c r="BF169" i="3"/>
  <c r="BE169" i="3"/>
  <c r="AA169" i="3"/>
  <c r="Y169" i="3"/>
  <c r="W169" i="3"/>
  <c r="BK169" i="3"/>
  <c r="N169" i="3"/>
  <c r="BI167" i="3"/>
  <c r="BH167" i="3"/>
  <c r="BG167" i="3"/>
  <c r="BF167" i="3"/>
  <c r="AA167" i="3"/>
  <c r="Y167" i="3"/>
  <c r="W167" i="3"/>
  <c r="BK167" i="3"/>
  <c r="N167" i="3"/>
  <c r="BE167" i="3" s="1"/>
  <c r="BI166" i="3"/>
  <c r="BH166" i="3"/>
  <c r="BG166" i="3"/>
  <c r="BF166" i="3"/>
  <c r="BE166" i="3"/>
  <c r="AA166" i="3"/>
  <c r="Y166" i="3"/>
  <c r="W166" i="3"/>
  <c r="BK166" i="3"/>
  <c r="N166" i="3"/>
  <c r="BI161" i="3"/>
  <c r="BH161" i="3"/>
  <c r="BG161" i="3"/>
  <c r="BF161" i="3"/>
  <c r="AA161" i="3"/>
  <c r="Y161" i="3"/>
  <c r="W161" i="3"/>
  <c r="BK161" i="3"/>
  <c r="N161" i="3"/>
  <c r="BE161" i="3" s="1"/>
  <c r="BI160" i="3"/>
  <c r="BH160" i="3"/>
  <c r="BG160" i="3"/>
  <c r="BF160" i="3"/>
  <c r="BE160" i="3"/>
  <c r="AA160" i="3"/>
  <c r="Y160" i="3"/>
  <c r="W160" i="3"/>
  <c r="BK160" i="3"/>
  <c r="N160" i="3"/>
  <c r="BI158" i="3"/>
  <c r="BH158" i="3"/>
  <c r="BG158" i="3"/>
  <c r="BF158" i="3"/>
  <c r="AA158" i="3"/>
  <c r="Y158" i="3"/>
  <c r="W158" i="3"/>
  <c r="BK158" i="3"/>
  <c r="N158" i="3"/>
  <c r="BE158" i="3" s="1"/>
  <c r="BI157" i="3"/>
  <c r="BH157" i="3"/>
  <c r="BG157" i="3"/>
  <c r="BF157" i="3"/>
  <c r="AA157" i="3"/>
  <c r="Y157" i="3"/>
  <c r="W157" i="3"/>
  <c r="BK157" i="3"/>
  <c r="N157" i="3"/>
  <c r="BE157" i="3" s="1"/>
  <c r="BI149" i="3"/>
  <c r="BH149" i="3"/>
  <c r="BG149" i="3"/>
  <c r="BF149" i="3"/>
  <c r="AA149" i="3"/>
  <c r="Y149" i="3"/>
  <c r="W149" i="3"/>
  <c r="BK149" i="3"/>
  <c r="N149" i="3"/>
  <c r="BE149" i="3" s="1"/>
  <c r="BI148" i="3"/>
  <c r="BH148" i="3"/>
  <c r="BG148" i="3"/>
  <c r="BF148" i="3"/>
  <c r="BE148" i="3"/>
  <c r="AA148" i="3"/>
  <c r="Y148" i="3"/>
  <c r="W148" i="3"/>
  <c r="BK148" i="3"/>
  <c r="N148" i="3"/>
  <c r="BI143" i="3"/>
  <c r="BH143" i="3"/>
  <c r="BG143" i="3"/>
  <c r="BF143" i="3"/>
  <c r="AA143" i="3"/>
  <c r="Y143" i="3"/>
  <c r="W143" i="3"/>
  <c r="BK143" i="3"/>
  <c r="N143" i="3"/>
  <c r="BE143" i="3" s="1"/>
  <c r="BI139" i="3"/>
  <c r="BH139" i="3"/>
  <c r="BG139" i="3"/>
  <c r="BF139" i="3"/>
  <c r="BE139" i="3"/>
  <c r="AA139" i="3"/>
  <c r="Y139" i="3"/>
  <c r="W139" i="3"/>
  <c r="BK139" i="3"/>
  <c r="N139" i="3"/>
  <c r="BI137" i="3"/>
  <c r="BH137" i="3"/>
  <c r="BG137" i="3"/>
  <c r="BF137" i="3"/>
  <c r="AA137" i="3"/>
  <c r="Y137" i="3"/>
  <c r="W137" i="3"/>
  <c r="BK137" i="3"/>
  <c r="N137" i="3"/>
  <c r="BE137" i="3" s="1"/>
  <c r="BI133" i="3"/>
  <c r="BH133" i="3"/>
  <c r="BG133" i="3"/>
  <c r="BF133" i="3"/>
  <c r="AA133" i="3"/>
  <c r="Y133" i="3"/>
  <c r="W133" i="3"/>
  <c r="W132" i="3" s="1"/>
  <c r="BK133" i="3"/>
  <c r="N133" i="3"/>
  <c r="BE133" i="3" s="1"/>
  <c r="M126" i="3"/>
  <c r="F126" i="3"/>
  <c r="F124" i="3"/>
  <c r="F122" i="3"/>
  <c r="BI111" i="3"/>
  <c r="BH111" i="3"/>
  <c r="BG111" i="3"/>
  <c r="BF111" i="3"/>
  <c r="BI110" i="3"/>
  <c r="BH110" i="3"/>
  <c r="BG110" i="3"/>
  <c r="BF110" i="3"/>
  <c r="BI109" i="3"/>
  <c r="BH109" i="3"/>
  <c r="BG109" i="3"/>
  <c r="BF109" i="3"/>
  <c r="BI108" i="3"/>
  <c r="BH108" i="3"/>
  <c r="BG108" i="3"/>
  <c r="BF108" i="3"/>
  <c r="BI107" i="3"/>
  <c r="BH107" i="3"/>
  <c r="BG107" i="3"/>
  <c r="BF107" i="3"/>
  <c r="BI106" i="3"/>
  <c r="H36" i="3" s="1"/>
  <c r="BD88" i="1" s="1"/>
  <c r="BH106" i="3"/>
  <c r="BG106" i="3"/>
  <c r="BF106" i="3"/>
  <c r="M84" i="3"/>
  <c r="M83" i="3"/>
  <c r="F83" i="3"/>
  <c r="F81" i="3"/>
  <c r="F79" i="3"/>
  <c r="O21" i="3"/>
  <c r="E21" i="3"/>
  <c r="M127" i="3" s="1"/>
  <c r="O20" i="3"/>
  <c r="O15" i="3"/>
  <c r="E15" i="3"/>
  <c r="F127" i="3" s="1"/>
  <c r="O14" i="3"/>
  <c r="O9" i="3"/>
  <c r="M124" i="3" s="1"/>
  <c r="F6" i="3"/>
  <c r="F121" i="3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M33" i="3" l="1"/>
  <c r="AW88" i="1" s="1"/>
  <c r="Y132" i="3"/>
  <c r="BK236" i="3"/>
  <c r="N236" i="3" s="1"/>
  <c r="N92" i="3" s="1"/>
  <c r="Y273" i="3"/>
  <c r="Y281" i="3"/>
  <c r="BD87" i="1"/>
  <c r="W35" i="1" s="1"/>
  <c r="H34" i="3"/>
  <c r="BB88" i="1" s="1"/>
  <c r="AA132" i="3"/>
  <c r="W201" i="3"/>
  <c r="W131" i="3" s="1"/>
  <c r="W130" i="3" s="1"/>
  <c r="AU88" i="1" s="1"/>
  <c r="W236" i="3"/>
  <c r="W246" i="3"/>
  <c r="AA273" i="3"/>
  <c r="AA281" i="3"/>
  <c r="BK331" i="3"/>
  <c r="Y349" i="3"/>
  <c r="Y348" i="3" s="1"/>
  <c r="H35" i="3"/>
  <c r="BC88" i="1" s="1"/>
  <c r="BK132" i="3"/>
  <c r="Y236" i="3"/>
  <c r="BK273" i="3"/>
  <c r="N273" i="3" s="1"/>
  <c r="N94" i="3" s="1"/>
  <c r="BK281" i="3"/>
  <c r="N281" i="3" s="1"/>
  <c r="N95" i="3" s="1"/>
  <c r="AA348" i="3"/>
  <c r="N132" i="3"/>
  <c r="N90" i="3" s="1"/>
  <c r="BK131" i="3"/>
  <c r="N331" i="3"/>
  <c r="N98" i="3" s="1"/>
  <c r="BK330" i="3"/>
  <c r="N330" i="3" s="1"/>
  <c r="N97" i="3" s="1"/>
  <c r="W348" i="3"/>
  <c r="BK348" i="3"/>
  <c r="N348" i="3" s="1"/>
  <c r="N99" i="3" s="1"/>
  <c r="N349" i="3"/>
  <c r="N100" i="3" s="1"/>
  <c r="H33" i="3"/>
  <c r="BA88" i="1" s="1"/>
  <c r="BA87" i="1" s="1"/>
  <c r="F78" i="3"/>
  <c r="M81" i="3"/>
  <c r="F84" i="3"/>
  <c r="BC87" i="1" l="1"/>
  <c r="Y131" i="3"/>
  <c r="Y130" i="3" s="1"/>
  <c r="BB87" i="1"/>
  <c r="AU87" i="1"/>
  <c r="AA131" i="3"/>
  <c r="AA130" i="3" s="1"/>
  <c r="AW87" i="1"/>
  <c r="AK32" i="1" s="1"/>
  <c r="W32" i="1"/>
  <c r="BK130" i="3"/>
  <c r="N130" i="3" s="1"/>
  <c r="N88" i="3" s="1"/>
  <c r="N131" i="3"/>
  <c r="N89" i="3" s="1"/>
  <c r="W33" i="1" l="1"/>
  <c r="AX87" i="1"/>
  <c r="AY87" i="1"/>
  <c r="W34" i="1"/>
  <c r="N110" i="3"/>
  <c r="BE110" i="3" s="1"/>
  <c r="N108" i="3"/>
  <c r="BE108" i="3" s="1"/>
  <c r="N106" i="3"/>
  <c r="N111" i="3"/>
  <c r="BE111" i="3" s="1"/>
  <c r="N109" i="3"/>
  <c r="BE109" i="3" s="1"/>
  <c r="N107" i="3"/>
  <c r="BE107" i="3" s="1"/>
  <c r="M27" i="3"/>
  <c r="N105" i="3" l="1"/>
  <c r="BE106" i="3"/>
  <c r="H32" i="3" l="1"/>
  <c r="AZ88" i="1" s="1"/>
  <c r="M32" i="3"/>
  <c r="AV88" i="1" s="1"/>
  <c r="AT88" i="1" s="1"/>
  <c r="M28" i="3"/>
  <c r="L113" i="3"/>
  <c r="AS88" i="1" l="1"/>
  <c r="AS87" i="1" s="1"/>
  <c r="M30" i="3"/>
  <c r="AZ87" i="1"/>
  <c r="AV87" i="1" l="1"/>
  <c r="L38" i="3"/>
  <c r="AG88" i="1"/>
  <c r="AN88" i="1" s="1"/>
  <c r="AT87" i="1" l="1"/>
  <c r="AG87" i="1"/>
  <c r="AG91" i="1" l="1"/>
  <c r="AN87" i="1"/>
  <c r="AK26" i="1"/>
  <c r="AG94" i="1"/>
  <c r="AG93" i="1"/>
  <c r="AG92" i="1"/>
  <c r="AV93" i="1" l="1"/>
  <c r="BY93" i="1" s="1"/>
  <c r="CD93" i="1"/>
  <c r="AV91" i="1"/>
  <c r="BY91" i="1" s="1"/>
  <c r="CD91" i="1"/>
  <c r="AG90" i="1"/>
  <c r="AV94" i="1"/>
  <c r="BY94" i="1" s="1"/>
  <c r="CD94" i="1"/>
  <c r="AV92" i="1"/>
  <c r="BY92" i="1" s="1"/>
  <c r="CD92" i="1"/>
  <c r="AN91" i="1" l="1"/>
  <c r="W31" i="1"/>
  <c r="AN93" i="1"/>
  <c r="AK27" i="1"/>
  <c r="AK29" i="1" s="1"/>
  <c r="AG96" i="1"/>
  <c r="AN92" i="1"/>
  <c r="AN94" i="1"/>
  <c r="AK31" i="1"/>
  <c r="AK37" i="1" l="1"/>
  <c r="AN90" i="1"/>
  <c r="AN96" i="1" s="1"/>
</calcChain>
</file>

<file path=xl/sharedStrings.xml><?xml version="1.0" encoding="utf-8"?>
<sst xmlns="http://schemas.openxmlformats.org/spreadsheetml/2006/main" count="2663" uniqueCount="600">
  <si>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</si>
  <si>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</si>
  <si>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</si>
  <si>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</si>
  <si>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</si>
  <si>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</si>
  <si>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</si>
  <si>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</si>
  <si>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</si>
  <si>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</si>
  <si>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</si>
  <si>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</si>
  <si>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</si>
  <si>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</si>
  <si>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</si>
  <si>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</si>
  <si>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</si>
  <si>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Pitter109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</si>
  <si>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</si>
  <si>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</si>
  <si>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hřiště při ZŠ Dvorského  Ostrava-Jih</t>
  </si>
  <si>
    <t>JKSO:</t>
  </si>
  <si>
    <t>CC-CZ:</t>
  </si>
  <si>
    <t>Místo:</t>
  </si>
  <si>
    <t>Dubina u Ostravy</t>
  </si>
  <si>
    <t>Datum:</t>
  </si>
  <si>
    <t>20. 3. 2017</t>
  </si>
  <si>
    <t>Objednatel:</t>
  </si>
  <si>
    <t>IČ:</t>
  </si>
  <si>
    <t>STATUTÁRNÍ MĚSTO OSTRAVAměstský obvod Ostrava  Jih</t>
  </si>
  <si>
    <t>DIČ:</t>
  </si>
  <si>
    <t>Zhotovitel:</t>
  </si>
  <si>
    <t>Vyplň údaj</t>
  </si>
  <si>
    <t>Projektant:</t>
  </si>
  <si>
    <t>Pitter Design, s.r.o. Pardubice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</si>
  <si>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</si>
  <si>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</si>
  <si>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</si>
  <si>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</si>
  <si>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</si>
  <si>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</si>
  <si>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</si>
  <si>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</si>
  <si>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</si>
  <si>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</si>
  <si>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</si>
  <si>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</si>
  <si>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</si>
  <si>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</si>
  <si>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</si>
  <si>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</si>
  <si>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</si>
  <si>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</si>
  <si>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</si>
  <si>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</si>
  <si>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</si>
  <si>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</si>
  <si>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</si>
  <si>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</si>
  <si>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</si>
  <si>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</si>
  <si>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</si>
  <si>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</si>
  <si>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</si>
  <si>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</si>
  <si>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</si>
  <si>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</si>
  <si>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</si>
  <si>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</si>
  <si>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</si>
  <si>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</si>
  <si>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</si>
  <si>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</si>
  <si>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</si>
  <si>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</si>
  <si>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</si>
  <si>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</si>
  <si>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</si>
  <si>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</si>
  <si>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</si>
  <si>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</si>
  <si>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{73c42f06-82b3-4615-b539-a07e417d6e44}</t>
  </si>
  <si>
    <t>{00000000-0000-0000-0000-000000000000}</t>
  </si>
  <si>
    <t>/</t>
  </si>
  <si>
    <t>1</t>
  </si>
  <si>
    <t>02</t>
  </si>
  <si>
    <t>Víceúčelové hřiště</t>
  </si>
  <si>
    <t>{42f4635f-679b-4881-9566-6d57e10be4dc}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</si>
  <si>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</si>
  <si>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</si>
  <si>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</si>
  <si>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</si>
  <si>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</si>
  <si>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</si>
  <si>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</si>
  <si>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</si>
  <si>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</si>
  <si>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</si>
  <si>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</si>
  <si>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</si>
  <si>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</si>
  <si>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</si>
  <si>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</si>
  <si>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</si>
  <si>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</si>
  <si>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</si>
  <si>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</si>
  <si>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</si>
  <si>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</si>
  <si>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</si>
  <si>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</si>
  <si>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</si>
  <si>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</si>
  <si>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</si>
  <si>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</si>
  <si>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</si>
  <si>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</si>
  <si>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</si>
  <si>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</si>
  <si>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</si>
  <si>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</si>
  <si>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</si>
  <si>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</si>
  <si>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</si>
  <si>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</si>
  <si>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</si>
  <si>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</si>
  <si>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</si>
  <si>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</si>
  <si>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</si>
  <si>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</si>
  <si>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</si>
  <si>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</si>
  <si>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</si>
  <si>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</si>
  <si>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</si>
  <si>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</si>
  <si>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</si>
  <si>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</si>
  <si>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</si>
  <si>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</si>
  <si>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</si>
  <si>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</si>
  <si>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</si>
  <si>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</si>
  <si>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</si>
  <si>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</si>
  <si>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</si>
  <si>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</si>
  <si>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</si>
  <si>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</si>
  <si>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111301111</t>
  </si>
  <si>
    <t>Sejmutí drnu tl do 100 mm s přemístěním do 50 m nebo naložením na dopravní prostředek</t>
  </si>
  <si>
    <t>m2</t>
  </si>
  <si>
    <t>4</t>
  </si>
  <si>
    <t>VV</t>
  </si>
  <si>
    <t>"vsakovací galerie"</t>
  </si>
  <si>
    <t>Součet</t>
  </si>
  <si>
    <t>3</t>
  </si>
  <si>
    <t>m</t>
  </si>
  <si>
    <t>5</t>
  </si>
  <si>
    <t>119001313</t>
  </si>
  <si>
    <t>Ruční vrty pro plotové sloupky a sazenice D do 300 mm</t>
  </si>
  <si>
    <t>6</t>
  </si>
  <si>
    <t>121101102</t>
  </si>
  <si>
    <t>Sejmutí ornice s přemístěním na vzdálenost do 100 m</t>
  </si>
  <si>
    <t>m3</t>
  </si>
  <si>
    <t>7</t>
  </si>
  <si>
    <t>131201101</t>
  </si>
  <si>
    <t>Hloubení jam nezapažených v hornině tř. 3 objemu do 100 m3</t>
  </si>
  <si>
    <t>8</t>
  </si>
  <si>
    <t>131201109</t>
  </si>
  <si>
    <t>Příplatek za lepivost u hloubení jam nezapažených v hornině tř. 3</t>
  </si>
  <si>
    <t>9</t>
  </si>
  <si>
    <t>132201101</t>
  </si>
  <si>
    <t>Hloubení rýh š do 600 mm v hornině tř. 3 objemu do 100 m3</t>
  </si>
  <si>
    <t>10</t>
  </si>
  <si>
    <t>132201109</t>
  </si>
  <si>
    <t>Příplatek za lepivost k hloubení rýh š do 600 mm v hornině tř. 3</t>
  </si>
  <si>
    <t>11</t>
  </si>
  <si>
    <t>162701105</t>
  </si>
  <si>
    <t>Vodorovné přemístění do 10000 m výkopku/sypaniny z horniny tř. 1 až 4</t>
  </si>
  <si>
    <t>12</t>
  </si>
  <si>
    <t>13</t>
  </si>
  <si>
    <t>171201201</t>
  </si>
  <si>
    <t>Uložení sypaniny na skládky</t>
  </si>
  <si>
    <t>14</t>
  </si>
  <si>
    <t>171201211</t>
  </si>
  <si>
    <t>Poplatek za uložení odpadu ze sypaniny na skládce (skládkovné)</t>
  </si>
  <si>
    <t>t</t>
  </si>
  <si>
    <t>174101101</t>
  </si>
  <si>
    <t>Zásyp jam, šachet rýh nebo kolem objektů sypaninou se zhutněním</t>
  </si>
  <si>
    <t>16</t>
  </si>
  <si>
    <t>17</t>
  </si>
  <si>
    <t>18</t>
  </si>
  <si>
    <t>M</t>
  </si>
  <si>
    <t>19</t>
  </si>
  <si>
    <t>20</t>
  </si>
  <si>
    <t>181411131</t>
  </si>
  <si>
    <t>Založení parkového trávníku výsevem plochy do 1000 m2 v rovině a ve svahu do 1:5</t>
  </si>
  <si>
    <t>22</t>
  </si>
  <si>
    <t>005724100</t>
  </si>
  <si>
    <t>osivo směs travní parková</t>
  </si>
  <si>
    <t>kg</t>
  </si>
  <si>
    <t>23</t>
  </si>
  <si>
    <t>181951102</t>
  </si>
  <si>
    <t>Úprava pláně v hornině tř. 1 až 4 se zhutněním</t>
  </si>
  <si>
    <t>24</t>
  </si>
  <si>
    <t>183403153</t>
  </si>
  <si>
    <t>Obdělání půdy hrabáním v rovině a svahu do 1:5</t>
  </si>
  <si>
    <t>25</t>
  </si>
  <si>
    <t>183403161</t>
  </si>
  <si>
    <t>Obdělání půdy válením v rovině a svahu do 1:5</t>
  </si>
  <si>
    <t>26</t>
  </si>
  <si>
    <t>27</t>
  </si>
  <si>
    <t>28</t>
  </si>
  <si>
    <t>211561111</t>
  </si>
  <si>
    <t>Výplň odvodňovacích žeber nebo trativodů kamenivem hrubým drceným frakce 4 až 16 mm</t>
  </si>
  <si>
    <t>29</t>
  </si>
  <si>
    <t>212752212</t>
  </si>
  <si>
    <t>30</t>
  </si>
  <si>
    <t>212752213</t>
  </si>
  <si>
    <t>31</t>
  </si>
  <si>
    <t>32</t>
  </si>
  <si>
    <t>271572211</t>
  </si>
  <si>
    <t>33</t>
  </si>
  <si>
    <t>34</t>
  </si>
  <si>
    <t>35</t>
  </si>
  <si>
    <t>36</t>
  </si>
  <si>
    <t>37</t>
  </si>
  <si>
    <t>38</t>
  </si>
  <si>
    <t>275313711</t>
  </si>
  <si>
    <t>Základové patky z betonu tř. C 20/25</t>
  </si>
  <si>
    <t>39</t>
  </si>
  <si>
    <t>275351215</t>
  </si>
  <si>
    <t>Zřízení bednění stěn základových patek</t>
  </si>
  <si>
    <t>40</t>
  </si>
  <si>
    <t>275351216</t>
  </si>
  <si>
    <t>Odstranění bednění stěn základových patek</t>
  </si>
  <si>
    <t>41</t>
  </si>
  <si>
    <t>42</t>
  </si>
  <si>
    <t>338171121</t>
  </si>
  <si>
    <t>Osazování sloupků a vzpěr plotových ocelových  se zalitím MC</t>
  </si>
  <si>
    <t>kus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</si>
  <si>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</si>
  <si>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</si>
  <si>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</si>
  <si>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</si>
  <si>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</si>
  <si>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</si>
  <si>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</si>
  <si>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</si>
  <si>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</si>
  <si>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</si>
  <si>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</si>
  <si>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564831111</t>
  </si>
  <si>
    <t>Podklad ze štěrkodrtě ŠD tl 100 mm, frakce 16 - 32 mm</t>
  </si>
  <si>
    <t>54</t>
  </si>
  <si>
    <t>564851112</t>
  </si>
  <si>
    <t>Podklad ze štěrkodrtě ŠD tl 160 mm</t>
  </si>
  <si>
    <t>55</t>
  </si>
  <si>
    <t>571907112</t>
  </si>
  <si>
    <t>Posyp podkladu kamenivem drceným nebo těženým do 40 kg/m2</t>
  </si>
  <si>
    <t>56</t>
  </si>
  <si>
    <t>57613nab1</t>
  </si>
  <si>
    <t>Asfaltový koberec vodopropustný - AKDJ  tl 40mm s penetrací</t>
  </si>
  <si>
    <t>57</t>
  </si>
  <si>
    <t>57614nab1</t>
  </si>
  <si>
    <t>Asfaltový koberec vodopropustný - AKDH  tl 50mm</t>
  </si>
  <si>
    <t>58</t>
  </si>
  <si>
    <t>57929nab1</t>
  </si>
  <si>
    <t>Lajnování venkovního litého pryžového povrchu elastickým lakem v různé barevnosti</t>
  </si>
  <si>
    <t>sbr</t>
  </si>
  <si>
    <t>59</t>
  </si>
  <si>
    <t>60</t>
  </si>
  <si>
    <t>61</t>
  </si>
  <si>
    <t>59341nab1</t>
  </si>
  <si>
    <t>"EPDM - pryž odolávající všem povětrnostním vlivům"</t>
  </si>
  <si>
    <t>62</t>
  </si>
  <si>
    <t>596211110</t>
  </si>
  <si>
    <t>Kladení zámkové dlažby komunikací pro pěší tl 60 mm skupiny A pl do 50 m2</t>
  </si>
  <si>
    <t>63</t>
  </si>
  <si>
    <t>592450380</t>
  </si>
  <si>
    <t>dlažba zámková  tl.6 cm přírodní</t>
  </si>
  <si>
    <t>64</t>
  </si>
  <si>
    <t>65</t>
  </si>
  <si>
    <t>66</t>
  </si>
  <si>
    <t>67</t>
  </si>
  <si>
    <t>68</t>
  </si>
  <si>
    <t>8773-R</t>
  </si>
  <si>
    <t>69</t>
  </si>
  <si>
    <t>87744</t>
  </si>
  <si>
    <t>70</t>
  </si>
  <si>
    <t>87745</t>
  </si>
  <si>
    <t>Vsakovací galerie4,2x9,0x0,3m např RONN X Box 108K vsakovací blok 600x300x600mm s kanálkem DN 180</t>
  </si>
  <si>
    <t>71</t>
  </si>
  <si>
    <t>87746</t>
  </si>
  <si>
    <t xml:space="preserve">Vsakovací galerie4,2x9,0x0,3m např RONN X Box SP  vsakovací blok 600x300x600mm </t>
  </si>
  <si>
    <t>72</t>
  </si>
  <si>
    <t>87747</t>
  </si>
  <si>
    <t>Vsakovací galerie-box konektor- mašlička</t>
  </si>
  <si>
    <t>73</t>
  </si>
  <si>
    <t>87748</t>
  </si>
  <si>
    <t>geo NETEX 200g/m2</t>
  </si>
  <si>
    <t>74</t>
  </si>
  <si>
    <t>75</t>
  </si>
  <si>
    <t>76</t>
  </si>
  <si>
    <t>916991121</t>
  </si>
  <si>
    <t>Lože pod obrubníky, krajníky nebo obruby z dlažebních kostek z betonu prostého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</si>
  <si>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</si>
  <si>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</si>
  <si>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</si>
  <si>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</si>
  <si>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</si>
  <si>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</si>
  <si>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</si>
  <si>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</si>
  <si>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</si>
  <si>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</si>
  <si>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</si>
  <si>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</si>
  <si>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936124113</t>
  </si>
  <si>
    <t>Montáž lavičky stabilní kotvené šrouby na pevný podklad</t>
  </si>
  <si>
    <t>749101070</t>
  </si>
  <si>
    <t>lavička s opěradlem (kotvená) 180 x 71,5 x 82 cm konstrukce - locel, sedák - umělá prkna</t>
  </si>
  <si>
    <t>944511111</t>
  </si>
  <si>
    <t>Montáž ochranné sítě z textilie z umělých vláken</t>
  </si>
  <si>
    <t>"síť záchytná bezuzlová - oko 45/45mm tl. 5mm - zelená"</t>
  </si>
  <si>
    <t>31687nab2</t>
  </si>
  <si>
    <t>síť záchytná bezuzlová, PP,vysoce pevná - tl. 5mm, oko 45mm  - zelená</t>
  </si>
  <si>
    <t>998222012</t>
  </si>
  <si>
    <t>Přesun hmot pro tělovýchovné plochy</t>
  </si>
  <si>
    <t>76797nab1</t>
  </si>
  <si>
    <t>Montáž - natažení+napnutí lanka nosného ocelového - jednoho lana</t>
  </si>
  <si>
    <t>"lanko ocelové s PVC tl. 4/5mm "</t>
  </si>
  <si>
    <t>31452nab2</t>
  </si>
  <si>
    <t>lanko ocelové pozinkované + PVC -  D 4/5mm</t>
  </si>
  <si>
    <t>998767201</t>
  </si>
  <si>
    <t>Přesun hmot procentní pro zámečnické konstrukce v objektech v do 6 m</t>
  </si>
  <si>
    <t>%</t>
  </si>
  <si>
    <t>011103000</t>
  </si>
  <si>
    <t>Geologický průzkum</t>
  </si>
  <si>
    <t>soubor</t>
  </si>
  <si>
    <t>1024</t>
  </si>
  <si>
    <t>012203000</t>
  </si>
  <si>
    <t>Geodetické práce při provádění stavby</t>
  </si>
  <si>
    <t>012303000</t>
  </si>
  <si>
    <t>Geodetické práce po výstavbě-zaměření skutečného provedení stavby</t>
  </si>
  <si>
    <t>012305000</t>
  </si>
  <si>
    <t>Vytýčení stáv. inženýrských sítí před zahájením zemních prací</t>
  </si>
  <si>
    <t>013254000</t>
  </si>
  <si>
    <t>Dokumentace skutečného provedení stavby- dle vyhlášky 499/2006 SB ve třech vyhotoveních a jednom elektronickém na CD Rom</t>
  </si>
  <si>
    <t>032002000</t>
  </si>
  <si>
    <t>Zřízení a zrušení  staveniště- náklady spojené s vybudováním, provozem a likvidaci zařízení staveniště</t>
  </si>
  <si>
    <t>043134000</t>
  </si>
  <si>
    <t>Zkoušky zatěžovací statické</t>
  </si>
  <si>
    <t>092103001</t>
  </si>
  <si>
    <t>Náklady spojené s umístěním stavby</t>
  </si>
  <si>
    <t>VP - Vícepráce</t>
  </si>
  <si>
    <t>PN</t>
  </si>
  <si>
    <t>02 - Víceúčelové hřiště</t>
  </si>
  <si>
    <t>1617874346</t>
  </si>
  <si>
    <t>48*30</t>
  </si>
  <si>
    <t>13,2*16,8</t>
  </si>
  <si>
    <t>-14277263</t>
  </si>
  <si>
    <t>"lavička a koš"0,5*9</t>
  </si>
  <si>
    <t>614428238</t>
  </si>
  <si>
    <t>(48*30*0,2)</t>
  </si>
  <si>
    <t>13,2*16,8*0,2</t>
  </si>
  <si>
    <t>1156745321</t>
  </si>
  <si>
    <t>"hřiště"44,4*26,4*0,12</t>
  </si>
  <si>
    <t>(10,2+12,6)/2*(13,8+16,2)/2*1,2</t>
  </si>
  <si>
    <t>-891528334</t>
  </si>
  <si>
    <t>-1285584200</t>
  </si>
  <si>
    <t>"rýha pro drenáž"</t>
  </si>
  <si>
    <t>(17,5*7+25,9*7+28)*0,3*0,45</t>
  </si>
  <si>
    <t>"šachta"3,14*0,2*0,2*1,0*2</t>
  </si>
  <si>
    <t>"bet patky pro oplocení"0,4*0,4*0,8*(14+10+14+10)</t>
  </si>
  <si>
    <t>"pod branky"2,0*0,35*0,45*4</t>
  </si>
  <si>
    <t>"základové patky s trubkou"0,5*0,5*0,45*6</t>
  </si>
  <si>
    <t>-1746360844</t>
  </si>
  <si>
    <t>132201201</t>
  </si>
  <si>
    <t>Hloubení rýh š do 2000 mm v hornině tř. 3 objemu do 100 m3</t>
  </si>
  <si>
    <t>328988139</t>
  </si>
  <si>
    <t>"základy"1,0*1,0*1,0*4</t>
  </si>
  <si>
    <t>132201209</t>
  </si>
  <si>
    <t>Příplatek za lepivost k hloubení rýh š do 2000 mm v hornině tř. 3</t>
  </si>
  <si>
    <t>906084814</t>
  </si>
  <si>
    <t>-728610312</t>
  </si>
  <si>
    <t>53,123 +345,859+4,0</t>
  </si>
  <si>
    <t>"lavička a koš"3,14*0,15*0,15*0,5*9</t>
  </si>
  <si>
    <t>"zásyp"-94,565</t>
  </si>
  <si>
    <t>1919473400</t>
  </si>
  <si>
    <t>202343837</t>
  </si>
  <si>
    <t>308,735*1,6</t>
  </si>
  <si>
    <t>757972427</t>
  </si>
  <si>
    <t>-(10,2+11,6)/2*(13,8+15,2)/2*0,7</t>
  </si>
  <si>
    <t>181111111</t>
  </si>
  <si>
    <t>Plošná úprava terénu do 500 m2 zemina tř 1 až 4 nerovnosti do 100 mm v rovinně a svahu do 1:5</t>
  </si>
  <si>
    <t>-646324122</t>
  </si>
  <si>
    <t>48*30-44*27,6</t>
  </si>
  <si>
    <t>181111113</t>
  </si>
  <si>
    <t>Plošná úprava terénu do 500 m2 zemina tř 1 až 4 nerovnosti do 100 mm ve svahu do 1:1</t>
  </si>
  <si>
    <t>-1742377544</t>
  </si>
  <si>
    <t>181301105</t>
  </si>
  <si>
    <t>Rozprostření ornice tl vrstvy do 300 mm pl do 500 m2 v rovině nebo ve svahu do 1:5</t>
  </si>
  <si>
    <t>-1378285724</t>
  </si>
  <si>
    <t>1472935377</t>
  </si>
  <si>
    <t>1580559263</t>
  </si>
  <si>
    <t>(225,6+221,76)*0,03</t>
  </si>
  <si>
    <t>181411133</t>
  </si>
  <si>
    <t>Založení parkového trávníku výsevem plochy do 1000 m2 ve svahu do 1:1</t>
  </si>
  <si>
    <t>-739799400</t>
  </si>
  <si>
    <t>1253924864</t>
  </si>
  <si>
    <t>" hřiště"44,4*26,4</t>
  </si>
  <si>
    <t>"chodník"44,4*1,6</t>
  </si>
  <si>
    <t>10,2*13,8</t>
  </si>
  <si>
    <t>182301125</t>
  </si>
  <si>
    <t>Rozprostření ornice pl do 500 m2 ve svahu přes 1:5 tl vrstvy do 300 mm</t>
  </si>
  <si>
    <t>1889112771</t>
  </si>
  <si>
    <t>-426744749</t>
  </si>
  <si>
    <t>2133618423</t>
  </si>
  <si>
    <t>225,6</t>
  </si>
  <si>
    <t>183403261</t>
  </si>
  <si>
    <t>Obdělání půdy válením ve svahu do 1:2</t>
  </si>
  <si>
    <t>-779019512</t>
  </si>
  <si>
    <t>183403353</t>
  </si>
  <si>
    <t>Obdělání půdy hrabáním ve svahu do 1:1</t>
  </si>
  <si>
    <t>609193734</t>
  </si>
  <si>
    <t>-1549874314</t>
  </si>
  <si>
    <t>Trativod z drenážních trubek plastových flexibilních perforovaných D do 100 mm včetně lože otevřený výkop</t>
  </si>
  <si>
    <t>60670413</t>
  </si>
  <si>
    <t>17,5*7+25,9*7</t>
  </si>
  <si>
    <t>Trativod z drenážních trubek plastových flexibilních perforo D do 160 mm včetně lože otevřený výkop</t>
  </si>
  <si>
    <t>-1076467831</t>
  </si>
  <si>
    <t>Podsyp a zásyp pod základové konstrukce se zhutněním z netříděného štěrkopísku</t>
  </si>
  <si>
    <t>501310527</t>
  </si>
  <si>
    <t>"oplocení -patky"0,4*0,4*0,1*48</t>
  </si>
  <si>
    <t>1,0*1,0*0,1*4</t>
  </si>
  <si>
    <t>2,0*0,3*0,1*4</t>
  </si>
  <si>
    <t>(10,2+11,6)/2*(13,8+15,2)/2*0,7</t>
  </si>
  <si>
    <t>-9,0*12,6*0,3</t>
  </si>
  <si>
    <t>-810335070</t>
  </si>
  <si>
    <t>"oplocení -patky"0,4*0,4*0,9*48*1,03</t>
  </si>
  <si>
    <t>"lavičky a koš"3,14*0,15*0,15*0,5*5*1,03</t>
  </si>
  <si>
    <t>"branky a sloupy"</t>
  </si>
  <si>
    <t>1,0*1,0*1,2*4</t>
  </si>
  <si>
    <t>2,0*0,3*0,65*4</t>
  </si>
  <si>
    <t>0,5*0,5*0,65*6</t>
  </si>
  <si>
    <t>12900275</t>
  </si>
  <si>
    <t>"oplocení -patky"0,4*4*0,4*48</t>
  </si>
  <si>
    <t>"patky . branky a sloupy"</t>
  </si>
  <si>
    <t>1,0*4*0,4*4</t>
  </si>
  <si>
    <t>(2,0+0,3)*2*0,4*4</t>
  </si>
  <si>
    <t>0,5*4*0,4*6</t>
  </si>
  <si>
    <t>-992673565</t>
  </si>
  <si>
    <t>275362021</t>
  </si>
  <si>
    <t>Výztuž základových patek svařovanými sítěmi Kari</t>
  </si>
  <si>
    <t>-380970887</t>
  </si>
  <si>
    <t>1,0*1,0*6*0,00444*4*1,16</t>
  </si>
  <si>
    <t>-1117116231</t>
  </si>
  <si>
    <t>"oplocení víceúčelového hřiště"</t>
  </si>
  <si>
    <t>(14*2+10*2)</t>
  </si>
  <si>
    <t>55342-nab1b</t>
  </si>
  <si>
    <t>Sloupek plotový žárově zinkovaný 5800x89x3mm- zavíčkovaný</t>
  </si>
  <si>
    <t>-804218828</t>
  </si>
  <si>
    <t>348101240</t>
  </si>
  <si>
    <t>Osazení vrat a vrátek k oplocení na ocelové sloupky do 8 m2</t>
  </si>
  <si>
    <t>1361746408</t>
  </si>
  <si>
    <t>"oplocení"2</t>
  </si>
  <si>
    <t>55342naB2</t>
  </si>
  <si>
    <t>branka vstupní 2 křídlová otočná-2500x2500mm-rámy z trubek žárově zinkované bez nosných sloupků</t>
  </si>
  <si>
    <t>-1962982312</t>
  </si>
  <si>
    <t>"branky s úchyty pro přichycení bezuzlové sítě"2</t>
  </si>
  <si>
    <t>564751111</t>
  </si>
  <si>
    <t>Podklad z kameniva hrubého drceného vel. 32-63 mm tl 150 mm</t>
  </si>
  <si>
    <t>517705123</t>
  </si>
  <si>
    <t>26,3*44,3</t>
  </si>
  <si>
    <t>564811111</t>
  </si>
  <si>
    <t>Podklad ze štěrkodrtě ŠD tl 50 mm-frakce 8-16</t>
  </si>
  <si>
    <t>721297250</t>
  </si>
  <si>
    <t>"podkladní vrstva - - tl. 5cm"26*44</t>
  </si>
  <si>
    <t>2091605828</t>
  </si>
  <si>
    <t>1144</t>
  </si>
  <si>
    <t>-1093958740</t>
  </si>
  <si>
    <t>"Chodník"44*1,6</t>
  </si>
  <si>
    <t>1919612660</t>
  </si>
  <si>
    <t>"podkladní vrstva - štěrkodrť 4-8mm - tl. 2cm"26*44</t>
  </si>
  <si>
    <t>-1248186519</t>
  </si>
  <si>
    <t>26*44</t>
  </si>
  <si>
    <t>-1906040275</t>
  </si>
  <si>
    <t>"koberec AKDH    m2"     26*44</t>
  </si>
  <si>
    <t>-733318326</t>
  </si>
  <si>
    <t xml:space="preserve">Umělý sportovní kryt PUR- povrch plošně vodopropustný tl. 13mm </t>
  </si>
  <si>
    <t>-757746289</t>
  </si>
  <si>
    <t>-53521955</t>
  </si>
  <si>
    <t>"chodník"44*1,6</t>
  </si>
  <si>
    <t>-1639484515</t>
  </si>
  <si>
    <t>70,4*1,01</t>
  </si>
  <si>
    <t>Montáž napojení drenážního potrubí a odvod. kanálku na kanalizaci</t>
  </si>
  <si>
    <t>1632453028</t>
  </si>
  <si>
    <t>Montáž vsakovací galerie vč folie-objem 32,3m3</t>
  </si>
  <si>
    <t>-512581444</t>
  </si>
  <si>
    <t>1588347270</t>
  </si>
  <si>
    <t>1700756351</t>
  </si>
  <si>
    <t>-183236303</t>
  </si>
  <si>
    <t>1322377157</t>
  </si>
  <si>
    <t>894811113</t>
  </si>
  <si>
    <t>Revizní šachta z PVC systém RV typ přímý, DN 315/160 hl od 1360 do 1730 mm</t>
  </si>
  <si>
    <t>-68614383</t>
  </si>
  <si>
    <t>916231213</t>
  </si>
  <si>
    <t>Osazení chodníkového obrubníku betonového stojatého s boční opěrou do lože z betonu prostého</t>
  </si>
  <si>
    <t>1959015795</t>
  </si>
  <si>
    <t>(26+44)*2</t>
  </si>
  <si>
    <t>(44+1,6*2)</t>
  </si>
  <si>
    <t>-558383415</t>
  </si>
  <si>
    <t>(26+44)*2*0,3*0,1</t>
  </si>
  <si>
    <t>(14+1,6*2)*0,3*0,1</t>
  </si>
  <si>
    <t>592175090</t>
  </si>
  <si>
    <t>obrubník univerzální BEST-LINEA I 50x8x25 cm, přírodní</t>
  </si>
  <si>
    <t>-1372482944</t>
  </si>
  <si>
    <t>187,2*2*1,05</t>
  </si>
  <si>
    <t>919726121</t>
  </si>
  <si>
    <t>Geotextilie pro ochranu, separaci a filtraci netkaná měrná hmotnost do 200 g/m2</t>
  </si>
  <si>
    <t>-439033358</t>
  </si>
  <si>
    <t>"drenáž"</t>
  </si>
  <si>
    <t>(17,5*7+25,9*7+28)*1,2</t>
  </si>
  <si>
    <t>936104211</t>
  </si>
  <si>
    <t>Montáž odpadkového koše do betonové patky</t>
  </si>
  <si>
    <t>750928649</t>
  </si>
  <si>
    <t>749101320</t>
  </si>
  <si>
    <t>koš odpadkový drátěný velký  kulatý (kotvený), výška 61 cm, průměr 47 cm, obsah 50 l</t>
  </si>
  <si>
    <t>-652103206</t>
  </si>
  <si>
    <t>-2123204594</t>
  </si>
  <si>
    <t>-284085722</t>
  </si>
  <si>
    <t>-1587158642</t>
  </si>
  <si>
    <t xml:space="preserve">     (44+26,0)*2*3,2</t>
  </si>
  <si>
    <t>517254288</t>
  </si>
  <si>
    <t>448*1,05</t>
  </si>
  <si>
    <t>953731113</t>
  </si>
  <si>
    <t>Svislá trubka plastová DN do 110 vložená do betonu pat včetně obetonování</t>
  </si>
  <si>
    <t>-1091096826</t>
  </si>
  <si>
    <t>"sportoviště patky"6*0,5</t>
  </si>
  <si>
    <t>95998 nab1</t>
  </si>
  <si>
    <t>Vybavení hřiště-mon. a dod.s malá kopaná (branka,  síť..)</t>
  </si>
  <si>
    <t>-1810871035</t>
  </si>
  <si>
    <t>95998nab3</t>
  </si>
  <si>
    <t>Vybavení hřiště - dodávka a montáž   pro volejbal -sloupky budou součásti oplocení s možností nastavení výšky  a . síť</t>
  </si>
  <si>
    <t>sada</t>
  </si>
  <si>
    <t>-575562963</t>
  </si>
  <si>
    <t>"hřiště víceúčelové- vybavení sportovní"</t>
  </si>
  <si>
    <t>"vč. sítě    sada"     2</t>
  </si>
  <si>
    <t>95998nab5</t>
  </si>
  <si>
    <t>Vybavení hřiště - dodávka a montáž koše basketbalového-nosný systém s vyložením a s obroučkou+síťka</t>
  </si>
  <si>
    <t>501545103</t>
  </si>
  <si>
    <t>"hřiště víceúčelové - vybavení sportovní"</t>
  </si>
  <si>
    <t>"koš basketbalový - nosný systém s vyložením a s obroučkou+síťka    ks"     4</t>
  </si>
  <si>
    <t>95998nab6</t>
  </si>
  <si>
    <t>Vybavení hřiště - dodávka a montáž nohejbalových sloupků vč. sítě + pouzdra s víčky</t>
  </si>
  <si>
    <t>-822542219</t>
  </si>
  <si>
    <t>95998nab7</t>
  </si>
  <si>
    <t>Vybavení hřiště - dodávka a montáž tenisových sloupků vč. sítě + pouzdra s víčky</t>
  </si>
  <si>
    <t>-1903924168</t>
  </si>
  <si>
    <t>"v. č. D1.2 - hřiště multifunkční - vybavení sportovní"</t>
  </si>
  <si>
    <t>"sloupky tenisové vč. sítě + pouzdra s víčky    sada"     1</t>
  </si>
  <si>
    <t>980</t>
  </si>
  <si>
    <t>Demontáž kanalizační šachty</t>
  </si>
  <si>
    <t>1848702590</t>
  </si>
  <si>
    <t>OPL0013</t>
  </si>
  <si>
    <t>Montáž dřevěného mantinelu</t>
  </si>
  <si>
    <t>645362987</t>
  </si>
  <si>
    <t>(44+26,0)*2-2,5*2</t>
  </si>
  <si>
    <t>OPL0007</t>
  </si>
  <si>
    <t>Dřevěný mantinel 0,8 m, 150x40 mm, 2 x lazura</t>
  </si>
  <si>
    <t>-914990697</t>
  </si>
  <si>
    <t>-1446922375</t>
  </si>
  <si>
    <t>486232363</t>
  </si>
  <si>
    <t>"lanko střední "    (44+26)*2</t>
  </si>
  <si>
    <t>"horní a spodní"(46+26)*2*2</t>
  </si>
  <si>
    <t>-1262001297</t>
  </si>
  <si>
    <t>428</t>
  </si>
  <si>
    <t>767995111</t>
  </si>
  <si>
    <t>Montáž atypických zámečnických konstrukcí hmotnosti do 5 kg</t>
  </si>
  <si>
    <t>1026236229</t>
  </si>
  <si>
    <t>"trubky ztužující oplocení šroubované"</t>
  </si>
  <si>
    <t>(46+26)*2*2*1,94</t>
  </si>
  <si>
    <t>14011 nab2</t>
  </si>
  <si>
    <t>trubka ocelová bezešvá žárově zinkovaná 32x2,6mm vč úpravy pro montáž na sloupky a kotvicí materiál</t>
  </si>
  <si>
    <t>-955287382</t>
  </si>
  <si>
    <t>(44+26)*2*2*1,94</t>
  </si>
  <si>
    <t>"kotvící materiál a spojovací"30</t>
  </si>
  <si>
    <t>753540819</t>
  </si>
  <si>
    <t>-889752300</t>
  </si>
  <si>
    <t>781230420</t>
  </si>
  <si>
    <t>671104919</t>
  </si>
  <si>
    <t>-240779214</t>
  </si>
  <si>
    <t>1339198501</t>
  </si>
  <si>
    <t>1252084433</t>
  </si>
  <si>
    <t>-769475065</t>
  </si>
  <si>
    <t>370407089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</si>
</sst>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3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40" fillId="0" borderId="25" xfId="0" applyFont="1" applyBorder="1" applyAlignment="1" applyProtection="1">
      <alignment horizontal="left" vertical="center" wrapText="1"/>
      <protection locked="0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4" fontId="40" fillId="0" borderId="25" xfId="0" applyNumberFormat="1" applyFont="1" applyBorder="1" applyAlignment="1" applyProtection="1">
      <alignment vertical="center"/>
      <protection locked="0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35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33" fillId="0" borderId="0" xfId="0" applyNumberFormat="1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89" sqref="A89:XFD8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R2" s="198" t="s">
        <v>8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12" t="s">
        <v>12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32" t="s">
        <v>17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8"/>
      <c r="AQ5" s="25"/>
      <c r="BE5" s="230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34" t="s">
        <v>20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28"/>
      <c r="AQ6" s="25"/>
      <c r="BE6" s="231"/>
      <c r="BS6" s="20" t="s">
        <v>9</v>
      </c>
    </row>
    <row r="7" spans="1:73" ht="14.45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5</v>
      </c>
      <c r="AO7" s="28"/>
      <c r="AP7" s="28"/>
      <c r="AQ7" s="25"/>
      <c r="BE7" s="231"/>
      <c r="BS7" s="20" t="s">
        <v>9</v>
      </c>
    </row>
    <row r="8" spans="1:73" ht="14.45" customHeight="1">
      <c r="B8" s="24"/>
      <c r="C8" s="28"/>
      <c r="D8" s="32" t="s">
        <v>23</v>
      </c>
      <c r="E8" s="28"/>
      <c r="F8" s="28"/>
      <c r="G8" s="28"/>
      <c r="H8" s="28"/>
      <c r="I8" s="28"/>
      <c r="J8" s="28"/>
      <c r="K8" s="30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25</v>
      </c>
      <c r="AL8" s="28"/>
      <c r="AM8" s="28"/>
      <c r="AN8" s="33" t="s">
        <v>26</v>
      </c>
      <c r="AO8" s="28"/>
      <c r="AP8" s="28"/>
      <c r="AQ8" s="25"/>
      <c r="BE8" s="231"/>
      <c r="BS8" s="20" t="s">
        <v>9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31"/>
      <c r="BS9" s="20" t="s">
        <v>9</v>
      </c>
    </row>
    <row r="10" spans="1:73" ht="14.45" customHeight="1">
      <c r="B10" s="24"/>
      <c r="C10" s="28"/>
      <c r="D10" s="32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28</v>
      </c>
      <c r="AL10" s="28"/>
      <c r="AM10" s="28"/>
      <c r="AN10" s="30" t="s">
        <v>5</v>
      </c>
      <c r="AO10" s="28"/>
      <c r="AP10" s="28"/>
      <c r="AQ10" s="25"/>
      <c r="BE10" s="231"/>
      <c r="BS10" s="20" t="s">
        <v>9</v>
      </c>
    </row>
    <row r="11" spans="1:73" ht="18.399999999999999" customHeight="1">
      <c r="B11" s="24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5</v>
      </c>
      <c r="AO11" s="28"/>
      <c r="AP11" s="28"/>
      <c r="AQ11" s="25"/>
      <c r="BE11" s="231"/>
      <c r="BS11" s="20" t="s">
        <v>9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31"/>
      <c r="BS12" s="20" t="s">
        <v>9</v>
      </c>
    </row>
    <row r="13" spans="1:73" ht="14.45" customHeight="1">
      <c r="B13" s="24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28</v>
      </c>
      <c r="AL13" s="28"/>
      <c r="AM13" s="28"/>
      <c r="AN13" s="34" t="s">
        <v>32</v>
      </c>
      <c r="AO13" s="28"/>
      <c r="AP13" s="28"/>
      <c r="AQ13" s="25"/>
      <c r="BE13" s="231"/>
      <c r="BS13" s="20" t="s">
        <v>9</v>
      </c>
    </row>
    <row r="14" spans="1:73" ht="15">
      <c r="B14" s="24"/>
      <c r="C14" s="28"/>
      <c r="D14" s="28"/>
      <c r="E14" s="235" t="s">
        <v>32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32" t="s">
        <v>30</v>
      </c>
      <c r="AL14" s="28"/>
      <c r="AM14" s="28"/>
      <c r="AN14" s="34" t="s">
        <v>32</v>
      </c>
      <c r="AO14" s="28"/>
      <c r="AP14" s="28"/>
      <c r="AQ14" s="25"/>
      <c r="BE14" s="231"/>
      <c r="BS14" s="20" t="s">
        <v>9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31"/>
      <c r="BS15" s="20" t="s">
        <v>6</v>
      </c>
    </row>
    <row r="16" spans="1:73" ht="14.45" customHeight="1">
      <c r="B16" s="24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28</v>
      </c>
      <c r="AL16" s="28"/>
      <c r="AM16" s="28"/>
      <c r="AN16" s="30" t="s">
        <v>5</v>
      </c>
      <c r="AO16" s="28"/>
      <c r="AP16" s="28"/>
      <c r="AQ16" s="25"/>
      <c r="BE16" s="231"/>
      <c r="BS16" s="20" t="s">
        <v>6</v>
      </c>
    </row>
    <row r="17" spans="2:71" ht="18.399999999999999" customHeight="1">
      <c r="B17" s="24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5</v>
      </c>
      <c r="AO17" s="28"/>
      <c r="AP17" s="28"/>
      <c r="AQ17" s="25"/>
      <c r="BE17" s="231"/>
      <c r="BS17" s="20" t="s">
        <v>35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31"/>
      <c r="BS18" s="20" t="s">
        <v>9</v>
      </c>
    </row>
    <row r="19" spans="2:71" ht="14.45" customHeight="1">
      <c r="B19" s="24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28</v>
      </c>
      <c r="AL19" s="28"/>
      <c r="AM19" s="28"/>
      <c r="AN19" s="30" t="s">
        <v>5</v>
      </c>
      <c r="AO19" s="28"/>
      <c r="AP19" s="28"/>
      <c r="AQ19" s="25"/>
      <c r="BE19" s="231"/>
      <c r="BS19" s="20" t="s">
        <v>9</v>
      </c>
    </row>
    <row r="20" spans="2:71" ht="18.399999999999999" customHeight="1">
      <c r="B20" s="24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5</v>
      </c>
      <c r="AO20" s="28"/>
      <c r="AP20" s="28"/>
      <c r="AQ20" s="25"/>
      <c r="BE20" s="231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31"/>
    </row>
    <row r="22" spans="2:71" ht="15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31"/>
    </row>
    <row r="23" spans="2:71" ht="22.5" customHeight="1">
      <c r="B23" s="24"/>
      <c r="C23" s="28"/>
      <c r="D23" s="28"/>
      <c r="E23" s="237" t="s">
        <v>5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8"/>
      <c r="AP23" s="28"/>
      <c r="AQ23" s="25"/>
      <c r="BE23" s="231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31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31"/>
    </row>
    <row r="26" spans="2:71" ht="14.45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8">
        <f>ROUND(AG87,2)</f>
        <v>0</v>
      </c>
      <c r="AL26" s="233"/>
      <c r="AM26" s="233"/>
      <c r="AN26" s="233"/>
      <c r="AO26" s="233"/>
      <c r="AP26" s="28"/>
      <c r="AQ26" s="25"/>
      <c r="BE26" s="231"/>
    </row>
    <row r="27" spans="2:71" ht="14.45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38">
        <f>ROUND(AG90,2)</f>
        <v>0</v>
      </c>
      <c r="AL27" s="238"/>
      <c r="AM27" s="238"/>
      <c r="AN27" s="238"/>
      <c r="AO27" s="238"/>
      <c r="AP27" s="28"/>
      <c r="AQ27" s="25"/>
      <c r="BE27" s="231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31"/>
    </row>
    <row r="29" spans="2:71" s="1" customFormat="1" ht="25.9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39">
        <f>ROUND(AK26+AK27,2)</f>
        <v>0</v>
      </c>
      <c r="AL29" s="240"/>
      <c r="AM29" s="240"/>
      <c r="AN29" s="240"/>
      <c r="AO29" s="240"/>
      <c r="AP29" s="38"/>
      <c r="AQ29" s="39"/>
      <c r="BE29" s="231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31"/>
    </row>
    <row r="31" spans="2:71" s="2" customFormat="1" ht="14.45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21">
        <v>0.21</v>
      </c>
      <c r="M31" s="222"/>
      <c r="N31" s="222"/>
      <c r="O31" s="222"/>
      <c r="P31" s="43"/>
      <c r="Q31" s="43"/>
      <c r="R31" s="43"/>
      <c r="S31" s="43"/>
      <c r="T31" s="46" t="s">
        <v>44</v>
      </c>
      <c r="U31" s="43"/>
      <c r="V31" s="43"/>
      <c r="W31" s="223">
        <f>ROUND(AZ87+SUM(CD91:CD95),2)</f>
        <v>0</v>
      </c>
      <c r="X31" s="222"/>
      <c r="Y31" s="222"/>
      <c r="Z31" s="222"/>
      <c r="AA31" s="222"/>
      <c r="AB31" s="222"/>
      <c r="AC31" s="222"/>
      <c r="AD31" s="222"/>
      <c r="AE31" s="222"/>
      <c r="AF31" s="43"/>
      <c r="AG31" s="43"/>
      <c r="AH31" s="43"/>
      <c r="AI31" s="43"/>
      <c r="AJ31" s="43"/>
      <c r="AK31" s="223">
        <f>ROUND(AV87+SUM(BY91:BY95),2)</f>
        <v>0</v>
      </c>
      <c r="AL31" s="222"/>
      <c r="AM31" s="222"/>
      <c r="AN31" s="222"/>
      <c r="AO31" s="222"/>
      <c r="AP31" s="43"/>
      <c r="AQ31" s="47"/>
      <c r="BE31" s="231"/>
    </row>
    <row r="32" spans="2:71" s="2" customFormat="1" ht="14.45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21">
        <v>0.15</v>
      </c>
      <c r="M32" s="222"/>
      <c r="N32" s="222"/>
      <c r="O32" s="222"/>
      <c r="P32" s="43"/>
      <c r="Q32" s="43"/>
      <c r="R32" s="43"/>
      <c r="S32" s="43"/>
      <c r="T32" s="46" t="s">
        <v>44</v>
      </c>
      <c r="U32" s="43"/>
      <c r="V32" s="43"/>
      <c r="W32" s="223">
        <f>ROUND(BA87+SUM(CE91:CE95),2)</f>
        <v>0</v>
      </c>
      <c r="X32" s="222"/>
      <c r="Y32" s="222"/>
      <c r="Z32" s="222"/>
      <c r="AA32" s="222"/>
      <c r="AB32" s="222"/>
      <c r="AC32" s="222"/>
      <c r="AD32" s="222"/>
      <c r="AE32" s="222"/>
      <c r="AF32" s="43"/>
      <c r="AG32" s="43"/>
      <c r="AH32" s="43"/>
      <c r="AI32" s="43"/>
      <c r="AJ32" s="43"/>
      <c r="AK32" s="223">
        <f>ROUND(AW87+SUM(BZ91:BZ95),2)</f>
        <v>0</v>
      </c>
      <c r="AL32" s="222"/>
      <c r="AM32" s="222"/>
      <c r="AN32" s="222"/>
      <c r="AO32" s="222"/>
      <c r="AP32" s="43"/>
      <c r="AQ32" s="47"/>
      <c r="BE32" s="231"/>
    </row>
    <row r="33" spans="2:57" s="2" customFormat="1" ht="14.45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21">
        <v>0.21</v>
      </c>
      <c r="M33" s="222"/>
      <c r="N33" s="222"/>
      <c r="O33" s="222"/>
      <c r="P33" s="43"/>
      <c r="Q33" s="43"/>
      <c r="R33" s="43"/>
      <c r="S33" s="43"/>
      <c r="T33" s="46" t="s">
        <v>44</v>
      </c>
      <c r="U33" s="43"/>
      <c r="V33" s="43"/>
      <c r="W33" s="223">
        <f>ROUND(BB87+SUM(CF91:CF95),2)</f>
        <v>0</v>
      </c>
      <c r="X33" s="222"/>
      <c r="Y33" s="222"/>
      <c r="Z33" s="222"/>
      <c r="AA33" s="222"/>
      <c r="AB33" s="222"/>
      <c r="AC33" s="222"/>
      <c r="AD33" s="222"/>
      <c r="AE33" s="222"/>
      <c r="AF33" s="43"/>
      <c r="AG33" s="43"/>
      <c r="AH33" s="43"/>
      <c r="AI33" s="43"/>
      <c r="AJ33" s="43"/>
      <c r="AK33" s="223">
        <v>0</v>
      </c>
      <c r="AL33" s="222"/>
      <c r="AM33" s="222"/>
      <c r="AN33" s="222"/>
      <c r="AO33" s="222"/>
      <c r="AP33" s="43"/>
      <c r="AQ33" s="47"/>
      <c r="BE33" s="231"/>
    </row>
    <row r="34" spans="2:57" s="2" customFormat="1" ht="14.45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21">
        <v>0.15</v>
      </c>
      <c r="M34" s="222"/>
      <c r="N34" s="222"/>
      <c r="O34" s="222"/>
      <c r="P34" s="43"/>
      <c r="Q34" s="43"/>
      <c r="R34" s="43"/>
      <c r="S34" s="43"/>
      <c r="T34" s="46" t="s">
        <v>44</v>
      </c>
      <c r="U34" s="43"/>
      <c r="V34" s="43"/>
      <c r="W34" s="223">
        <f>ROUND(BC87+SUM(CG91:CG95),2)</f>
        <v>0</v>
      </c>
      <c r="X34" s="222"/>
      <c r="Y34" s="222"/>
      <c r="Z34" s="222"/>
      <c r="AA34" s="222"/>
      <c r="AB34" s="222"/>
      <c r="AC34" s="222"/>
      <c r="AD34" s="222"/>
      <c r="AE34" s="222"/>
      <c r="AF34" s="43"/>
      <c r="AG34" s="43"/>
      <c r="AH34" s="43"/>
      <c r="AI34" s="43"/>
      <c r="AJ34" s="43"/>
      <c r="AK34" s="223">
        <v>0</v>
      </c>
      <c r="AL34" s="222"/>
      <c r="AM34" s="222"/>
      <c r="AN34" s="222"/>
      <c r="AO34" s="222"/>
      <c r="AP34" s="43"/>
      <c r="AQ34" s="47"/>
      <c r="BE34" s="231"/>
    </row>
    <row r="35" spans="2:57" s="2" customFormat="1" ht="14.45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21">
        <v>0</v>
      </c>
      <c r="M35" s="222"/>
      <c r="N35" s="222"/>
      <c r="O35" s="222"/>
      <c r="P35" s="43"/>
      <c r="Q35" s="43"/>
      <c r="R35" s="43"/>
      <c r="S35" s="43"/>
      <c r="T35" s="46" t="s">
        <v>44</v>
      </c>
      <c r="U35" s="43"/>
      <c r="V35" s="43"/>
      <c r="W35" s="223">
        <f>ROUND(BD87+SUM(CH91:CH95),2)</f>
        <v>0</v>
      </c>
      <c r="X35" s="222"/>
      <c r="Y35" s="222"/>
      <c r="Z35" s="222"/>
      <c r="AA35" s="222"/>
      <c r="AB35" s="222"/>
      <c r="AC35" s="222"/>
      <c r="AD35" s="222"/>
      <c r="AE35" s="222"/>
      <c r="AF35" s="43"/>
      <c r="AG35" s="43"/>
      <c r="AH35" s="43"/>
      <c r="AI35" s="43"/>
      <c r="AJ35" s="43"/>
      <c r="AK35" s="223">
        <v>0</v>
      </c>
      <c r="AL35" s="222"/>
      <c r="AM35" s="222"/>
      <c r="AN35" s="222"/>
      <c r="AO35" s="222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24" t="s">
        <v>51</v>
      </c>
      <c r="Y37" s="225"/>
      <c r="Z37" s="225"/>
      <c r="AA37" s="225"/>
      <c r="AB37" s="225"/>
      <c r="AC37" s="50"/>
      <c r="AD37" s="50"/>
      <c r="AE37" s="50"/>
      <c r="AF37" s="50"/>
      <c r="AG37" s="50"/>
      <c r="AH37" s="50"/>
      <c r="AI37" s="50"/>
      <c r="AJ37" s="50"/>
      <c r="AK37" s="226">
        <f>SUM(AK29:AK35)</f>
        <v>0</v>
      </c>
      <c r="AL37" s="225"/>
      <c r="AM37" s="225"/>
      <c r="AN37" s="225"/>
      <c r="AO37" s="227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 ht="15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 ht="15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2" t="s">
        <v>58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Pitter109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14" t="str">
        <f>K6</f>
        <v>Rekonstrukce hřiště při ZŠ Dvorského  Ostrava-Jih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23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Dubina u Ostravy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25</v>
      </c>
      <c r="AJ80" s="38"/>
      <c r="AK80" s="38"/>
      <c r="AL80" s="38"/>
      <c r="AM80" s="75" t="str">
        <f>IF(AN8= "","",AN8)</f>
        <v>20. 3. 2017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27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STATUTÁRNÍ MĚSTO OSTRAVAměstský obvod Ostrava  Jih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16" t="str">
        <f>IF(E17="","",E17)</f>
        <v>Pitter Design, s.r.o. Pardubice</v>
      </c>
      <c r="AN82" s="216"/>
      <c r="AO82" s="216"/>
      <c r="AP82" s="216"/>
      <c r="AQ82" s="39"/>
      <c r="AS82" s="217" t="s">
        <v>59</v>
      </c>
      <c r="AT82" s="218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5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16" t="str">
        <f>IF(E20="","",E20)</f>
        <v xml:space="preserve"> </v>
      </c>
      <c r="AN83" s="216"/>
      <c r="AO83" s="216"/>
      <c r="AP83" s="216"/>
      <c r="AQ83" s="39"/>
      <c r="AS83" s="219"/>
      <c r="AT83" s="220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19"/>
      <c r="AT84" s="220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07" t="s">
        <v>60</v>
      </c>
      <c r="D85" s="208"/>
      <c r="E85" s="208"/>
      <c r="F85" s="208"/>
      <c r="G85" s="208"/>
      <c r="H85" s="77"/>
      <c r="I85" s="209" t="s">
        <v>61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9" t="s">
        <v>62</v>
      </c>
      <c r="AH85" s="208"/>
      <c r="AI85" s="208"/>
      <c r="AJ85" s="208"/>
      <c r="AK85" s="208"/>
      <c r="AL85" s="208"/>
      <c r="AM85" s="208"/>
      <c r="AN85" s="209" t="s">
        <v>63</v>
      </c>
      <c r="AO85" s="208"/>
      <c r="AP85" s="210"/>
      <c r="AQ85" s="39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1">
        <f>ROUND(SUM(AG88:AG88),2)</f>
        <v>0</v>
      </c>
      <c r="AH87" s="211"/>
      <c r="AI87" s="211"/>
      <c r="AJ87" s="211"/>
      <c r="AK87" s="211"/>
      <c r="AL87" s="211"/>
      <c r="AM87" s="211"/>
      <c r="AN87" s="196">
        <f>SUM(AG87,AT87)</f>
        <v>0</v>
      </c>
      <c r="AO87" s="196"/>
      <c r="AP87" s="196"/>
      <c r="AQ87" s="73"/>
      <c r="AS87" s="84">
        <f>ROUND(SUM(AS88:AS88),2)</f>
        <v>0</v>
      </c>
      <c r="AT87" s="85">
        <f>ROUND(SUM(AV87:AW87),2)</f>
        <v>0</v>
      </c>
      <c r="AU87" s="86">
        <f>ROUND(SUM(AU88:AU88),5)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ROUND(SUM(AZ88:AZ88),2)</f>
        <v>0</v>
      </c>
      <c r="BA87" s="85">
        <f>ROUND(SUM(BA88:BA88),2)</f>
        <v>0</v>
      </c>
      <c r="BB87" s="85">
        <f>ROUND(SUM(BB88:BB88),2)</f>
        <v>0</v>
      </c>
      <c r="BC87" s="85">
        <f>ROUND(SUM(BC88:BC88),2)</f>
        <v>0</v>
      </c>
      <c r="BD87" s="87">
        <f>ROUND(SUM(BD88:BD88),2)</f>
        <v>0</v>
      </c>
      <c r="BS87" s="88" t="s">
        <v>77</v>
      </c>
      <c r="BT87" s="88" t="s">
        <v>78</v>
      </c>
      <c r="BU87" s="89" t="s">
        <v>79</v>
      </c>
      <c r="BV87" s="88" t="s">
        <v>80</v>
      </c>
      <c r="BW87" s="88" t="s">
        <v>81</v>
      </c>
      <c r="BX87" s="88" t="s">
        <v>82</v>
      </c>
    </row>
    <row r="88" spans="1:89" s="5" customFormat="1" ht="22.5" customHeight="1">
      <c r="A88" s="90" t="s">
        <v>83</v>
      </c>
      <c r="B88" s="91"/>
      <c r="C88" s="92"/>
      <c r="D88" s="206" t="s">
        <v>85</v>
      </c>
      <c r="E88" s="206"/>
      <c r="F88" s="206"/>
      <c r="G88" s="206"/>
      <c r="H88" s="206"/>
      <c r="I88" s="93"/>
      <c r="J88" s="206" t="s">
        <v>86</v>
      </c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4">
        <f>'02 - Víceúčelové hřiště'!M30</f>
        <v>0</v>
      </c>
      <c r="AH88" s="205"/>
      <c r="AI88" s="205"/>
      <c r="AJ88" s="205"/>
      <c r="AK88" s="205"/>
      <c r="AL88" s="205"/>
      <c r="AM88" s="205"/>
      <c r="AN88" s="204">
        <f>SUM(AG88,AT88)</f>
        <v>0</v>
      </c>
      <c r="AO88" s="205"/>
      <c r="AP88" s="205"/>
      <c r="AQ88" s="94"/>
      <c r="AS88" s="95">
        <f>'02 - Víceúčelové hřiště'!M28</f>
        <v>0</v>
      </c>
      <c r="AT88" s="96">
        <f>ROUND(SUM(AV88:AW88),2)</f>
        <v>0</v>
      </c>
      <c r="AU88" s="97">
        <f>'02 - Víceúčelové hřiště'!W130</f>
        <v>0</v>
      </c>
      <c r="AV88" s="96">
        <f>'02 - Víceúčelové hřiště'!M32</f>
        <v>0</v>
      </c>
      <c r="AW88" s="96">
        <f>'02 - Víceúčelové hřiště'!M33</f>
        <v>0</v>
      </c>
      <c r="AX88" s="96">
        <f>'02 - Víceúčelové hřiště'!M34</f>
        <v>0</v>
      </c>
      <c r="AY88" s="96">
        <f>'02 - Víceúčelové hřiště'!M35</f>
        <v>0</v>
      </c>
      <c r="AZ88" s="96">
        <f>'02 - Víceúčelové hřiště'!H32</f>
        <v>0</v>
      </c>
      <c r="BA88" s="96">
        <f>'02 - Víceúčelové hřiště'!H33</f>
        <v>0</v>
      </c>
      <c r="BB88" s="96">
        <f>'02 - Víceúčelové hřiště'!H34</f>
        <v>0</v>
      </c>
      <c r="BC88" s="96">
        <f>'02 - Víceúčelové hřiště'!H35</f>
        <v>0</v>
      </c>
      <c r="BD88" s="98">
        <f>'02 - Víceúčelové hřiště'!H36</f>
        <v>0</v>
      </c>
      <c r="BT88" s="99" t="s">
        <v>84</v>
      </c>
      <c r="BV88" s="99" t="s">
        <v>80</v>
      </c>
      <c r="BW88" s="99" t="s">
        <v>87</v>
      </c>
      <c r="BX88" s="99" t="s">
        <v>81</v>
      </c>
    </row>
    <row r="89" spans="1:89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2" t="s">
        <v>88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196">
        <f>ROUND(SUM(AG91:AG94),2)</f>
        <v>0</v>
      </c>
      <c r="AH90" s="196"/>
      <c r="AI90" s="196"/>
      <c r="AJ90" s="196"/>
      <c r="AK90" s="196"/>
      <c r="AL90" s="196"/>
      <c r="AM90" s="196"/>
      <c r="AN90" s="196">
        <f>ROUND(SUM(AN91:AN94),2)</f>
        <v>0</v>
      </c>
      <c r="AO90" s="196"/>
      <c r="AP90" s="196"/>
      <c r="AQ90" s="39"/>
      <c r="AS90" s="78" t="s">
        <v>89</v>
      </c>
      <c r="AT90" s="79" t="s">
        <v>90</v>
      </c>
      <c r="AU90" s="79" t="s">
        <v>42</v>
      </c>
      <c r="AV90" s="80" t="s">
        <v>65</v>
      </c>
    </row>
    <row r="91" spans="1:89" s="1" customFormat="1" ht="19.899999999999999" customHeight="1">
      <c r="B91" s="37"/>
      <c r="C91" s="38"/>
      <c r="D91" s="100" t="s">
        <v>91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02">
        <f>ROUND(AG87*AS91,2)</f>
        <v>0</v>
      </c>
      <c r="AH91" s="203"/>
      <c r="AI91" s="203"/>
      <c r="AJ91" s="203"/>
      <c r="AK91" s="203"/>
      <c r="AL91" s="203"/>
      <c r="AM91" s="203"/>
      <c r="AN91" s="203">
        <f>ROUND(AG91+AV91,2)</f>
        <v>0</v>
      </c>
      <c r="AO91" s="203"/>
      <c r="AP91" s="203"/>
      <c r="AQ91" s="39"/>
      <c r="AS91" s="101">
        <v>0</v>
      </c>
      <c r="AT91" s="102" t="s">
        <v>92</v>
      </c>
      <c r="AU91" s="102" t="s">
        <v>43</v>
      </c>
      <c r="AV91" s="103">
        <f>ROUND(IF(AU91="základní",AG91*L31,IF(AU91="snížená",AG91*L32,0)),2)</f>
        <v>0</v>
      </c>
      <c r="BV91" s="20" t="s">
        <v>93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čast",1,IF(8893="investiční čast",2,3))</f>
        <v>1</v>
      </c>
      <c r="CK91" s="20" t="str">
        <f>IF(D91="Vyplň vlastní","","x")</f>
        <v>x</v>
      </c>
    </row>
    <row r="92" spans="1:89" s="1" customFormat="1" ht="19.899999999999999" customHeight="1">
      <c r="B92" s="37"/>
      <c r="C92" s="38"/>
      <c r="D92" s="200" t="s">
        <v>94</v>
      </c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38"/>
      <c r="AD92" s="38"/>
      <c r="AE92" s="38"/>
      <c r="AF92" s="38"/>
      <c r="AG92" s="202">
        <f>AG87*AS92</f>
        <v>0</v>
      </c>
      <c r="AH92" s="203"/>
      <c r="AI92" s="203"/>
      <c r="AJ92" s="203"/>
      <c r="AK92" s="203"/>
      <c r="AL92" s="203"/>
      <c r="AM92" s="203"/>
      <c r="AN92" s="203">
        <f>AG92+AV92</f>
        <v>0</v>
      </c>
      <c r="AO92" s="203"/>
      <c r="AP92" s="203"/>
      <c r="AQ92" s="39"/>
      <c r="AS92" s="105">
        <v>0</v>
      </c>
      <c r="AT92" s="106" t="s">
        <v>92</v>
      </c>
      <c r="AU92" s="106" t="s">
        <v>43</v>
      </c>
      <c r="AV92" s="107">
        <f>ROUND(IF(AU92="nulová",0,IF(OR(AU92="základní",AU92="zákl. přenesená"),AG92*L31,AG92*L32)),2)</f>
        <v>0</v>
      </c>
      <c r="BV92" s="20" t="s">
        <v>95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čast",1,IF(8894="investiční čast",2,3))</f>
        <v>1</v>
      </c>
      <c r="CK92" s="20" t="str">
        <f>IF(D92="Vyplň vlastní","","x")</f>
        <v/>
      </c>
    </row>
    <row r="93" spans="1:89" s="1" customFormat="1" ht="19.899999999999999" customHeight="1">
      <c r="B93" s="37"/>
      <c r="C93" s="38"/>
      <c r="D93" s="200" t="s">
        <v>94</v>
      </c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38"/>
      <c r="AD93" s="38"/>
      <c r="AE93" s="38"/>
      <c r="AF93" s="38"/>
      <c r="AG93" s="202">
        <f>AG87*AS93</f>
        <v>0</v>
      </c>
      <c r="AH93" s="203"/>
      <c r="AI93" s="203"/>
      <c r="AJ93" s="203"/>
      <c r="AK93" s="203"/>
      <c r="AL93" s="203"/>
      <c r="AM93" s="203"/>
      <c r="AN93" s="203">
        <f>AG93+AV93</f>
        <v>0</v>
      </c>
      <c r="AO93" s="203"/>
      <c r="AP93" s="203"/>
      <c r="AQ93" s="39"/>
      <c r="AS93" s="105">
        <v>0</v>
      </c>
      <c r="AT93" s="106" t="s">
        <v>92</v>
      </c>
      <c r="AU93" s="106" t="s">
        <v>43</v>
      </c>
      <c r="AV93" s="107">
        <f>ROUND(IF(AU93="nulová",0,IF(OR(AU93="základní",AU93="zákl. přenesená"),AG93*L31,AG93*L32)),2)</f>
        <v>0</v>
      </c>
      <c r="BV93" s="20" t="s">
        <v>95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čast",1,IF(8895="investiční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7"/>
      <c r="C94" s="38"/>
      <c r="D94" s="200" t="s">
        <v>94</v>
      </c>
      <c r="E94" s="201"/>
      <c r="F94" s="201"/>
      <c r="G94" s="201"/>
      <c r="H94" s="201"/>
      <c r="I94" s="201"/>
      <c r="J94" s="201"/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1"/>
      <c r="W94" s="201"/>
      <c r="X94" s="201"/>
      <c r="Y94" s="201"/>
      <c r="Z94" s="201"/>
      <c r="AA94" s="201"/>
      <c r="AB94" s="201"/>
      <c r="AC94" s="38"/>
      <c r="AD94" s="38"/>
      <c r="AE94" s="38"/>
      <c r="AF94" s="38"/>
      <c r="AG94" s="202">
        <f>AG87*AS94</f>
        <v>0</v>
      </c>
      <c r="AH94" s="203"/>
      <c r="AI94" s="203"/>
      <c r="AJ94" s="203"/>
      <c r="AK94" s="203"/>
      <c r="AL94" s="203"/>
      <c r="AM94" s="203"/>
      <c r="AN94" s="203">
        <f>AG94+AV94</f>
        <v>0</v>
      </c>
      <c r="AO94" s="203"/>
      <c r="AP94" s="203"/>
      <c r="AQ94" s="39"/>
      <c r="AS94" s="108">
        <v>0</v>
      </c>
      <c r="AT94" s="109" t="s">
        <v>92</v>
      </c>
      <c r="AU94" s="109" t="s">
        <v>43</v>
      </c>
      <c r="AV94" s="110">
        <f>ROUND(IF(AU94="nulová",0,IF(OR(AU94="základní",AU94="zákl. přenesená"),AG94*L31,AG94*L32)),2)</f>
        <v>0</v>
      </c>
      <c r="BV94" s="20" t="s">
        <v>95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čast",1,IF(8896="investiční čast",2,3))</f>
        <v>1</v>
      </c>
      <c r="CK94" s="20" t="str">
        <f>IF(D94="Vyplň vlastní","","x")</f>
        <v/>
      </c>
    </row>
    <row r="95" spans="1:89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1" t="s">
        <v>96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97">
        <f>ROUND(AG87+AG90,2)</f>
        <v>0</v>
      </c>
      <c r="AH96" s="197"/>
      <c r="AI96" s="197"/>
      <c r="AJ96" s="197"/>
      <c r="AK96" s="197"/>
      <c r="AL96" s="197"/>
      <c r="AM96" s="197"/>
      <c r="AN96" s="197">
        <f>AN87+AN90</f>
        <v>0</v>
      </c>
      <c r="AO96" s="197"/>
      <c r="AP96" s="197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G87:AM87"/>
    <mergeCell ref="AN87:AP87"/>
    <mergeCell ref="D92:AB92"/>
    <mergeCell ref="AG92:AM92"/>
    <mergeCell ref="AN92:AP92"/>
    <mergeCell ref="AN88:AP88"/>
    <mergeCell ref="AG88:AM88"/>
    <mergeCell ref="D88:H88"/>
    <mergeCell ref="J88:AF88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 - Víceúčelové hřiště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4"/>
      <c r="C1" s="14"/>
      <c r="D1" s="15" t="s">
        <v>1</v>
      </c>
      <c r="E1" s="14"/>
      <c r="F1" s="16" t="s">
        <v>97</v>
      </c>
      <c r="G1" s="16"/>
      <c r="H1" s="245" t="s">
        <v>98</v>
      </c>
      <c r="I1" s="245"/>
      <c r="J1" s="245"/>
      <c r="K1" s="245"/>
      <c r="L1" s="16" t="s">
        <v>99</v>
      </c>
      <c r="M1" s="14"/>
      <c r="N1" s="14"/>
      <c r="O1" s="15" t="s">
        <v>100</v>
      </c>
      <c r="P1" s="14"/>
      <c r="Q1" s="14"/>
      <c r="R1" s="14"/>
      <c r="S1" s="16" t="s">
        <v>101</v>
      </c>
      <c r="T1" s="16"/>
      <c r="U1" s="113"/>
      <c r="V1" s="11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S2" s="198" t="s">
        <v>8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20" t="s">
        <v>87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spans="1:66" ht="36.950000000000003" customHeight="1">
      <c r="B4" s="24"/>
      <c r="C4" s="212" t="s">
        <v>103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74" t="str">
        <f>'Rekapitulace stavby'!K6</f>
        <v>Rekonstrukce hřiště při ZŠ Dvorského  Ostrava-Jih</v>
      </c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8"/>
      <c r="R6" s="25"/>
    </row>
    <row r="7" spans="1:66" s="1" customFormat="1" ht="32.85" customHeight="1">
      <c r="B7" s="37"/>
      <c r="C7" s="38"/>
      <c r="D7" s="31" t="s">
        <v>104</v>
      </c>
      <c r="E7" s="38"/>
      <c r="F7" s="234" t="s">
        <v>360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24</v>
      </c>
      <c r="G9" s="38"/>
      <c r="H9" s="38"/>
      <c r="I9" s="38"/>
      <c r="J9" s="38"/>
      <c r="K9" s="38"/>
      <c r="L9" s="38"/>
      <c r="M9" s="32" t="s">
        <v>25</v>
      </c>
      <c r="N9" s="38"/>
      <c r="O9" s="287" t="str">
        <f>'Rekapitulace stavby'!AN8</f>
        <v>20. 3. 2017</v>
      </c>
      <c r="P9" s="27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32" t="s">
        <v>5</v>
      </c>
      <c r="P11" s="232"/>
      <c r="Q11" s="38"/>
      <c r="R11" s="39"/>
    </row>
    <row r="12" spans="1:66" s="1" customFormat="1" ht="18" customHeight="1">
      <c r="B12" s="37"/>
      <c r="C12" s="38"/>
      <c r="D12" s="38"/>
      <c r="E12" s="30" t="s">
        <v>29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32" t="s">
        <v>5</v>
      </c>
      <c r="P12" s="23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88" t="str">
        <f>IF('Rekapitulace stavby'!AN13="","",'Rekapitulace stavby'!AN13)</f>
        <v>Vyplň údaj</v>
      </c>
      <c r="P14" s="232"/>
      <c r="Q14" s="38"/>
      <c r="R14" s="39"/>
    </row>
    <row r="15" spans="1:66" s="1" customFormat="1" ht="18" customHeight="1">
      <c r="B15" s="37"/>
      <c r="C15" s="38"/>
      <c r="D15" s="38"/>
      <c r="E15" s="288" t="str">
        <f>IF('Rekapitulace stavby'!E14="","",'Rekapitulace stavby'!E14)</f>
        <v>Vyplň údaj</v>
      </c>
      <c r="F15" s="289"/>
      <c r="G15" s="289"/>
      <c r="H15" s="289"/>
      <c r="I15" s="289"/>
      <c r="J15" s="289"/>
      <c r="K15" s="289"/>
      <c r="L15" s="289"/>
      <c r="M15" s="32" t="s">
        <v>30</v>
      </c>
      <c r="N15" s="38"/>
      <c r="O15" s="288" t="str">
        <f>IF('Rekapitulace stavby'!AN14="","",'Rekapitulace stavby'!AN14)</f>
        <v>Vyplň údaj</v>
      </c>
      <c r="P15" s="23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32" t="s">
        <v>5</v>
      </c>
      <c r="P17" s="232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32" t="s">
        <v>5</v>
      </c>
      <c r="P18" s="23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32" t="str">
        <f>IF('Rekapitulace stavby'!AN19="","",'Rekapitulace stavby'!AN19)</f>
        <v/>
      </c>
      <c r="P20" s="23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32" t="str">
        <f>IF('Rekapitulace stavby'!AN20="","",'Rekapitulace stavby'!AN20)</f>
        <v/>
      </c>
      <c r="P21" s="23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37" t="s">
        <v>5</v>
      </c>
      <c r="F24" s="237"/>
      <c r="G24" s="237"/>
      <c r="H24" s="237"/>
      <c r="I24" s="237"/>
      <c r="J24" s="237"/>
      <c r="K24" s="237"/>
      <c r="L24" s="237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4" t="s">
        <v>105</v>
      </c>
      <c r="E27" s="38"/>
      <c r="F27" s="38"/>
      <c r="G27" s="38"/>
      <c r="H27" s="38"/>
      <c r="I27" s="38"/>
      <c r="J27" s="38"/>
      <c r="K27" s="38"/>
      <c r="L27" s="38"/>
      <c r="M27" s="238">
        <f>N88</f>
        <v>0</v>
      </c>
      <c r="N27" s="238"/>
      <c r="O27" s="238"/>
      <c r="P27" s="238"/>
      <c r="Q27" s="38"/>
      <c r="R27" s="39"/>
    </row>
    <row r="28" spans="2:18" s="1" customFormat="1" ht="14.45" customHeight="1">
      <c r="B28" s="37"/>
      <c r="C28" s="38"/>
      <c r="D28" s="36" t="s">
        <v>91</v>
      </c>
      <c r="E28" s="38"/>
      <c r="F28" s="38"/>
      <c r="G28" s="38"/>
      <c r="H28" s="38"/>
      <c r="I28" s="38"/>
      <c r="J28" s="38"/>
      <c r="K28" s="38"/>
      <c r="L28" s="38"/>
      <c r="M28" s="238">
        <f>N105</f>
        <v>0</v>
      </c>
      <c r="N28" s="238"/>
      <c r="O28" s="238"/>
      <c r="P28" s="238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5" t="s">
        <v>41</v>
      </c>
      <c r="E30" s="38"/>
      <c r="F30" s="38"/>
      <c r="G30" s="38"/>
      <c r="H30" s="38"/>
      <c r="I30" s="38"/>
      <c r="J30" s="38"/>
      <c r="K30" s="38"/>
      <c r="L30" s="38"/>
      <c r="M30" s="286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16" t="s">
        <v>44</v>
      </c>
      <c r="H32" s="283">
        <f>(SUM(BE105:BE112)+SUM(BE130:BE360))</f>
        <v>0</v>
      </c>
      <c r="I32" s="273"/>
      <c r="J32" s="273"/>
      <c r="K32" s="38"/>
      <c r="L32" s="38"/>
      <c r="M32" s="283">
        <f>ROUND((SUM(BE105:BE112)+SUM(BE130:BE360)), 2)*F32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16" t="s">
        <v>44</v>
      </c>
      <c r="H33" s="283">
        <f>(SUM(BF105:BF112)+SUM(BF130:BF360))</f>
        <v>0</v>
      </c>
      <c r="I33" s="273"/>
      <c r="J33" s="273"/>
      <c r="K33" s="38"/>
      <c r="L33" s="38"/>
      <c r="M33" s="283">
        <f>ROUND((SUM(BF105:BF112)+SUM(BF130:BF360)), 2)*F33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16" t="s">
        <v>44</v>
      </c>
      <c r="H34" s="283">
        <f>(SUM(BG105:BG112)+SUM(BG130:BG360))</f>
        <v>0</v>
      </c>
      <c r="I34" s="273"/>
      <c r="J34" s="273"/>
      <c r="K34" s="38"/>
      <c r="L34" s="38"/>
      <c r="M34" s="283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16" t="s">
        <v>44</v>
      </c>
      <c r="H35" s="283">
        <f>(SUM(BH105:BH112)+SUM(BH130:BH360))</f>
        <v>0</v>
      </c>
      <c r="I35" s="273"/>
      <c r="J35" s="273"/>
      <c r="K35" s="38"/>
      <c r="L35" s="38"/>
      <c r="M35" s="283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16" t="s">
        <v>44</v>
      </c>
      <c r="H36" s="283">
        <f>(SUM(BI105:BI112)+SUM(BI130:BI360))</f>
        <v>0</v>
      </c>
      <c r="I36" s="273"/>
      <c r="J36" s="273"/>
      <c r="K36" s="38"/>
      <c r="L36" s="38"/>
      <c r="M36" s="283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2"/>
      <c r="D38" s="117" t="s">
        <v>49</v>
      </c>
      <c r="E38" s="77"/>
      <c r="F38" s="77"/>
      <c r="G38" s="118" t="s">
        <v>50</v>
      </c>
      <c r="H38" s="119" t="s">
        <v>51</v>
      </c>
      <c r="I38" s="77"/>
      <c r="J38" s="77"/>
      <c r="K38" s="77"/>
      <c r="L38" s="284">
        <f>SUM(M30:M36)</f>
        <v>0</v>
      </c>
      <c r="M38" s="284"/>
      <c r="N38" s="284"/>
      <c r="O38" s="284"/>
      <c r="P38" s="285"/>
      <c r="Q38" s="112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18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18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18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18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18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2" t="s">
        <v>106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74" t="str">
        <f>F6</f>
        <v>Rekonstrukce hřiště při ZŠ Dvorského  Ostrava-Jih</v>
      </c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38"/>
      <c r="R78" s="39"/>
    </row>
    <row r="79" spans="2:18" s="1" customFormat="1" ht="36.950000000000003" customHeight="1">
      <c r="B79" s="37"/>
      <c r="C79" s="71" t="s">
        <v>104</v>
      </c>
      <c r="D79" s="38"/>
      <c r="E79" s="38"/>
      <c r="F79" s="214" t="str">
        <f>F7</f>
        <v>02 - Víceúčelové hřiště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>Dubina u Ostravy</v>
      </c>
      <c r="G81" s="38"/>
      <c r="H81" s="38"/>
      <c r="I81" s="38"/>
      <c r="J81" s="38"/>
      <c r="K81" s="32" t="s">
        <v>25</v>
      </c>
      <c r="L81" s="38"/>
      <c r="M81" s="276" t="str">
        <f>IF(O9="","",O9)</f>
        <v>20. 3. 2017</v>
      </c>
      <c r="N81" s="276"/>
      <c r="O81" s="276"/>
      <c r="P81" s="27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>STATUTÁRNÍ MĚSTO OSTRAVAměstský obvod Ostrava  Jih</v>
      </c>
      <c r="G83" s="38"/>
      <c r="H83" s="38"/>
      <c r="I83" s="38"/>
      <c r="J83" s="38"/>
      <c r="K83" s="32" t="s">
        <v>33</v>
      </c>
      <c r="L83" s="38"/>
      <c r="M83" s="232" t="str">
        <f>E18</f>
        <v>Pitter Design, s.r.o. Pardubice</v>
      </c>
      <c r="N83" s="232"/>
      <c r="O83" s="232"/>
      <c r="P83" s="232"/>
      <c r="Q83" s="232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32" t="str">
        <f>E21</f>
        <v xml:space="preserve"> </v>
      </c>
      <c r="N84" s="232"/>
      <c r="O84" s="232"/>
      <c r="P84" s="232"/>
      <c r="Q84" s="232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1" t="s">
        <v>107</v>
      </c>
      <c r="D86" s="282"/>
      <c r="E86" s="282"/>
      <c r="F86" s="282"/>
      <c r="G86" s="282"/>
      <c r="H86" s="112"/>
      <c r="I86" s="112"/>
      <c r="J86" s="112"/>
      <c r="K86" s="112"/>
      <c r="L86" s="112"/>
      <c r="M86" s="112"/>
      <c r="N86" s="281" t="s">
        <v>108</v>
      </c>
      <c r="O86" s="282"/>
      <c r="P86" s="282"/>
      <c r="Q86" s="282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0" t="s">
        <v>109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96">
        <f>N130</f>
        <v>0</v>
      </c>
      <c r="O88" s="277"/>
      <c r="P88" s="277"/>
      <c r="Q88" s="277"/>
      <c r="R88" s="39"/>
      <c r="AU88" s="20" t="s">
        <v>110</v>
      </c>
    </row>
    <row r="89" spans="2:47" s="6" customFormat="1" ht="24.95" customHeight="1">
      <c r="B89" s="121"/>
      <c r="C89" s="122"/>
      <c r="D89" s="123" t="s">
        <v>111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52">
        <f>N131</f>
        <v>0</v>
      </c>
      <c r="O89" s="280"/>
      <c r="P89" s="280"/>
      <c r="Q89" s="280"/>
      <c r="R89" s="124"/>
    </row>
    <row r="90" spans="2:47" s="7" customFormat="1" ht="19.899999999999999" customHeight="1">
      <c r="B90" s="125"/>
      <c r="C90" s="126"/>
      <c r="D90" s="100" t="s">
        <v>112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03">
        <f>N132</f>
        <v>0</v>
      </c>
      <c r="O90" s="279"/>
      <c r="P90" s="279"/>
      <c r="Q90" s="279"/>
      <c r="R90" s="127"/>
    </row>
    <row r="91" spans="2:47" s="7" customFormat="1" ht="19.899999999999999" customHeight="1">
      <c r="B91" s="125"/>
      <c r="C91" s="126"/>
      <c r="D91" s="100" t="s">
        <v>113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03">
        <f>N201</f>
        <v>0</v>
      </c>
      <c r="O91" s="279"/>
      <c r="P91" s="279"/>
      <c r="Q91" s="279"/>
      <c r="R91" s="127"/>
    </row>
    <row r="92" spans="2:47" s="7" customFormat="1" ht="19.899999999999999" customHeight="1">
      <c r="B92" s="125"/>
      <c r="C92" s="126"/>
      <c r="D92" s="100" t="s">
        <v>114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03">
        <f>N236</f>
        <v>0</v>
      </c>
      <c r="O92" s="279"/>
      <c r="P92" s="279"/>
      <c r="Q92" s="279"/>
      <c r="R92" s="127"/>
    </row>
    <row r="93" spans="2:47" s="7" customFormat="1" ht="19.899999999999999" customHeight="1">
      <c r="B93" s="125"/>
      <c r="C93" s="126"/>
      <c r="D93" s="100" t="s">
        <v>115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03">
        <f>N246</f>
        <v>0</v>
      </c>
      <c r="O93" s="279"/>
      <c r="P93" s="279"/>
      <c r="Q93" s="279"/>
      <c r="R93" s="127"/>
    </row>
    <row r="94" spans="2:47" s="7" customFormat="1" ht="19.899999999999999" customHeight="1">
      <c r="B94" s="125"/>
      <c r="C94" s="126"/>
      <c r="D94" s="100" t="s">
        <v>116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03">
        <f>N273</f>
        <v>0</v>
      </c>
      <c r="O94" s="279"/>
      <c r="P94" s="279"/>
      <c r="Q94" s="279"/>
      <c r="R94" s="127"/>
    </row>
    <row r="95" spans="2:47" s="7" customFormat="1" ht="19.899999999999999" customHeight="1">
      <c r="B95" s="125"/>
      <c r="C95" s="126"/>
      <c r="D95" s="100" t="s">
        <v>117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03">
        <f>N281</f>
        <v>0</v>
      </c>
      <c r="O95" s="279"/>
      <c r="P95" s="279"/>
      <c r="Q95" s="279"/>
      <c r="R95" s="127"/>
    </row>
    <row r="96" spans="2:47" s="7" customFormat="1" ht="19.899999999999999" customHeight="1">
      <c r="B96" s="125"/>
      <c r="C96" s="126"/>
      <c r="D96" s="100" t="s">
        <v>118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03">
        <f>N328</f>
        <v>0</v>
      </c>
      <c r="O96" s="279"/>
      <c r="P96" s="279"/>
      <c r="Q96" s="279"/>
      <c r="R96" s="127"/>
    </row>
    <row r="97" spans="2:65" s="6" customFormat="1" ht="24.95" customHeight="1">
      <c r="B97" s="121"/>
      <c r="C97" s="122"/>
      <c r="D97" s="123" t="s">
        <v>119</v>
      </c>
      <c r="E97" s="122"/>
      <c r="F97" s="122"/>
      <c r="G97" s="122"/>
      <c r="H97" s="122"/>
      <c r="I97" s="122"/>
      <c r="J97" s="122"/>
      <c r="K97" s="122"/>
      <c r="L97" s="122"/>
      <c r="M97" s="122"/>
      <c r="N97" s="252">
        <f>N330</f>
        <v>0</v>
      </c>
      <c r="O97" s="280"/>
      <c r="P97" s="280"/>
      <c r="Q97" s="280"/>
      <c r="R97" s="124"/>
    </row>
    <row r="98" spans="2:65" s="7" customFormat="1" ht="19.899999999999999" customHeight="1">
      <c r="B98" s="125"/>
      <c r="C98" s="126"/>
      <c r="D98" s="100" t="s">
        <v>120</v>
      </c>
      <c r="E98" s="126"/>
      <c r="F98" s="126"/>
      <c r="G98" s="126"/>
      <c r="H98" s="126"/>
      <c r="I98" s="126"/>
      <c r="J98" s="126"/>
      <c r="K98" s="126"/>
      <c r="L98" s="126"/>
      <c r="M98" s="126"/>
      <c r="N98" s="203">
        <f>N331</f>
        <v>0</v>
      </c>
      <c r="O98" s="279"/>
      <c r="P98" s="279"/>
      <c r="Q98" s="279"/>
      <c r="R98" s="127"/>
    </row>
    <row r="99" spans="2:65" s="6" customFormat="1" ht="24.95" customHeight="1">
      <c r="B99" s="121"/>
      <c r="C99" s="122"/>
      <c r="D99" s="123" t="s">
        <v>121</v>
      </c>
      <c r="E99" s="122"/>
      <c r="F99" s="122"/>
      <c r="G99" s="122"/>
      <c r="H99" s="122"/>
      <c r="I99" s="122"/>
      <c r="J99" s="122"/>
      <c r="K99" s="122"/>
      <c r="L99" s="122"/>
      <c r="M99" s="122"/>
      <c r="N99" s="252">
        <f>N348</f>
        <v>0</v>
      </c>
      <c r="O99" s="280"/>
      <c r="P99" s="280"/>
      <c r="Q99" s="280"/>
      <c r="R99" s="124"/>
    </row>
    <row r="100" spans="2:65" s="7" customFormat="1" ht="19.899999999999999" customHeight="1">
      <c r="B100" s="125"/>
      <c r="C100" s="126"/>
      <c r="D100" s="100" t="s">
        <v>122</v>
      </c>
      <c r="E100" s="126"/>
      <c r="F100" s="126"/>
      <c r="G100" s="126"/>
      <c r="H100" s="126"/>
      <c r="I100" s="126"/>
      <c r="J100" s="126"/>
      <c r="K100" s="126"/>
      <c r="L100" s="126"/>
      <c r="M100" s="126"/>
      <c r="N100" s="203">
        <f>N349</f>
        <v>0</v>
      </c>
      <c r="O100" s="279"/>
      <c r="P100" s="279"/>
      <c r="Q100" s="279"/>
      <c r="R100" s="127"/>
    </row>
    <row r="101" spans="2:65" s="7" customFormat="1" ht="19.899999999999999" customHeight="1">
      <c r="B101" s="125"/>
      <c r="C101" s="126"/>
      <c r="D101" s="100" t="s">
        <v>123</v>
      </c>
      <c r="E101" s="126"/>
      <c r="F101" s="126"/>
      <c r="G101" s="126"/>
      <c r="H101" s="126"/>
      <c r="I101" s="126"/>
      <c r="J101" s="126"/>
      <c r="K101" s="126"/>
      <c r="L101" s="126"/>
      <c r="M101" s="126"/>
      <c r="N101" s="203">
        <f>N355</f>
        <v>0</v>
      </c>
      <c r="O101" s="279"/>
      <c r="P101" s="279"/>
      <c r="Q101" s="279"/>
      <c r="R101" s="127"/>
    </row>
    <row r="102" spans="2:65" s="7" customFormat="1" ht="19.899999999999999" customHeight="1">
      <c r="B102" s="125"/>
      <c r="C102" s="126"/>
      <c r="D102" s="100" t="s">
        <v>124</v>
      </c>
      <c r="E102" s="126"/>
      <c r="F102" s="126"/>
      <c r="G102" s="126"/>
      <c r="H102" s="126"/>
      <c r="I102" s="126"/>
      <c r="J102" s="126"/>
      <c r="K102" s="126"/>
      <c r="L102" s="126"/>
      <c r="M102" s="126"/>
      <c r="N102" s="203">
        <f>N357</f>
        <v>0</v>
      </c>
      <c r="O102" s="279"/>
      <c r="P102" s="279"/>
      <c r="Q102" s="279"/>
      <c r="R102" s="127"/>
    </row>
    <row r="103" spans="2:65" s="7" customFormat="1" ht="19.899999999999999" customHeight="1">
      <c r="B103" s="125"/>
      <c r="C103" s="126"/>
      <c r="D103" s="100" t="s">
        <v>125</v>
      </c>
      <c r="E103" s="126"/>
      <c r="F103" s="126"/>
      <c r="G103" s="126"/>
      <c r="H103" s="126"/>
      <c r="I103" s="126"/>
      <c r="J103" s="126"/>
      <c r="K103" s="126"/>
      <c r="L103" s="126"/>
      <c r="M103" s="126"/>
      <c r="N103" s="203">
        <f>N359</f>
        <v>0</v>
      </c>
      <c r="O103" s="279"/>
      <c r="P103" s="279"/>
      <c r="Q103" s="279"/>
      <c r="R103" s="127"/>
    </row>
    <row r="104" spans="2:65" s="1" customFormat="1" ht="21.7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20" t="s">
        <v>126</v>
      </c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277">
        <f>ROUND(N106+N107+N108+N109+N110+N111,2)</f>
        <v>0</v>
      </c>
      <c r="O105" s="278"/>
      <c r="P105" s="278"/>
      <c r="Q105" s="278"/>
      <c r="R105" s="39"/>
      <c r="T105" s="128"/>
      <c r="U105" s="129" t="s">
        <v>42</v>
      </c>
    </row>
    <row r="106" spans="2:65" s="1" customFormat="1" ht="18" customHeight="1">
      <c r="B106" s="130"/>
      <c r="C106" s="131"/>
      <c r="D106" s="200" t="s">
        <v>127</v>
      </c>
      <c r="E106" s="271"/>
      <c r="F106" s="271"/>
      <c r="G106" s="271"/>
      <c r="H106" s="271"/>
      <c r="I106" s="131"/>
      <c r="J106" s="131"/>
      <c r="K106" s="131"/>
      <c r="L106" s="131"/>
      <c r="M106" s="131"/>
      <c r="N106" s="202">
        <f>ROUND(N88*T106,2)</f>
        <v>0</v>
      </c>
      <c r="O106" s="272"/>
      <c r="P106" s="272"/>
      <c r="Q106" s="272"/>
      <c r="R106" s="133"/>
      <c r="S106" s="131"/>
      <c r="T106" s="134"/>
      <c r="U106" s="135" t="s">
        <v>43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7" t="s">
        <v>128</v>
      </c>
      <c r="AZ106" s="136"/>
      <c r="BA106" s="136"/>
      <c r="BB106" s="136"/>
      <c r="BC106" s="136"/>
      <c r="BD106" s="136"/>
      <c r="BE106" s="138">
        <f t="shared" ref="BE106:BE111" si="0">IF(U106="základní",N106,0)</f>
        <v>0</v>
      </c>
      <c r="BF106" s="138">
        <f t="shared" ref="BF106:BF111" si="1">IF(U106="snížená",N106,0)</f>
        <v>0</v>
      </c>
      <c r="BG106" s="138">
        <f t="shared" ref="BG106:BG111" si="2">IF(U106="zákl. přenesená",N106,0)</f>
        <v>0</v>
      </c>
      <c r="BH106" s="138">
        <f t="shared" ref="BH106:BH111" si="3">IF(U106="sníž. přenesená",N106,0)</f>
        <v>0</v>
      </c>
      <c r="BI106" s="138">
        <f t="shared" ref="BI106:BI111" si="4">IF(U106="nulová",N106,0)</f>
        <v>0</v>
      </c>
      <c r="BJ106" s="137" t="s">
        <v>84</v>
      </c>
      <c r="BK106" s="136"/>
      <c r="BL106" s="136"/>
      <c r="BM106" s="136"/>
    </row>
    <row r="107" spans="2:65" s="1" customFormat="1" ht="18" customHeight="1">
      <c r="B107" s="130"/>
      <c r="C107" s="131"/>
      <c r="D107" s="200" t="s">
        <v>129</v>
      </c>
      <c r="E107" s="271"/>
      <c r="F107" s="271"/>
      <c r="G107" s="271"/>
      <c r="H107" s="271"/>
      <c r="I107" s="131"/>
      <c r="J107" s="131"/>
      <c r="K107" s="131"/>
      <c r="L107" s="131"/>
      <c r="M107" s="131"/>
      <c r="N107" s="202">
        <f>ROUND(N88*T107,2)</f>
        <v>0</v>
      </c>
      <c r="O107" s="272"/>
      <c r="P107" s="272"/>
      <c r="Q107" s="272"/>
      <c r="R107" s="133"/>
      <c r="S107" s="131"/>
      <c r="T107" s="134"/>
      <c r="U107" s="135" t="s">
        <v>43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7" t="s">
        <v>128</v>
      </c>
      <c r="AZ107" s="136"/>
      <c r="BA107" s="136"/>
      <c r="BB107" s="136"/>
      <c r="BC107" s="136"/>
      <c r="BD107" s="136"/>
      <c r="BE107" s="138">
        <f t="shared" si="0"/>
        <v>0</v>
      </c>
      <c r="BF107" s="138">
        <f t="shared" si="1"/>
        <v>0</v>
      </c>
      <c r="BG107" s="138">
        <f t="shared" si="2"/>
        <v>0</v>
      </c>
      <c r="BH107" s="138">
        <f t="shared" si="3"/>
        <v>0</v>
      </c>
      <c r="BI107" s="138">
        <f t="shared" si="4"/>
        <v>0</v>
      </c>
      <c r="BJ107" s="137" t="s">
        <v>84</v>
      </c>
      <c r="BK107" s="136"/>
      <c r="BL107" s="136"/>
      <c r="BM107" s="136"/>
    </row>
    <row r="108" spans="2:65" s="1" customFormat="1" ht="18" customHeight="1">
      <c r="B108" s="130"/>
      <c r="C108" s="131"/>
      <c r="D108" s="200" t="s">
        <v>130</v>
      </c>
      <c r="E108" s="271"/>
      <c r="F108" s="271"/>
      <c r="G108" s="271"/>
      <c r="H108" s="271"/>
      <c r="I108" s="131"/>
      <c r="J108" s="131"/>
      <c r="K108" s="131"/>
      <c r="L108" s="131"/>
      <c r="M108" s="131"/>
      <c r="N108" s="202">
        <f>ROUND(N88*T108,2)</f>
        <v>0</v>
      </c>
      <c r="O108" s="272"/>
      <c r="P108" s="272"/>
      <c r="Q108" s="272"/>
      <c r="R108" s="133"/>
      <c r="S108" s="131"/>
      <c r="T108" s="134"/>
      <c r="U108" s="135" t="s">
        <v>43</v>
      </c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7" t="s">
        <v>128</v>
      </c>
      <c r="AZ108" s="136"/>
      <c r="BA108" s="136"/>
      <c r="BB108" s="136"/>
      <c r="BC108" s="136"/>
      <c r="BD108" s="136"/>
      <c r="BE108" s="138">
        <f t="shared" si="0"/>
        <v>0</v>
      </c>
      <c r="BF108" s="138">
        <f t="shared" si="1"/>
        <v>0</v>
      </c>
      <c r="BG108" s="138">
        <f t="shared" si="2"/>
        <v>0</v>
      </c>
      <c r="BH108" s="138">
        <f t="shared" si="3"/>
        <v>0</v>
      </c>
      <c r="BI108" s="138">
        <f t="shared" si="4"/>
        <v>0</v>
      </c>
      <c r="BJ108" s="137" t="s">
        <v>84</v>
      </c>
      <c r="BK108" s="136"/>
      <c r="BL108" s="136"/>
      <c r="BM108" s="136"/>
    </row>
    <row r="109" spans="2:65" s="1" customFormat="1" ht="18" customHeight="1">
      <c r="B109" s="130"/>
      <c r="C109" s="131"/>
      <c r="D109" s="200" t="s">
        <v>131</v>
      </c>
      <c r="E109" s="271"/>
      <c r="F109" s="271"/>
      <c r="G109" s="271"/>
      <c r="H109" s="271"/>
      <c r="I109" s="131"/>
      <c r="J109" s="131"/>
      <c r="K109" s="131"/>
      <c r="L109" s="131"/>
      <c r="M109" s="131"/>
      <c r="N109" s="202">
        <f>ROUND(N88*T109,2)</f>
        <v>0</v>
      </c>
      <c r="O109" s="272"/>
      <c r="P109" s="272"/>
      <c r="Q109" s="272"/>
      <c r="R109" s="133"/>
      <c r="S109" s="131"/>
      <c r="T109" s="134"/>
      <c r="U109" s="135" t="s">
        <v>43</v>
      </c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7" t="s">
        <v>128</v>
      </c>
      <c r="AZ109" s="136"/>
      <c r="BA109" s="136"/>
      <c r="BB109" s="136"/>
      <c r="BC109" s="136"/>
      <c r="BD109" s="136"/>
      <c r="BE109" s="138">
        <f t="shared" si="0"/>
        <v>0</v>
      </c>
      <c r="BF109" s="138">
        <f t="shared" si="1"/>
        <v>0</v>
      </c>
      <c r="BG109" s="138">
        <f t="shared" si="2"/>
        <v>0</v>
      </c>
      <c r="BH109" s="138">
        <f t="shared" si="3"/>
        <v>0</v>
      </c>
      <c r="BI109" s="138">
        <f t="shared" si="4"/>
        <v>0</v>
      </c>
      <c r="BJ109" s="137" t="s">
        <v>84</v>
      </c>
      <c r="BK109" s="136"/>
      <c r="BL109" s="136"/>
      <c r="BM109" s="136"/>
    </row>
    <row r="110" spans="2:65" s="1" customFormat="1" ht="18" customHeight="1">
      <c r="B110" s="130"/>
      <c r="C110" s="131"/>
      <c r="D110" s="200" t="s">
        <v>132</v>
      </c>
      <c r="E110" s="271"/>
      <c r="F110" s="271"/>
      <c r="G110" s="271"/>
      <c r="H110" s="271"/>
      <c r="I110" s="131"/>
      <c r="J110" s="131"/>
      <c r="K110" s="131"/>
      <c r="L110" s="131"/>
      <c r="M110" s="131"/>
      <c r="N110" s="202">
        <f>ROUND(N88*T110,2)</f>
        <v>0</v>
      </c>
      <c r="O110" s="272"/>
      <c r="P110" s="272"/>
      <c r="Q110" s="272"/>
      <c r="R110" s="133"/>
      <c r="S110" s="131"/>
      <c r="T110" s="134"/>
      <c r="U110" s="135" t="s">
        <v>43</v>
      </c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7" t="s">
        <v>128</v>
      </c>
      <c r="AZ110" s="136"/>
      <c r="BA110" s="136"/>
      <c r="BB110" s="136"/>
      <c r="BC110" s="136"/>
      <c r="BD110" s="136"/>
      <c r="BE110" s="138">
        <f t="shared" si="0"/>
        <v>0</v>
      </c>
      <c r="BF110" s="138">
        <f t="shared" si="1"/>
        <v>0</v>
      </c>
      <c r="BG110" s="138">
        <f t="shared" si="2"/>
        <v>0</v>
      </c>
      <c r="BH110" s="138">
        <f t="shared" si="3"/>
        <v>0</v>
      </c>
      <c r="BI110" s="138">
        <f t="shared" si="4"/>
        <v>0</v>
      </c>
      <c r="BJ110" s="137" t="s">
        <v>84</v>
      </c>
      <c r="BK110" s="136"/>
      <c r="BL110" s="136"/>
      <c r="BM110" s="136"/>
    </row>
    <row r="111" spans="2:65" s="1" customFormat="1" ht="18" customHeight="1">
      <c r="B111" s="130"/>
      <c r="C111" s="131"/>
      <c r="D111" s="132" t="s">
        <v>133</v>
      </c>
      <c r="E111" s="131"/>
      <c r="F111" s="131"/>
      <c r="G111" s="131"/>
      <c r="H111" s="131"/>
      <c r="I111" s="131"/>
      <c r="J111" s="131"/>
      <c r="K111" s="131"/>
      <c r="L111" s="131"/>
      <c r="M111" s="131"/>
      <c r="N111" s="202">
        <f>ROUND(N88*T111,2)</f>
        <v>0</v>
      </c>
      <c r="O111" s="272"/>
      <c r="P111" s="272"/>
      <c r="Q111" s="272"/>
      <c r="R111" s="133"/>
      <c r="S111" s="131"/>
      <c r="T111" s="139"/>
      <c r="U111" s="140" t="s">
        <v>43</v>
      </c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7" t="s">
        <v>134</v>
      </c>
      <c r="AZ111" s="136"/>
      <c r="BA111" s="136"/>
      <c r="BB111" s="136"/>
      <c r="BC111" s="136"/>
      <c r="BD111" s="136"/>
      <c r="BE111" s="138">
        <f t="shared" si="0"/>
        <v>0</v>
      </c>
      <c r="BF111" s="138">
        <f t="shared" si="1"/>
        <v>0</v>
      </c>
      <c r="BG111" s="138">
        <f t="shared" si="2"/>
        <v>0</v>
      </c>
      <c r="BH111" s="138">
        <f t="shared" si="3"/>
        <v>0</v>
      </c>
      <c r="BI111" s="138">
        <f t="shared" si="4"/>
        <v>0</v>
      </c>
      <c r="BJ111" s="137" t="s">
        <v>84</v>
      </c>
      <c r="BK111" s="136"/>
      <c r="BL111" s="136"/>
      <c r="BM111" s="136"/>
    </row>
    <row r="112" spans="2:65" s="1" customForma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18" s="1" customFormat="1" ht="29.25" customHeight="1">
      <c r="B113" s="37"/>
      <c r="C113" s="111" t="s">
        <v>96</v>
      </c>
      <c r="D113" s="112"/>
      <c r="E113" s="112"/>
      <c r="F113" s="112"/>
      <c r="G113" s="112"/>
      <c r="H113" s="112"/>
      <c r="I113" s="112"/>
      <c r="J113" s="112"/>
      <c r="K113" s="112"/>
      <c r="L113" s="197">
        <f>ROUND(SUM(N88+N105),2)</f>
        <v>0</v>
      </c>
      <c r="M113" s="197"/>
      <c r="N113" s="197"/>
      <c r="O113" s="197"/>
      <c r="P113" s="197"/>
      <c r="Q113" s="197"/>
      <c r="R113" s="39"/>
    </row>
    <row r="114" spans="2:18" s="1" customFormat="1" ht="6.95" customHeight="1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8" spans="2:18" s="1" customFormat="1" ht="6.95" customHeight="1"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6"/>
    </row>
    <row r="119" spans="2:18" s="1" customFormat="1" ht="36.950000000000003" customHeight="1">
      <c r="B119" s="37"/>
      <c r="C119" s="212" t="s">
        <v>135</v>
      </c>
      <c r="D119" s="273"/>
      <c r="E119" s="273"/>
      <c r="F119" s="273"/>
      <c r="G119" s="273"/>
      <c r="H119" s="273"/>
      <c r="I119" s="273"/>
      <c r="J119" s="273"/>
      <c r="K119" s="273"/>
      <c r="L119" s="273"/>
      <c r="M119" s="273"/>
      <c r="N119" s="273"/>
      <c r="O119" s="273"/>
      <c r="P119" s="273"/>
      <c r="Q119" s="273"/>
      <c r="R119" s="39"/>
    </row>
    <row r="120" spans="2:18" s="1" customFormat="1" ht="6.9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18" s="1" customFormat="1" ht="30" customHeight="1">
      <c r="B121" s="37"/>
      <c r="C121" s="32" t="s">
        <v>19</v>
      </c>
      <c r="D121" s="38"/>
      <c r="E121" s="38"/>
      <c r="F121" s="274" t="str">
        <f>F6</f>
        <v>Rekonstrukce hřiště při ZŠ Dvorského  Ostrava-Jih</v>
      </c>
      <c r="G121" s="275"/>
      <c r="H121" s="275"/>
      <c r="I121" s="275"/>
      <c r="J121" s="275"/>
      <c r="K121" s="275"/>
      <c r="L121" s="275"/>
      <c r="M121" s="275"/>
      <c r="N121" s="275"/>
      <c r="O121" s="275"/>
      <c r="P121" s="275"/>
      <c r="Q121" s="38"/>
      <c r="R121" s="39"/>
    </row>
    <row r="122" spans="2:18" s="1" customFormat="1" ht="36.950000000000003" customHeight="1">
      <c r="B122" s="37"/>
      <c r="C122" s="71" t="s">
        <v>104</v>
      </c>
      <c r="D122" s="38"/>
      <c r="E122" s="38"/>
      <c r="F122" s="214" t="str">
        <f>F7</f>
        <v>02 - Víceúčelové hřiště</v>
      </c>
      <c r="G122" s="273"/>
      <c r="H122" s="273"/>
      <c r="I122" s="273"/>
      <c r="J122" s="273"/>
      <c r="K122" s="273"/>
      <c r="L122" s="273"/>
      <c r="M122" s="273"/>
      <c r="N122" s="273"/>
      <c r="O122" s="273"/>
      <c r="P122" s="273"/>
      <c r="Q122" s="38"/>
      <c r="R122" s="39"/>
    </row>
    <row r="123" spans="2:18" s="1" customFormat="1" ht="6.95" customHeight="1"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9"/>
    </row>
    <row r="124" spans="2:18" s="1" customFormat="1" ht="18" customHeight="1">
      <c r="B124" s="37"/>
      <c r="C124" s="32" t="s">
        <v>23</v>
      </c>
      <c r="D124" s="38"/>
      <c r="E124" s="38"/>
      <c r="F124" s="30" t="str">
        <f>F9</f>
        <v>Dubina u Ostravy</v>
      </c>
      <c r="G124" s="38"/>
      <c r="H124" s="38"/>
      <c r="I124" s="38"/>
      <c r="J124" s="38"/>
      <c r="K124" s="32" t="s">
        <v>25</v>
      </c>
      <c r="L124" s="38"/>
      <c r="M124" s="276" t="str">
        <f>IF(O9="","",O9)</f>
        <v>20. 3. 2017</v>
      </c>
      <c r="N124" s="276"/>
      <c r="O124" s="276"/>
      <c r="P124" s="276"/>
      <c r="Q124" s="38"/>
      <c r="R124" s="39"/>
    </row>
    <row r="125" spans="2:18" s="1" customFormat="1" ht="6.9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18" s="1" customFormat="1" ht="15">
      <c r="B126" s="37"/>
      <c r="C126" s="32" t="s">
        <v>27</v>
      </c>
      <c r="D126" s="38"/>
      <c r="E126" s="38"/>
      <c r="F126" s="30" t="str">
        <f>E12</f>
        <v>STATUTÁRNÍ MĚSTO OSTRAVAměstský obvod Ostrava  Jih</v>
      </c>
      <c r="G126" s="38"/>
      <c r="H126" s="38"/>
      <c r="I126" s="38"/>
      <c r="J126" s="38"/>
      <c r="K126" s="32" t="s">
        <v>33</v>
      </c>
      <c r="L126" s="38"/>
      <c r="M126" s="232" t="str">
        <f>E18</f>
        <v>Pitter Design, s.r.o. Pardubice</v>
      </c>
      <c r="N126" s="232"/>
      <c r="O126" s="232"/>
      <c r="P126" s="232"/>
      <c r="Q126" s="232"/>
      <c r="R126" s="39"/>
    </row>
    <row r="127" spans="2:18" s="1" customFormat="1" ht="14.45" customHeight="1">
      <c r="B127" s="37"/>
      <c r="C127" s="32" t="s">
        <v>31</v>
      </c>
      <c r="D127" s="38"/>
      <c r="E127" s="38"/>
      <c r="F127" s="30" t="str">
        <f>IF(E15="","",E15)</f>
        <v>Vyplň údaj</v>
      </c>
      <c r="G127" s="38"/>
      <c r="H127" s="38"/>
      <c r="I127" s="38"/>
      <c r="J127" s="38"/>
      <c r="K127" s="32" t="s">
        <v>36</v>
      </c>
      <c r="L127" s="38"/>
      <c r="M127" s="232" t="str">
        <f>E21</f>
        <v xml:space="preserve"> </v>
      </c>
      <c r="N127" s="232"/>
      <c r="O127" s="232"/>
      <c r="P127" s="232"/>
      <c r="Q127" s="232"/>
      <c r="R127" s="39"/>
    </row>
    <row r="128" spans="2:18" s="1" customFormat="1" ht="10.35" customHeight="1"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9"/>
    </row>
    <row r="129" spans="2:65" s="8" customFormat="1" ht="29.25" customHeight="1">
      <c r="B129" s="141"/>
      <c r="C129" s="142" t="s">
        <v>136</v>
      </c>
      <c r="D129" s="143" t="s">
        <v>137</v>
      </c>
      <c r="E129" s="143" t="s">
        <v>60</v>
      </c>
      <c r="F129" s="268" t="s">
        <v>138</v>
      </c>
      <c r="G129" s="268"/>
      <c r="H129" s="268"/>
      <c r="I129" s="268"/>
      <c r="J129" s="143" t="s">
        <v>139</v>
      </c>
      <c r="K129" s="143" t="s">
        <v>140</v>
      </c>
      <c r="L129" s="269" t="s">
        <v>141</v>
      </c>
      <c r="M129" s="269"/>
      <c r="N129" s="268" t="s">
        <v>108</v>
      </c>
      <c r="O129" s="268"/>
      <c r="P129" s="268"/>
      <c r="Q129" s="270"/>
      <c r="R129" s="144"/>
      <c r="T129" s="78" t="s">
        <v>142</v>
      </c>
      <c r="U129" s="79" t="s">
        <v>42</v>
      </c>
      <c r="V129" s="79" t="s">
        <v>143</v>
      </c>
      <c r="W129" s="79" t="s">
        <v>144</v>
      </c>
      <c r="X129" s="79" t="s">
        <v>145</v>
      </c>
      <c r="Y129" s="79" t="s">
        <v>146</v>
      </c>
      <c r="Z129" s="79" t="s">
        <v>147</v>
      </c>
      <c r="AA129" s="80" t="s">
        <v>148</v>
      </c>
    </row>
    <row r="130" spans="2:65" s="1" customFormat="1" ht="29.25" customHeight="1">
      <c r="B130" s="37"/>
      <c r="C130" s="82" t="s">
        <v>105</v>
      </c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249">
        <f>BK130</f>
        <v>0</v>
      </c>
      <c r="O130" s="250"/>
      <c r="P130" s="250"/>
      <c r="Q130" s="250"/>
      <c r="R130" s="39"/>
      <c r="T130" s="81"/>
      <c r="U130" s="53"/>
      <c r="V130" s="53"/>
      <c r="W130" s="145">
        <f>W131+W330+W348+W361</f>
        <v>0</v>
      </c>
      <c r="X130" s="53"/>
      <c r="Y130" s="145">
        <f>Y131+Y330+Y348+Y361</f>
        <v>200.10793168000001</v>
      </c>
      <c r="Z130" s="53"/>
      <c r="AA130" s="146">
        <f>AA131+AA330+AA348+AA361</f>
        <v>0</v>
      </c>
      <c r="AT130" s="20" t="s">
        <v>77</v>
      </c>
      <c r="AU130" s="20" t="s">
        <v>110</v>
      </c>
      <c r="BK130" s="147">
        <f>BK131+BK330+BK348+BK361</f>
        <v>0</v>
      </c>
    </row>
    <row r="131" spans="2:65" s="9" customFormat="1" ht="37.35" customHeight="1">
      <c r="B131" s="148"/>
      <c r="C131" s="149"/>
      <c r="D131" s="150" t="s">
        <v>111</v>
      </c>
      <c r="E131" s="150"/>
      <c r="F131" s="150"/>
      <c r="G131" s="150"/>
      <c r="H131" s="150"/>
      <c r="I131" s="150"/>
      <c r="J131" s="150"/>
      <c r="K131" s="150"/>
      <c r="L131" s="150"/>
      <c r="M131" s="150"/>
      <c r="N131" s="251">
        <f>BK131</f>
        <v>0</v>
      </c>
      <c r="O131" s="252"/>
      <c r="P131" s="252"/>
      <c r="Q131" s="252"/>
      <c r="R131" s="151"/>
      <c r="T131" s="152"/>
      <c r="U131" s="149"/>
      <c r="V131" s="149"/>
      <c r="W131" s="153">
        <f>W132+W201+W236+W246+W273+W281+W328</f>
        <v>0</v>
      </c>
      <c r="X131" s="149"/>
      <c r="Y131" s="153">
        <f>Y132+Y201+Y236+Y246+Y273+Y281+Y328</f>
        <v>200.06882128000001</v>
      </c>
      <c r="Z131" s="149"/>
      <c r="AA131" s="154">
        <f>AA132+AA201+AA236+AA246+AA273+AA281+AA328</f>
        <v>0</v>
      </c>
      <c r="AR131" s="155" t="s">
        <v>84</v>
      </c>
      <c r="AT131" s="156" t="s">
        <v>77</v>
      </c>
      <c r="AU131" s="156" t="s">
        <v>78</v>
      </c>
      <c r="AY131" s="155" t="s">
        <v>149</v>
      </c>
      <c r="BK131" s="157">
        <f>BK132+BK201+BK236+BK246+BK273+BK281+BK328</f>
        <v>0</v>
      </c>
    </row>
    <row r="132" spans="2:65" s="9" customFormat="1" ht="19.899999999999999" customHeight="1">
      <c r="B132" s="148"/>
      <c r="C132" s="149"/>
      <c r="D132" s="158" t="s">
        <v>112</v>
      </c>
      <c r="E132" s="158"/>
      <c r="F132" s="158"/>
      <c r="G132" s="158"/>
      <c r="H132" s="158"/>
      <c r="I132" s="158"/>
      <c r="J132" s="158"/>
      <c r="K132" s="158"/>
      <c r="L132" s="158"/>
      <c r="M132" s="158"/>
      <c r="N132" s="253">
        <f>BK132</f>
        <v>0</v>
      </c>
      <c r="O132" s="254"/>
      <c r="P132" s="254"/>
      <c r="Q132" s="254"/>
      <c r="R132" s="151"/>
      <c r="T132" s="152"/>
      <c r="U132" s="149"/>
      <c r="V132" s="149"/>
      <c r="W132" s="153">
        <f>SUM(W133:W200)</f>
        <v>0</v>
      </c>
      <c r="X132" s="149"/>
      <c r="Y132" s="153">
        <f>SUM(Y133:Y200)</f>
        <v>1.3420999999999999E-2</v>
      </c>
      <c r="Z132" s="149"/>
      <c r="AA132" s="154">
        <f>SUM(AA133:AA200)</f>
        <v>0</v>
      </c>
      <c r="AR132" s="155" t="s">
        <v>84</v>
      </c>
      <c r="AT132" s="156" t="s">
        <v>77</v>
      </c>
      <c r="AU132" s="156" t="s">
        <v>84</v>
      </c>
      <c r="AY132" s="155" t="s">
        <v>149</v>
      </c>
      <c r="BK132" s="157">
        <f>SUM(BK133:BK200)</f>
        <v>0</v>
      </c>
    </row>
    <row r="133" spans="2:65" s="1" customFormat="1" ht="31.5" customHeight="1">
      <c r="B133" s="130"/>
      <c r="C133" s="159" t="s">
        <v>84</v>
      </c>
      <c r="D133" s="159" t="s">
        <v>150</v>
      </c>
      <c r="E133" s="160" t="s">
        <v>151</v>
      </c>
      <c r="F133" s="246" t="s">
        <v>152</v>
      </c>
      <c r="G133" s="246"/>
      <c r="H133" s="246"/>
      <c r="I133" s="246"/>
      <c r="J133" s="161" t="s">
        <v>153</v>
      </c>
      <c r="K133" s="162">
        <v>1661.76</v>
      </c>
      <c r="L133" s="247">
        <v>0</v>
      </c>
      <c r="M133" s="247"/>
      <c r="N133" s="248">
        <f>ROUND(L133*K133,2)</f>
        <v>0</v>
      </c>
      <c r="O133" s="248"/>
      <c r="P133" s="248"/>
      <c r="Q133" s="248"/>
      <c r="R133" s="133"/>
      <c r="T133" s="163" t="s">
        <v>5</v>
      </c>
      <c r="U133" s="46" t="s">
        <v>43</v>
      </c>
      <c r="V133" s="38"/>
      <c r="W133" s="164">
        <f>V133*K133</f>
        <v>0</v>
      </c>
      <c r="X133" s="164">
        <v>0</v>
      </c>
      <c r="Y133" s="164">
        <f>X133*K133</f>
        <v>0</v>
      </c>
      <c r="Z133" s="164">
        <v>0</v>
      </c>
      <c r="AA133" s="165">
        <f>Z133*K133</f>
        <v>0</v>
      </c>
      <c r="AR133" s="20" t="s">
        <v>154</v>
      </c>
      <c r="AT133" s="20" t="s">
        <v>150</v>
      </c>
      <c r="AU133" s="20" t="s">
        <v>102</v>
      </c>
      <c r="AY133" s="20" t="s">
        <v>149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20" t="s">
        <v>84</v>
      </c>
      <c r="BK133" s="104">
        <f>ROUND(L133*K133,2)</f>
        <v>0</v>
      </c>
      <c r="BL133" s="20" t="s">
        <v>154</v>
      </c>
      <c r="BM133" s="20" t="s">
        <v>361</v>
      </c>
    </row>
    <row r="134" spans="2:65" s="11" customFormat="1" ht="22.5" customHeight="1">
      <c r="B134" s="174"/>
      <c r="C134" s="175"/>
      <c r="D134" s="175"/>
      <c r="E134" s="176" t="s">
        <v>5</v>
      </c>
      <c r="F134" s="264" t="s">
        <v>362</v>
      </c>
      <c r="G134" s="265"/>
      <c r="H134" s="265"/>
      <c r="I134" s="265"/>
      <c r="J134" s="175"/>
      <c r="K134" s="177">
        <v>1440</v>
      </c>
      <c r="L134" s="175"/>
      <c r="M134" s="175"/>
      <c r="N134" s="175"/>
      <c r="O134" s="175"/>
      <c r="P134" s="175"/>
      <c r="Q134" s="175"/>
      <c r="R134" s="178"/>
      <c r="T134" s="179"/>
      <c r="U134" s="175"/>
      <c r="V134" s="175"/>
      <c r="W134" s="175"/>
      <c r="X134" s="175"/>
      <c r="Y134" s="175"/>
      <c r="Z134" s="175"/>
      <c r="AA134" s="180"/>
      <c r="AT134" s="181" t="s">
        <v>155</v>
      </c>
      <c r="AU134" s="181" t="s">
        <v>102</v>
      </c>
      <c r="AV134" s="11" t="s">
        <v>102</v>
      </c>
      <c r="AW134" s="11" t="s">
        <v>35</v>
      </c>
      <c r="AX134" s="11" t="s">
        <v>78</v>
      </c>
      <c r="AY134" s="181" t="s">
        <v>149</v>
      </c>
    </row>
    <row r="135" spans="2:65" s="11" customFormat="1" ht="22.5" customHeight="1">
      <c r="B135" s="174"/>
      <c r="C135" s="175"/>
      <c r="D135" s="175"/>
      <c r="E135" s="176" t="s">
        <v>5</v>
      </c>
      <c r="F135" s="257" t="s">
        <v>363</v>
      </c>
      <c r="G135" s="258"/>
      <c r="H135" s="258"/>
      <c r="I135" s="258"/>
      <c r="J135" s="175"/>
      <c r="K135" s="177">
        <v>221.76</v>
      </c>
      <c r="L135" s="175"/>
      <c r="M135" s="175"/>
      <c r="N135" s="175"/>
      <c r="O135" s="175"/>
      <c r="P135" s="175"/>
      <c r="Q135" s="175"/>
      <c r="R135" s="178"/>
      <c r="T135" s="179"/>
      <c r="U135" s="175"/>
      <c r="V135" s="175"/>
      <c r="W135" s="175"/>
      <c r="X135" s="175"/>
      <c r="Y135" s="175"/>
      <c r="Z135" s="175"/>
      <c r="AA135" s="180"/>
      <c r="AT135" s="181" t="s">
        <v>155</v>
      </c>
      <c r="AU135" s="181" t="s">
        <v>102</v>
      </c>
      <c r="AV135" s="11" t="s">
        <v>102</v>
      </c>
      <c r="AW135" s="11" t="s">
        <v>35</v>
      </c>
      <c r="AX135" s="11" t="s">
        <v>78</v>
      </c>
      <c r="AY135" s="181" t="s">
        <v>149</v>
      </c>
    </row>
    <row r="136" spans="2:65" s="12" customFormat="1" ht="22.5" customHeight="1">
      <c r="B136" s="182"/>
      <c r="C136" s="183"/>
      <c r="D136" s="183"/>
      <c r="E136" s="184" t="s">
        <v>5</v>
      </c>
      <c r="F136" s="259" t="s">
        <v>157</v>
      </c>
      <c r="G136" s="260"/>
      <c r="H136" s="260"/>
      <c r="I136" s="260"/>
      <c r="J136" s="183"/>
      <c r="K136" s="185">
        <v>1661.76</v>
      </c>
      <c r="L136" s="183"/>
      <c r="M136" s="183"/>
      <c r="N136" s="183"/>
      <c r="O136" s="183"/>
      <c r="P136" s="183"/>
      <c r="Q136" s="183"/>
      <c r="R136" s="186"/>
      <c r="T136" s="187"/>
      <c r="U136" s="183"/>
      <c r="V136" s="183"/>
      <c r="W136" s="183"/>
      <c r="X136" s="183"/>
      <c r="Y136" s="183"/>
      <c r="Z136" s="183"/>
      <c r="AA136" s="188"/>
      <c r="AT136" s="189" t="s">
        <v>155</v>
      </c>
      <c r="AU136" s="189" t="s">
        <v>102</v>
      </c>
      <c r="AV136" s="12" t="s">
        <v>154</v>
      </c>
      <c r="AW136" s="12" t="s">
        <v>35</v>
      </c>
      <c r="AX136" s="12" t="s">
        <v>84</v>
      </c>
      <c r="AY136" s="189" t="s">
        <v>149</v>
      </c>
    </row>
    <row r="137" spans="2:65" s="1" customFormat="1" ht="31.5" customHeight="1">
      <c r="B137" s="130"/>
      <c r="C137" s="159" t="s">
        <v>102</v>
      </c>
      <c r="D137" s="159" t="s">
        <v>150</v>
      </c>
      <c r="E137" s="160" t="s">
        <v>161</v>
      </c>
      <c r="F137" s="246" t="s">
        <v>162</v>
      </c>
      <c r="G137" s="246"/>
      <c r="H137" s="246"/>
      <c r="I137" s="246"/>
      <c r="J137" s="161" t="s">
        <v>159</v>
      </c>
      <c r="K137" s="162">
        <v>4.5</v>
      </c>
      <c r="L137" s="247">
        <v>0</v>
      </c>
      <c r="M137" s="247"/>
      <c r="N137" s="248">
        <f>ROUND(L137*K137,2)</f>
        <v>0</v>
      </c>
      <c r="O137" s="248"/>
      <c r="P137" s="248"/>
      <c r="Q137" s="248"/>
      <c r="R137" s="133"/>
      <c r="T137" s="163" t="s">
        <v>5</v>
      </c>
      <c r="U137" s="46" t="s">
        <v>43</v>
      </c>
      <c r="V137" s="38"/>
      <c r="W137" s="164">
        <f>V137*K137</f>
        <v>0</v>
      </c>
      <c r="X137" s="164">
        <v>0</v>
      </c>
      <c r="Y137" s="164">
        <f>X137*K137</f>
        <v>0</v>
      </c>
      <c r="Z137" s="164">
        <v>0</v>
      </c>
      <c r="AA137" s="165">
        <f>Z137*K137</f>
        <v>0</v>
      </c>
      <c r="AR137" s="20" t="s">
        <v>154</v>
      </c>
      <c r="AT137" s="20" t="s">
        <v>150</v>
      </c>
      <c r="AU137" s="20" t="s">
        <v>102</v>
      </c>
      <c r="AY137" s="20" t="s">
        <v>149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20" t="s">
        <v>84</v>
      </c>
      <c r="BK137" s="104">
        <f>ROUND(L137*K137,2)</f>
        <v>0</v>
      </c>
      <c r="BL137" s="20" t="s">
        <v>154</v>
      </c>
      <c r="BM137" s="20" t="s">
        <v>364</v>
      </c>
    </row>
    <row r="138" spans="2:65" s="11" customFormat="1" ht="22.5" customHeight="1">
      <c r="B138" s="174"/>
      <c r="C138" s="175"/>
      <c r="D138" s="175"/>
      <c r="E138" s="176" t="s">
        <v>5</v>
      </c>
      <c r="F138" s="264" t="s">
        <v>365</v>
      </c>
      <c r="G138" s="265"/>
      <c r="H138" s="265"/>
      <c r="I138" s="265"/>
      <c r="J138" s="175"/>
      <c r="K138" s="177">
        <v>4.5</v>
      </c>
      <c r="L138" s="175"/>
      <c r="M138" s="175"/>
      <c r="N138" s="175"/>
      <c r="O138" s="175"/>
      <c r="P138" s="175"/>
      <c r="Q138" s="175"/>
      <c r="R138" s="178"/>
      <c r="T138" s="179"/>
      <c r="U138" s="175"/>
      <c r="V138" s="175"/>
      <c r="W138" s="175"/>
      <c r="X138" s="175"/>
      <c r="Y138" s="175"/>
      <c r="Z138" s="175"/>
      <c r="AA138" s="180"/>
      <c r="AT138" s="181" t="s">
        <v>155</v>
      </c>
      <c r="AU138" s="181" t="s">
        <v>102</v>
      </c>
      <c r="AV138" s="11" t="s">
        <v>102</v>
      </c>
      <c r="AW138" s="11" t="s">
        <v>35</v>
      </c>
      <c r="AX138" s="11" t="s">
        <v>84</v>
      </c>
      <c r="AY138" s="181" t="s">
        <v>149</v>
      </c>
    </row>
    <row r="139" spans="2:65" s="1" customFormat="1" ht="31.5" customHeight="1">
      <c r="B139" s="130"/>
      <c r="C139" s="159" t="s">
        <v>158</v>
      </c>
      <c r="D139" s="159" t="s">
        <v>150</v>
      </c>
      <c r="E139" s="160" t="s">
        <v>164</v>
      </c>
      <c r="F139" s="246" t="s">
        <v>165</v>
      </c>
      <c r="G139" s="246"/>
      <c r="H139" s="246"/>
      <c r="I139" s="246"/>
      <c r="J139" s="161" t="s">
        <v>166</v>
      </c>
      <c r="K139" s="162">
        <v>332.35199999999998</v>
      </c>
      <c r="L139" s="247">
        <v>0</v>
      </c>
      <c r="M139" s="247"/>
      <c r="N139" s="248">
        <f>ROUND(L139*K139,2)</f>
        <v>0</v>
      </c>
      <c r="O139" s="248"/>
      <c r="P139" s="248"/>
      <c r="Q139" s="248"/>
      <c r="R139" s="133"/>
      <c r="T139" s="163" t="s">
        <v>5</v>
      </c>
      <c r="U139" s="46" t="s">
        <v>43</v>
      </c>
      <c r="V139" s="38"/>
      <c r="W139" s="164">
        <f>V139*K139</f>
        <v>0</v>
      </c>
      <c r="X139" s="164">
        <v>0</v>
      </c>
      <c r="Y139" s="164">
        <f>X139*K139</f>
        <v>0</v>
      </c>
      <c r="Z139" s="164">
        <v>0</v>
      </c>
      <c r="AA139" s="165">
        <f>Z139*K139</f>
        <v>0</v>
      </c>
      <c r="AR139" s="20" t="s">
        <v>154</v>
      </c>
      <c r="AT139" s="20" t="s">
        <v>150</v>
      </c>
      <c r="AU139" s="20" t="s">
        <v>102</v>
      </c>
      <c r="AY139" s="20" t="s">
        <v>149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20" t="s">
        <v>84</v>
      </c>
      <c r="BK139" s="104">
        <f>ROUND(L139*K139,2)</f>
        <v>0</v>
      </c>
      <c r="BL139" s="20" t="s">
        <v>154</v>
      </c>
      <c r="BM139" s="20" t="s">
        <v>366</v>
      </c>
    </row>
    <row r="140" spans="2:65" s="11" customFormat="1" ht="22.5" customHeight="1">
      <c r="B140" s="174"/>
      <c r="C140" s="175"/>
      <c r="D140" s="175"/>
      <c r="E140" s="176" t="s">
        <v>5</v>
      </c>
      <c r="F140" s="264" t="s">
        <v>367</v>
      </c>
      <c r="G140" s="265"/>
      <c r="H140" s="265"/>
      <c r="I140" s="265"/>
      <c r="J140" s="175"/>
      <c r="K140" s="177">
        <v>288</v>
      </c>
      <c r="L140" s="175"/>
      <c r="M140" s="175"/>
      <c r="N140" s="175"/>
      <c r="O140" s="175"/>
      <c r="P140" s="175"/>
      <c r="Q140" s="175"/>
      <c r="R140" s="178"/>
      <c r="T140" s="179"/>
      <c r="U140" s="175"/>
      <c r="V140" s="175"/>
      <c r="W140" s="175"/>
      <c r="X140" s="175"/>
      <c r="Y140" s="175"/>
      <c r="Z140" s="175"/>
      <c r="AA140" s="180"/>
      <c r="AT140" s="181" t="s">
        <v>155</v>
      </c>
      <c r="AU140" s="181" t="s">
        <v>102</v>
      </c>
      <c r="AV140" s="11" t="s">
        <v>102</v>
      </c>
      <c r="AW140" s="11" t="s">
        <v>35</v>
      </c>
      <c r="AX140" s="11" t="s">
        <v>78</v>
      </c>
      <c r="AY140" s="181" t="s">
        <v>149</v>
      </c>
    </row>
    <row r="141" spans="2:65" s="11" customFormat="1" ht="22.5" customHeight="1">
      <c r="B141" s="174"/>
      <c r="C141" s="175"/>
      <c r="D141" s="175"/>
      <c r="E141" s="176" t="s">
        <v>5</v>
      </c>
      <c r="F141" s="257" t="s">
        <v>368</v>
      </c>
      <c r="G141" s="258"/>
      <c r="H141" s="258"/>
      <c r="I141" s="258"/>
      <c r="J141" s="175"/>
      <c r="K141" s="177">
        <v>44.351999999999997</v>
      </c>
      <c r="L141" s="175"/>
      <c r="M141" s="175"/>
      <c r="N141" s="175"/>
      <c r="O141" s="175"/>
      <c r="P141" s="175"/>
      <c r="Q141" s="175"/>
      <c r="R141" s="178"/>
      <c r="T141" s="179"/>
      <c r="U141" s="175"/>
      <c r="V141" s="175"/>
      <c r="W141" s="175"/>
      <c r="X141" s="175"/>
      <c r="Y141" s="175"/>
      <c r="Z141" s="175"/>
      <c r="AA141" s="180"/>
      <c r="AT141" s="181" t="s">
        <v>155</v>
      </c>
      <c r="AU141" s="181" t="s">
        <v>102</v>
      </c>
      <c r="AV141" s="11" t="s">
        <v>102</v>
      </c>
      <c r="AW141" s="11" t="s">
        <v>35</v>
      </c>
      <c r="AX141" s="11" t="s">
        <v>78</v>
      </c>
      <c r="AY141" s="181" t="s">
        <v>149</v>
      </c>
    </row>
    <row r="142" spans="2:65" s="12" customFormat="1" ht="22.5" customHeight="1">
      <c r="B142" s="182"/>
      <c r="C142" s="183"/>
      <c r="D142" s="183"/>
      <c r="E142" s="184" t="s">
        <v>5</v>
      </c>
      <c r="F142" s="259" t="s">
        <v>157</v>
      </c>
      <c r="G142" s="260"/>
      <c r="H142" s="260"/>
      <c r="I142" s="260"/>
      <c r="J142" s="183"/>
      <c r="K142" s="185">
        <v>332.35199999999998</v>
      </c>
      <c r="L142" s="183"/>
      <c r="M142" s="183"/>
      <c r="N142" s="183"/>
      <c r="O142" s="183"/>
      <c r="P142" s="183"/>
      <c r="Q142" s="183"/>
      <c r="R142" s="186"/>
      <c r="T142" s="187"/>
      <c r="U142" s="183"/>
      <c r="V142" s="183"/>
      <c r="W142" s="183"/>
      <c r="X142" s="183"/>
      <c r="Y142" s="183"/>
      <c r="Z142" s="183"/>
      <c r="AA142" s="188"/>
      <c r="AT142" s="189" t="s">
        <v>155</v>
      </c>
      <c r="AU142" s="189" t="s">
        <v>102</v>
      </c>
      <c r="AV142" s="12" t="s">
        <v>154</v>
      </c>
      <c r="AW142" s="12" t="s">
        <v>35</v>
      </c>
      <c r="AX142" s="12" t="s">
        <v>84</v>
      </c>
      <c r="AY142" s="189" t="s">
        <v>149</v>
      </c>
    </row>
    <row r="143" spans="2:65" s="1" customFormat="1" ht="31.5" customHeight="1">
      <c r="B143" s="130"/>
      <c r="C143" s="159" t="s">
        <v>154</v>
      </c>
      <c r="D143" s="159" t="s">
        <v>150</v>
      </c>
      <c r="E143" s="160" t="s">
        <v>168</v>
      </c>
      <c r="F143" s="246" t="s">
        <v>169</v>
      </c>
      <c r="G143" s="246"/>
      <c r="H143" s="246"/>
      <c r="I143" s="246"/>
      <c r="J143" s="161" t="s">
        <v>166</v>
      </c>
      <c r="K143" s="162">
        <v>345.85899999999998</v>
      </c>
      <c r="L143" s="247">
        <v>0</v>
      </c>
      <c r="M143" s="247"/>
      <c r="N143" s="248">
        <f>ROUND(L143*K143,2)</f>
        <v>0</v>
      </c>
      <c r="O143" s="248"/>
      <c r="P143" s="248"/>
      <c r="Q143" s="248"/>
      <c r="R143" s="133"/>
      <c r="T143" s="163" t="s">
        <v>5</v>
      </c>
      <c r="U143" s="46" t="s">
        <v>43</v>
      </c>
      <c r="V143" s="38"/>
      <c r="W143" s="164">
        <f>V143*K143</f>
        <v>0</v>
      </c>
      <c r="X143" s="164">
        <v>0</v>
      </c>
      <c r="Y143" s="164">
        <f>X143*K143</f>
        <v>0</v>
      </c>
      <c r="Z143" s="164">
        <v>0</v>
      </c>
      <c r="AA143" s="165">
        <f>Z143*K143</f>
        <v>0</v>
      </c>
      <c r="AR143" s="20" t="s">
        <v>154</v>
      </c>
      <c r="AT143" s="20" t="s">
        <v>150</v>
      </c>
      <c r="AU143" s="20" t="s">
        <v>102</v>
      </c>
      <c r="AY143" s="20" t="s">
        <v>149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20" t="s">
        <v>84</v>
      </c>
      <c r="BK143" s="104">
        <f>ROUND(L143*K143,2)</f>
        <v>0</v>
      </c>
      <c r="BL143" s="20" t="s">
        <v>154</v>
      </c>
      <c r="BM143" s="20" t="s">
        <v>369</v>
      </c>
    </row>
    <row r="144" spans="2:65" s="11" customFormat="1" ht="22.5" customHeight="1">
      <c r="B144" s="174"/>
      <c r="C144" s="175"/>
      <c r="D144" s="175"/>
      <c r="E144" s="176" t="s">
        <v>5</v>
      </c>
      <c r="F144" s="264" t="s">
        <v>370</v>
      </c>
      <c r="G144" s="265"/>
      <c r="H144" s="265"/>
      <c r="I144" s="265"/>
      <c r="J144" s="175"/>
      <c r="K144" s="177">
        <v>140.65899999999999</v>
      </c>
      <c r="L144" s="175"/>
      <c r="M144" s="175"/>
      <c r="N144" s="175"/>
      <c r="O144" s="175"/>
      <c r="P144" s="175"/>
      <c r="Q144" s="175"/>
      <c r="R144" s="178"/>
      <c r="T144" s="179"/>
      <c r="U144" s="175"/>
      <c r="V144" s="175"/>
      <c r="W144" s="175"/>
      <c r="X144" s="175"/>
      <c r="Y144" s="175"/>
      <c r="Z144" s="175"/>
      <c r="AA144" s="180"/>
      <c r="AT144" s="181" t="s">
        <v>155</v>
      </c>
      <c r="AU144" s="181" t="s">
        <v>102</v>
      </c>
      <c r="AV144" s="11" t="s">
        <v>102</v>
      </c>
      <c r="AW144" s="11" t="s">
        <v>35</v>
      </c>
      <c r="AX144" s="11" t="s">
        <v>78</v>
      </c>
      <c r="AY144" s="181" t="s">
        <v>149</v>
      </c>
    </row>
    <row r="145" spans="2:65" s="10" customFormat="1" ht="22.5" customHeight="1">
      <c r="B145" s="166"/>
      <c r="C145" s="167"/>
      <c r="D145" s="167"/>
      <c r="E145" s="168" t="s">
        <v>5</v>
      </c>
      <c r="F145" s="266" t="s">
        <v>156</v>
      </c>
      <c r="G145" s="267"/>
      <c r="H145" s="267"/>
      <c r="I145" s="267"/>
      <c r="J145" s="167"/>
      <c r="K145" s="169" t="s">
        <v>5</v>
      </c>
      <c r="L145" s="167"/>
      <c r="M145" s="167"/>
      <c r="N145" s="167"/>
      <c r="O145" s="167"/>
      <c r="P145" s="167"/>
      <c r="Q145" s="167"/>
      <c r="R145" s="170"/>
      <c r="T145" s="171"/>
      <c r="U145" s="167"/>
      <c r="V145" s="167"/>
      <c r="W145" s="167"/>
      <c r="X145" s="167"/>
      <c r="Y145" s="167"/>
      <c r="Z145" s="167"/>
      <c r="AA145" s="172"/>
      <c r="AT145" s="173" t="s">
        <v>155</v>
      </c>
      <c r="AU145" s="173" t="s">
        <v>102</v>
      </c>
      <c r="AV145" s="10" t="s">
        <v>84</v>
      </c>
      <c r="AW145" s="10" t="s">
        <v>35</v>
      </c>
      <c r="AX145" s="10" t="s">
        <v>78</v>
      </c>
      <c r="AY145" s="173" t="s">
        <v>149</v>
      </c>
    </row>
    <row r="146" spans="2:65" s="11" customFormat="1" ht="22.5" customHeight="1">
      <c r="B146" s="174"/>
      <c r="C146" s="175"/>
      <c r="D146" s="175"/>
      <c r="E146" s="176" t="s">
        <v>5</v>
      </c>
      <c r="F146" s="257" t="s">
        <v>371</v>
      </c>
      <c r="G146" s="258"/>
      <c r="H146" s="258"/>
      <c r="I146" s="258"/>
      <c r="J146" s="175"/>
      <c r="K146" s="177">
        <v>205.2</v>
      </c>
      <c r="L146" s="175"/>
      <c r="M146" s="175"/>
      <c r="N146" s="175"/>
      <c r="O146" s="175"/>
      <c r="P146" s="175"/>
      <c r="Q146" s="175"/>
      <c r="R146" s="178"/>
      <c r="T146" s="179"/>
      <c r="U146" s="175"/>
      <c r="V146" s="175"/>
      <c r="W146" s="175"/>
      <c r="X146" s="175"/>
      <c r="Y146" s="175"/>
      <c r="Z146" s="175"/>
      <c r="AA146" s="180"/>
      <c r="AT146" s="181" t="s">
        <v>155</v>
      </c>
      <c r="AU146" s="181" t="s">
        <v>102</v>
      </c>
      <c r="AV146" s="11" t="s">
        <v>102</v>
      </c>
      <c r="AW146" s="11" t="s">
        <v>35</v>
      </c>
      <c r="AX146" s="11" t="s">
        <v>78</v>
      </c>
      <c r="AY146" s="181" t="s">
        <v>149</v>
      </c>
    </row>
    <row r="147" spans="2:65" s="12" customFormat="1" ht="22.5" customHeight="1">
      <c r="B147" s="182"/>
      <c r="C147" s="183"/>
      <c r="D147" s="183"/>
      <c r="E147" s="184" t="s">
        <v>5</v>
      </c>
      <c r="F147" s="259" t="s">
        <v>157</v>
      </c>
      <c r="G147" s="260"/>
      <c r="H147" s="260"/>
      <c r="I147" s="260"/>
      <c r="J147" s="183"/>
      <c r="K147" s="185">
        <v>345.85899999999998</v>
      </c>
      <c r="L147" s="183"/>
      <c r="M147" s="183"/>
      <c r="N147" s="183"/>
      <c r="O147" s="183"/>
      <c r="P147" s="183"/>
      <c r="Q147" s="183"/>
      <c r="R147" s="186"/>
      <c r="T147" s="187"/>
      <c r="U147" s="183"/>
      <c r="V147" s="183"/>
      <c r="W147" s="183"/>
      <c r="X147" s="183"/>
      <c r="Y147" s="183"/>
      <c r="Z147" s="183"/>
      <c r="AA147" s="188"/>
      <c r="AT147" s="189" t="s">
        <v>155</v>
      </c>
      <c r="AU147" s="189" t="s">
        <v>102</v>
      </c>
      <c r="AV147" s="12" t="s">
        <v>154</v>
      </c>
      <c r="AW147" s="12" t="s">
        <v>35</v>
      </c>
      <c r="AX147" s="12" t="s">
        <v>84</v>
      </c>
      <c r="AY147" s="189" t="s">
        <v>149</v>
      </c>
    </row>
    <row r="148" spans="2:65" s="1" customFormat="1" ht="31.5" customHeight="1">
      <c r="B148" s="130"/>
      <c r="C148" s="159" t="s">
        <v>160</v>
      </c>
      <c r="D148" s="159" t="s">
        <v>150</v>
      </c>
      <c r="E148" s="160" t="s">
        <v>171</v>
      </c>
      <c r="F148" s="246" t="s">
        <v>172</v>
      </c>
      <c r="G148" s="246"/>
      <c r="H148" s="246"/>
      <c r="I148" s="246"/>
      <c r="J148" s="161" t="s">
        <v>166</v>
      </c>
      <c r="K148" s="162">
        <v>345.89</v>
      </c>
      <c r="L148" s="247">
        <v>0</v>
      </c>
      <c r="M148" s="247"/>
      <c r="N148" s="248">
        <f>ROUND(L148*K148,2)</f>
        <v>0</v>
      </c>
      <c r="O148" s="248"/>
      <c r="P148" s="248"/>
      <c r="Q148" s="248"/>
      <c r="R148" s="133"/>
      <c r="T148" s="163" t="s">
        <v>5</v>
      </c>
      <c r="U148" s="46" t="s">
        <v>43</v>
      </c>
      <c r="V148" s="38"/>
      <c r="W148" s="164">
        <f>V148*K148</f>
        <v>0</v>
      </c>
      <c r="X148" s="164">
        <v>0</v>
      </c>
      <c r="Y148" s="164">
        <f>X148*K148</f>
        <v>0</v>
      </c>
      <c r="Z148" s="164">
        <v>0</v>
      </c>
      <c r="AA148" s="165">
        <f>Z148*K148</f>
        <v>0</v>
      </c>
      <c r="AR148" s="20" t="s">
        <v>154</v>
      </c>
      <c r="AT148" s="20" t="s">
        <v>150</v>
      </c>
      <c r="AU148" s="20" t="s">
        <v>102</v>
      </c>
      <c r="AY148" s="20" t="s">
        <v>149</v>
      </c>
      <c r="BE148" s="104">
        <f>IF(U148="základní",N148,0)</f>
        <v>0</v>
      </c>
      <c r="BF148" s="104">
        <f>IF(U148="snížená",N148,0)</f>
        <v>0</v>
      </c>
      <c r="BG148" s="104">
        <f>IF(U148="zákl. přenesená",N148,0)</f>
        <v>0</v>
      </c>
      <c r="BH148" s="104">
        <f>IF(U148="sníž. přenesená",N148,0)</f>
        <v>0</v>
      </c>
      <c r="BI148" s="104">
        <f>IF(U148="nulová",N148,0)</f>
        <v>0</v>
      </c>
      <c r="BJ148" s="20" t="s">
        <v>84</v>
      </c>
      <c r="BK148" s="104">
        <f>ROUND(L148*K148,2)</f>
        <v>0</v>
      </c>
      <c r="BL148" s="20" t="s">
        <v>154</v>
      </c>
      <c r="BM148" s="20" t="s">
        <v>372</v>
      </c>
    </row>
    <row r="149" spans="2:65" s="1" customFormat="1" ht="31.5" customHeight="1">
      <c r="B149" s="130"/>
      <c r="C149" s="159" t="s">
        <v>163</v>
      </c>
      <c r="D149" s="159" t="s">
        <v>150</v>
      </c>
      <c r="E149" s="160" t="s">
        <v>174</v>
      </c>
      <c r="F149" s="246" t="s">
        <v>175</v>
      </c>
      <c r="G149" s="246"/>
      <c r="H149" s="246"/>
      <c r="I149" s="246"/>
      <c r="J149" s="161" t="s">
        <v>166</v>
      </c>
      <c r="K149" s="162">
        <v>53.122999999999998</v>
      </c>
      <c r="L149" s="247">
        <v>0</v>
      </c>
      <c r="M149" s="247"/>
      <c r="N149" s="248">
        <f>ROUND(L149*K149,2)</f>
        <v>0</v>
      </c>
      <c r="O149" s="248"/>
      <c r="P149" s="248"/>
      <c r="Q149" s="248"/>
      <c r="R149" s="133"/>
      <c r="T149" s="163" t="s">
        <v>5</v>
      </c>
      <c r="U149" s="46" t="s">
        <v>43</v>
      </c>
      <c r="V149" s="38"/>
      <c r="W149" s="164">
        <f>V149*K149</f>
        <v>0</v>
      </c>
      <c r="X149" s="164">
        <v>0</v>
      </c>
      <c r="Y149" s="164">
        <f>X149*K149</f>
        <v>0</v>
      </c>
      <c r="Z149" s="164">
        <v>0</v>
      </c>
      <c r="AA149" s="165">
        <f>Z149*K149</f>
        <v>0</v>
      </c>
      <c r="AR149" s="20" t="s">
        <v>154</v>
      </c>
      <c r="AT149" s="20" t="s">
        <v>150</v>
      </c>
      <c r="AU149" s="20" t="s">
        <v>102</v>
      </c>
      <c r="AY149" s="20" t="s">
        <v>149</v>
      </c>
      <c r="BE149" s="104">
        <f>IF(U149="základní",N149,0)</f>
        <v>0</v>
      </c>
      <c r="BF149" s="104">
        <f>IF(U149="snížená",N149,0)</f>
        <v>0</v>
      </c>
      <c r="BG149" s="104">
        <f>IF(U149="zákl. přenesená",N149,0)</f>
        <v>0</v>
      </c>
      <c r="BH149" s="104">
        <f>IF(U149="sníž. přenesená",N149,0)</f>
        <v>0</v>
      </c>
      <c r="BI149" s="104">
        <f>IF(U149="nulová",N149,0)</f>
        <v>0</v>
      </c>
      <c r="BJ149" s="20" t="s">
        <v>84</v>
      </c>
      <c r="BK149" s="104">
        <f>ROUND(L149*K149,2)</f>
        <v>0</v>
      </c>
      <c r="BL149" s="20" t="s">
        <v>154</v>
      </c>
      <c r="BM149" s="20" t="s">
        <v>373</v>
      </c>
    </row>
    <row r="150" spans="2:65" s="10" customFormat="1" ht="22.5" customHeight="1">
      <c r="B150" s="166"/>
      <c r="C150" s="167"/>
      <c r="D150" s="167"/>
      <c r="E150" s="168" t="s">
        <v>5</v>
      </c>
      <c r="F150" s="255" t="s">
        <v>374</v>
      </c>
      <c r="G150" s="256"/>
      <c r="H150" s="256"/>
      <c r="I150" s="256"/>
      <c r="J150" s="167"/>
      <c r="K150" s="169" t="s">
        <v>5</v>
      </c>
      <c r="L150" s="167"/>
      <c r="M150" s="167"/>
      <c r="N150" s="167"/>
      <c r="O150" s="167"/>
      <c r="P150" s="167"/>
      <c r="Q150" s="167"/>
      <c r="R150" s="170"/>
      <c r="T150" s="171"/>
      <c r="U150" s="167"/>
      <c r="V150" s="167"/>
      <c r="W150" s="167"/>
      <c r="X150" s="167"/>
      <c r="Y150" s="167"/>
      <c r="Z150" s="167"/>
      <c r="AA150" s="172"/>
      <c r="AT150" s="173" t="s">
        <v>155</v>
      </c>
      <c r="AU150" s="173" t="s">
        <v>102</v>
      </c>
      <c r="AV150" s="10" t="s">
        <v>84</v>
      </c>
      <c r="AW150" s="10" t="s">
        <v>35</v>
      </c>
      <c r="AX150" s="10" t="s">
        <v>78</v>
      </c>
      <c r="AY150" s="173" t="s">
        <v>149</v>
      </c>
    </row>
    <row r="151" spans="2:65" s="11" customFormat="1" ht="22.5" customHeight="1">
      <c r="B151" s="174"/>
      <c r="C151" s="175"/>
      <c r="D151" s="175"/>
      <c r="E151" s="176" t="s">
        <v>5</v>
      </c>
      <c r="F151" s="257" t="s">
        <v>375</v>
      </c>
      <c r="G151" s="258"/>
      <c r="H151" s="258"/>
      <c r="I151" s="258"/>
      <c r="J151" s="175"/>
      <c r="K151" s="177">
        <v>44.792999999999999</v>
      </c>
      <c r="L151" s="175"/>
      <c r="M151" s="175"/>
      <c r="N151" s="175"/>
      <c r="O151" s="175"/>
      <c r="P151" s="175"/>
      <c r="Q151" s="175"/>
      <c r="R151" s="178"/>
      <c r="T151" s="179"/>
      <c r="U151" s="175"/>
      <c r="V151" s="175"/>
      <c r="W151" s="175"/>
      <c r="X151" s="175"/>
      <c r="Y151" s="175"/>
      <c r="Z151" s="175"/>
      <c r="AA151" s="180"/>
      <c r="AT151" s="181" t="s">
        <v>155</v>
      </c>
      <c r="AU151" s="181" t="s">
        <v>102</v>
      </c>
      <c r="AV151" s="11" t="s">
        <v>102</v>
      </c>
      <c r="AW151" s="11" t="s">
        <v>35</v>
      </c>
      <c r="AX151" s="11" t="s">
        <v>78</v>
      </c>
      <c r="AY151" s="181" t="s">
        <v>149</v>
      </c>
    </row>
    <row r="152" spans="2:65" s="11" customFormat="1" ht="22.5" customHeight="1">
      <c r="B152" s="174"/>
      <c r="C152" s="175"/>
      <c r="D152" s="175"/>
      <c r="E152" s="176" t="s">
        <v>5</v>
      </c>
      <c r="F152" s="257" t="s">
        <v>376</v>
      </c>
      <c r="G152" s="258"/>
      <c r="H152" s="258"/>
      <c r="I152" s="258"/>
      <c r="J152" s="175"/>
      <c r="K152" s="177">
        <v>0.251</v>
      </c>
      <c r="L152" s="175"/>
      <c r="M152" s="175"/>
      <c r="N152" s="175"/>
      <c r="O152" s="175"/>
      <c r="P152" s="175"/>
      <c r="Q152" s="175"/>
      <c r="R152" s="178"/>
      <c r="T152" s="179"/>
      <c r="U152" s="175"/>
      <c r="V152" s="175"/>
      <c r="W152" s="175"/>
      <c r="X152" s="175"/>
      <c r="Y152" s="175"/>
      <c r="Z152" s="175"/>
      <c r="AA152" s="180"/>
      <c r="AT152" s="181" t="s">
        <v>155</v>
      </c>
      <c r="AU152" s="181" t="s">
        <v>102</v>
      </c>
      <c r="AV152" s="11" t="s">
        <v>102</v>
      </c>
      <c r="AW152" s="11" t="s">
        <v>35</v>
      </c>
      <c r="AX152" s="11" t="s">
        <v>78</v>
      </c>
      <c r="AY152" s="181" t="s">
        <v>149</v>
      </c>
    </row>
    <row r="153" spans="2:65" s="11" customFormat="1" ht="31.5" customHeight="1">
      <c r="B153" s="174"/>
      <c r="C153" s="175"/>
      <c r="D153" s="175"/>
      <c r="E153" s="176" t="s">
        <v>5</v>
      </c>
      <c r="F153" s="257" t="s">
        <v>377</v>
      </c>
      <c r="G153" s="258"/>
      <c r="H153" s="258"/>
      <c r="I153" s="258"/>
      <c r="J153" s="175"/>
      <c r="K153" s="177">
        <v>6.1440000000000001</v>
      </c>
      <c r="L153" s="175"/>
      <c r="M153" s="175"/>
      <c r="N153" s="175"/>
      <c r="O153" s="175"/>
      <c r="P153" s="175"/>
      <c r="Q153" s="175"/>
      <c r="R153" s="178"/>
      <c r="T153" s="179"/>
      <c r="U153" s="175"/>
      <c r="V153" s="175"/>
      <c r="W153" s="175"/>
      <c r="X153" s="175"/>
      <c r="Y153" s="175"/>
      <c r="Z153" s="175"/>
      <c r="AA153" s="180"/>
      <c r="AT153" s="181" t="s">
        <v>155</v>
      </c>
      <c r="AU153" s="181" t="s">
        <v>102</v>
      </c>
      <c r="AV153" s="11" t="s">
        <v>102</v>
      </c>
      <c r="AW153" s="11" t="s">
        <v>35</v>
      </c>
      <c r="AX153" s="11" t="s">
        <v>78</v>
      </c>
      <c r="AY153" s="181" t="s">
        <v>149</v>
      </c>
    </row>
    <row r="154" spans="2:65" s="11" customFormat="1" ht="22.5" customHeight="1">
      <c r="B154" s="174"/>
      <c r="C154" s="175"/>
      <c r="D154" s="175"/>
      <c r="E154" s="176" t="s">
        <v>5</v>
      </c>
      <c r="F154" s="257" t="s">
        <v>378</v>
      </c>
      <c r="G154" s="258"/>
      <c r="H154" s="258"/>
      <c r="I154" s="258"/>
      <c r="J154" s="175"/>
      <c r="K154" s="177">
        <v>1.26</v>
      </c>
      <c r="L154" s="175"/>
      <c r="M154" s="175"/>
      <c r="N154" s="175"/>
      <c r="O154" s="175"/>
      <c r="P154" s="175"/>
      <c r="Q154" s="175"/>
      <c r="R154" s="178"/>
      <c r="T154" s="179"/>
      <c r="U154" s="175"/>
      <c r="V154" s="175"/>
      <c r="W154" s="175"/>
      <c r="X154" s="175"/>
      <c r="Y154" s="175"/>
      <c r="Z154" s="175"/>
      <c r="AA154" s="180"/>
      <c r="AT154" s="181" t="s">
        <v>155</v>
      </c>
      <c r="AU154" s="181" t="s">
        <v>102</v>
      </c>
      <c r="AV154" s="11" t="s">
        <v>102</v>
      </c>
      <c r="AW154" s="11" t="s">
        <v>35</v>
      </c>
      <c r="AX154" s="11" t="s">
        <v>78</v>
      </c>
      <c r="AY154" s="181" t="s">
        <v>149</v>
      </c>
    </row>
    <row r="155" spans="2:65" s="11" customFormat="1" ht="22.5" customHeight="1">
      <c r="B155" s="174"/>
      <c r="C155" s="175"/>
      <c r="D155" s="175"/>
      <c r="E155" s="176" t="s">
        <v>5</v>
      </c>
      <c r="F155" s="257" t="s">
        <v>379</v>
      </c>
      <c r="G155" s="258"/>
      <c r="H155" s="258"/>
      <c r="I155" s="258"/>
      <c r="J155" s="175"/>
      <c r="K155" s="177">
        <v>0.67500000000000004</v>
      </c>
      <c r="L155" s="175"/>
      <c r="M155" s="175"/>
      <c r="N155" s="175"/>
      <c r="O155" s="175"/>
      <c r="P155" s="175"/>
      <c r="Q155" s="175"/>
      <c r="R155" s="178"/>
      <c r="T155" s="179"/>
      <c r="U155" s="175"/>
      <c r="V155" s="175"/>
      <c r="W155" s="175"/>
      <c r="X155" s="175"/>
      <c r="Y155" s="175"/>
      <c r="Z155" s="175"/>
      <c r="AA155" s="180"/>
      <c r="AT155" s="181" t="s">
        <v>155</v>
      </c>
      <c r="AU155" s="181" t="s">
        <v>102</v>
      </c>
      <c r="AV155" s="11" t="s">
        <v>102</v>
      </c>
      <c r="AW155" s="11" t="s">
        <v>35</v>
      </c>
      <c r="AX155" s="11" t="s">
        <v>78</v>
      </c>
      <c r="AY155" s="181" t="s">
        <v>149</v>
      </c>
    </row>
    <row r="156" spans="2:65" s="12" customFormat="1" ht="22.5" customHeight="1">
      <c r="B156" s="182"/>
      <c r="C156" s="183"/>
      <c r="D156" s="183"/>
      <c r="E156" s="184" t="s">
        <v>5</v>
      </c>
      <c r="F156" s="259" t="s">
        <v>157</v>
      </c>
      <c r="G156" s="260"/>
      <c r="H156" s="260"/>
      <c r="I156" s="260"/>
      <c r="J156" s="183"/>
      <c r="K156" s="185">
        <v>53.122999999999998</v>
      </c>
      <c r="L156" s="183"/>
      <c r="M156" s="183"/>
      <c r="N156" s="183"/>
      <c r="O156" s="183"/>
      <c r="P156" s="183"/>
      <c r="Q156" s="183"/>
      <c r="R156" s="186"/>
      <c r="T156" s="187"/>
      <c r="U156" s="183"/>
      <c r="V156" s="183"/>
      <c r="W156" s="183"/>
      <c r="X156" s="183"/>
      <c r="Y156" s="183"/>
      <c r="Z156" s="183"/>
      <c r="AA156" s="188"/>
      <c r="AT156" s="189" t="s">
        <v>155</v>
      </c>
      <c r="AU156" s="189" t="s">
        <v>102</v>
      </c>
      <c r="AV156" s="12" t="s">
        <v>154</v>
      </c>
      <c r="AW156" s="12" t="s">
        <v>35</v>
      </c>
      <c r="AX156" s="12" t="s">
        <v>84</v>
      </c>
      <c r="AY156" s="189" t="s">
        <v>149</v>
      </c>
    </row>
    <row r="157" spans="2:65" s="1" customFormat="1" ht="31.5" customHeight="1">
      <c r="B157" s="130"/>
      <c r="C157" s="159" t="s">
        <v>167</v>
      </c>
      <c r="D157" s="159" t="s">
        <v>150</v>
      </c>
      <c r="E157" s="160" t="s">
        <v>177</v>
      </c>
      <c r="F157" s="246" t="s">
        <v>178</v>
      </c>
      <c r="G157" s="246"/>
      <c r="H157" s="246"/>
      <c r="I157" s="246"/>
      <c r="J157" s="161" t="s">
        <v>166</v>
      </c>
      <c r="K157" s="162">
        <v>53.122999999999998</v>
      </c>
      <c r="L157" s="247">
        <v>0</v>
      </c>
      <c r="M157" s="247"/>
      <c r="N157" s="248">
        <f>ROUND(L157*K157,2)</f>
        <v>0</v>
      </c>
      <c r="O157" s="248"/>
      <c r="P157" s="248"/>
      <c r="Q157" s="248"/>
      <c r="R157" s="133"/>
      <c r="T157" s="163" t="s">
        <v>5</v>
      </c>
      <c r="U157" s="46" t="s">
        <v>43</v>
      </c>
      <c r="V157" s="38"/>
      <c r="W157" s="164">
        <f>V157*K157</f>
        <v>0</v>
      </c>
      <c r="X157" s="164">
        <v>0</v>
      </c>
      <c r="Y157" s="164">
        <f>X157*K157</f>
        <v>0</v>
      </c>
      <c r="Z157" s="164">
        <v>0</v>
      </c>
      <c r="AA157" s="165">
        <f>Z157*K157</f>
        <v>0</v>
      </c>
      <c r="AR157" s="20" t="s">
        <v>154</v>
      </c>
      <c r="AT157" s="20" t="s">
        <v>150</v>
      </c>
      <c r="AU157" s="20" t="s">
        <v>102</v>
      </c>
      <c r="AY157" s="20" t="s">
        <v>149</v>
      </c>
      <c r="BE157" s="104">
        <f>IF(U157="základní",N157,0)</f>
        <v>0</v>
      </c>
      <c r="BF157" s="104">
        <f>IF(U157="snížená",N157,0)</f>
        <v>0</v>
      </c>
      <c r="BG157" s="104">
        <f>IF(U157="zákl. přenesená",N157,0)</f>
        <v>0</v>
      </c>
      <c r="BH157" s="104">
        <f>IF(U157="sníž. přenesená",N157,0)</f>
        <v>0</v>
      </c>
      <c r="BI157" s="104">
        <f>IF(U157="nulová",N157,0)</f>
        <v>0</v>
      </c>
      <c r="BJ157" s="20" t="s">
        <v>84</v>
      </c>
      <c r="BK157" s="104">
        <f>ROUND(L157*K157,2)</f>
        <v>0</v>
      </c>
      <c r="BL157" s="20" t="s">
        <v>154</v>
      </c>
      <c r="BM157" s="20" t="s">
        <v>380</v>
      </c>
    </row>
    <row r="158" spans="2:65" s="1" customFormat="1" ht="31.5" customHeight="1">
      <c r="B158" s="130"/>
      <c r="C158" s="159" t="s">
        <v>170</v>
      </c>
      <c r="D158" s="159" t="s">
        <v>150</v>
      </c>
      <c r="E158" s="160" t="s">
        <v>381</v>
      </c>
      <c r="F158" s="246" t="s">
        <v>382</v>
      </c>
      <c r="G158" s="246"/>
      <c r="H158" s="246"/>
      <c r="I158" s="246"/>
      <c r="J158" s="161" t="s">
        <v>166</v>
      </c>
      <c r="K158" s="162">
        <v>4</v>
      </c>
      <c r="L158" s="247">
        <v>0</v>
      </c>
      <c r="M158" s="247"/>
      <c r="N158" s="248">
        <f>ROUND(L158*K158,2)</f>
        <v>0</v>
      </c>
      <c r="O158" s="248"/>
      <c r="P158" s="248"/>
      <c r="Q158" s="248"/>
      <c r="R158" s="133"/>
      <c r="T158" s="163" t="s">
        <v>5</v>
      </c>
      <c r="U158" s="46" t="s">
        <v>43</v>
      </c>
      <c r="V158" s="38"/>
      <c r="W158" s="164">
        <f>V158*K158</f>
        <v>0</v>
      </c>
      <c r="X158" s="164">
        <v>0</v>
      </c>
      <c r="Y158" s="164">
        <f>X158*K158</f>
        <v>0</v>
      </c>
      <c r="Z158" s="164">
        <v>0</v>
      </c>
      <c r="AA158" s="165">
        <f>Z158*K158</f>
        <v>0</v>
      </c>
      <c r="AR158" s="20" t="s">
        <v>154</v>
      </c>
      <c r="AT158" s="20" t="s">
        <v>150</v>
      </c>
      <c r="AU158" s="20" t="s">
        <v>102</v>
      </c>
      <c r="AY158" s="20" t="s">
        <v>149</v>
      </c>
      <c r="BE158" s="104">
        <f>IF(U158="základní",N158,0)</f>
        <v>0</v>
      </c>
      <c r="BF158" s="104">
        <f>IF(U158="snížená",N158,0)</f>
        <v>0</v>
      </c>
      <c r="BG158" s="104">
        <f>IF(U158="zákl. přenesená",N158,0)</f>
        <v>0</v>
      </c>
      <c r="BH158" s="104">
        <f>IF(U158="sníž. přenesená",N158,0)</f>
        <v>0</v>
      </c>
      <c r="BI158" s="104">
        <f>IF(U158="nulová",N158,0)</f>
        <v>0</v>
      </c>
      <c r="BJ158" s="20" t="s">
        <v>84</v>
      </c>
      <c r="BK158" s="104">
        <f>ROUND(L158*K158,2)</f>
        <v>0</v>
      </c>
      <c r="BL158" s="20" t="s">
        <v>154</v>
      </c>
      <c r="BM158" s="20" t="s">
        <v>383</v>
      </c>
    </row>
    <row r="159" spans="2:65" s="11" customFormat="1" ht="22.5" customHeight="1">
      <c r="B159" s="174"/>
      <c r="C159" s="175"/>
      <c r="D159" s="175"/>
      <c r="E159" s="176" t="s">
        <v>5</v>
      </c>
      <c r="F159" s="264" t="s">
        <v>384</v>
      </c>
      <c r="G159" s="265"/>
      <c r="H159" s="265"/>
      <c r="I159" s="265"/>
      <c r="J159" s="175"/>
      <c r="K159" s="177">
        <v>4</v>
      </c>
      <c r="L159" s="175"/>
      <c r="M159" s="175"/>
      <c r="N159" s="175"/>
      <c r="O159" s="175"/>
      <c r="P159" s="175"/>
      <c r="Q159" s="175"/>
      <c r="R159" s="178"/>
      <c r="T159" s="179"/>
      <c r="U159" s="175"/>
      <c r="V159" s="175"/>
      <c r="W159" s="175"/>
      <c r="X159" s="175"/>
      <c r="Y159" s="175"/>
      <c r="Z159" s="175"/>
      <c r="AA159" s="180"/>
      <c r="AT159" s="181" t="s">
        <v>155</v>
      </c>
      <c r="AU159" s="181" t="s">
        <v>102</v>
      </c>
      <c r="AV159" s="11" t="s">
        <v>102</v>
      </c>
      <c r="AW159" s="11" t="s">
        <v>35</v>
      </c>
      <c r="AX159" s="11" t="s">
        <v>84</v>
      </c>
      <c r="AY159" s="181" t="s">
        <v>149</v>
      </c>
    </row>
    <row r="160" spans="2:65" s="1" customFormat="1" ht="31.5" customHeight="1">
      <c r="B160" s="130"/>
      <c r="C160" s="159" t="s">
        <v>173</v>
      </c>
      <c r="D160" s="159" t="s">
        <v>150</v>
      </c>
      <c r="E160" s="160" t="s">
        <v>385</v>
      </c>
      <c r="F160" s="246" t="s">
        <v>386</v>
      </c>
      <c r="G160" s="246"/>
      <c r="H160" s="246"/>
      <c r="I160" s="246"/>
      <c r="J160" s="161" t="s">
        <v>166</v>
      </c>
      <c r="K160" s="162">
        <v>4</v>
      </c>
      <c r="L160" s="247">
        <v>0</v>
      </c>
      <c r="M160" s="247"/>
      <c r="N160" s="248">
        <f>ROUND(L160*K160,2)</f>
        <v>0</v>
      </c>
      <c r="O160" s="248"/>
      <c r="P160" s="248"/>
      <c r="Q160" s="248"/>
      <c r="R160" s="133"/>
      <c r="T160" s="163" t="s">
        <v>5</v>
      </c>
      <c r="U160" s="46" t="s">
        <v>43</v>
      </c>
      <c r="V160" s="38"/>
      <c r="W160" s="164">
        <f>V160*K160</f>
        <v>0</v>
      </c>
      <c r="X160" s="164">
        <v>0</v>
      </c>
      <c r="Y160" s="164">
        <f>X160*K160</f>
        <v>0</v>
      </c>
      <c r="Z160" s="164">
        <v>0</v>
      </c>
      <c r="AA160" s="165">
        <f>Z160*K160</f>
        <v>0</v>
      </c>
      <c r="AR160" s="20" t="s">
        <v>154</v>
      </c>
      <c r="AT160" s="20" t="s">
        <v>150</v>
      </c>
      <c r="AU160" s="20" t="s">
        <v>102</v>
      </c>
      <c r="AY160" s="20" t="s">
        <v>149</v>
      </c>
      <c r="BE160" s="104">
        <f>IF(U160="základní",N160,0)</f>
        <v>0</v>
      </c>
      <c r="BF160" s="104">
        <f>IF(U160="snížená",N160,0)</f>
        <v>0</v>
      </c>
      <c r="BG160" s="104">
        <f>IF(U160="zákl. přenesená",N160,0)</f>
        <v>0</v>
      </c>
      <c r="BH160" s="104">
        <f>IF(U160="sníž. přenesená",N160,0)</f>
        <v>0</v>
      </c>
      <c r="BI160" s="104">
        <f>IF(U160="nulová",N160,0)</f>
        <v>0</v>
      </c>
      <c r="BJ160" s="20" t="s">
        <v>84</v>
      </c>
      <c r="BK160" s="104">
        <f>ROUND(L160*K160,2)</f>
        <v>0</v>
      </c>
      <c r="BL160" s="20" t="s">
        <v>154</v>
      </c>
      <c r="BM160" s="20" t="s">
        <v>387</v>
      </c>
    </row>
    <row r="161" spans="2:65" s="1" customFormat="1" ht="31.5" customHeight="1">
      <c r="B161" s="130"/>
      <c r="C161" s="159" t="s">
        <v>176</v>
      </c>
      <c r="D161" s="159" t="s">
        <v>150</v>
      </c>
      <c r="E161" s="160" t="s">
        <v>180</v>
      </c>
      <c r="F161" s="246" t="s">
        <v>181</v>
      </c>
      <c r="G161" s="246"/>
      <c r="H161" s="246"/>
      <c r="I161" s="246"/>
      <c r="J161" s="161" t="s">
        <v>166</v>
      </c>
      <c r="K161" s="162">
        <v>308.73500000000001</v>
      </c>
      <c r="L161" s="247">
        <v>0</v>
      </c>
      <c r="M161" s="247"/>
      <c r="N161" s="248">
        <f>ROUND(L161*K161,2)</f>
        <v>0</v>
      </c>
      <c r="O161" s="248"/>
      <c r="P161" s="248"/>
      <c r="Q161" s="248"/>
      <c r="R161" s="133"/>
      <c r="T161" s="163" t="s">
        <v>5</v>
      </c>
      <c r="U161" s="46" t="s">
        <v>43</v>
      </c>
      <c r="V161" s="38"/>
      <c r="W161" s="164">
        <f>V161*K161</f>
        <v>0</v>
      </c>
      <c r="X161" s="164">
        <v>0</v>
      </c>
      <c r="Y161" s="164">
        <f>X161*K161</f>
        <v>0</v>
      </c>
      <c r="Z161" s="164">
        <v>0</v>
      </c>
      <c r="AA161" s="165">
        <f>Z161*K161</f>
        <v>0</v>
      </c>
      <c r="AR161" s="20" t="s">
        <v>154</v>
      </c>
      <c r="AT161" s="20" t="s">
        <v>150</v>
      </c>
      <c r="AU161" s="20" t="s">
        <v>102</v>
      </c>
      <c r="AY161" s="20" t="s">
        <v>149</v>
      </c>
      <c r="BE161" s="104">
        <f>IF(U161="základní",N161,0)</f>
        <v>0</v>
      </c>
      <c r="BF161" s="104">
        <f>IF(U161="snížená",N161,0)</f>
        <v>0</v>
      </c>
      <c r="BG161" s="104">
        <f>IF(U161="zákl. přenesená",N161,0)</f>
        <v>0</v>
      </c>
      <c r="BH161" s="104">
        <f>IF(U161="sníž. přenesená",N161,0)</f>
        <v>0</v>
      </c>
      <c r="BI161" s="104">
        <f>IF(U161="nulová",N161,0)</f>
        <v>0</v>
      </c>
      <c r="BJ161" s="20" t="s">
        <v>84</v>
      </c>
      <c r="BK161" s="104">
        <f>ROUND(L161*K161,2)</f>
        <v>0</v>
      </c>
      <c r="BL161" s="20" t="s">
        <v>154</v>
      </c>
      <c r="BM161" s="20" t="s">
        <v>388</v>
      </c>
    </row>
    <row r="162" spans="2:65" s="11" customFormat="1" ht="22.5" customHeight="1">
      <c r="B162" s="174"/>
      <c r="C162" s="175"/>
      <c r="D162" s="175"/>
      <c r="E162" s="176" t="s">
        <v>5</v>
      </c>
      <c r="F162" s="264" t="s">
        <v>389</v>
      </c>
      <c r="G162" s="265"/>
      <c r="H162" s="265"/>
      <c r="I162" s="265"/>
      <c r="J162" s="175"/>
      <c r="K162" s="177">
        <v>402.98200000000003</v>
      </c>
      <c r="L162" s="175"/>
      <c r="M162" s="175"/>
      <c r="N162" s="175"/>
      <c r="O162" s="175"/>
      <c r="P162" s="175"/>
      <c r="Q162" s="175"/>
      <c r="R162" s="178"/>
      <c r="T162" s="179"/>
      <c r="U162" s="175"/>
      <c r="V162" s="175"/>
      <c r="W162" s="175"/>
      <c r="X162" s="175"/>
      <c r="Y162" s="175"/>
      <c r="Z162" s="175"/>
      <c r="AA162" s="180"/>
      <c r="AT162" s="181" t="s">
        <v>155</v>
      </c>
      <c r="AU162" s="181" t="s">
        <v>102</v>
      </c>
      <c r="AV162" s="11" t="s">
        <v>102</v>
      </c>
      <c r="AW162" s="11" t="s">
        <v>35</v>
      </c>
      <c r="AX162" s="11" t="s">
        <v>78</v>
      </c>
      <c r="AY162" s="181" t="s">
        <v>149</v>
      </c>
    </row>
    <row r="163" spans="2:65" s="11" customFormat="1" ht="22.5" customHeight="1">
      <c r="B163" s="174"/>
      <c r="C163" s="175"/>
      <c r="D163" s="175"/>
      <c r="E163" s="176" t="s">
        <v>5</v>
      </c>
      <c r="F163" s="257" t="s">
        <v>390</v>
      </c>
      <c r="G163" s="258"/>
      <c r="H163" s="258"/>
      <c r="I163" s="258"/>
      <c r="J163" s="175"/>
      <c r="K163" s="177">
        <v>0.318</v>
      </c>
      <c r="L163" s="175"/>
      <c r="M163" s="175"/>
      <c r="N163" s="175"/>
      <c r="O163" s="175"/>
      <c r="P163" s="175"/>
      <c r="Q163" s="175"/>
      <c r="R163" s="178"/>
      <c r="T163" s="179"/>
      <c r="U163" s="175"/>
      <c r="V163" s="175"/>
      <c r="W163" s="175"/>
      <c r="X163" s="175"/>
      <c r="Y163" s="175"/>
      <c r="Z163" s="175"/>
      <c r="AA163" s="180"/>
      <c r="AT163" s="181" t="s">
        <v>155</v>
      </c>
      <c r="AU163" s="181" t="s">
        <v>102</v>
      </c>
      <c r="AV163" s="11" t="s">
        <v>102</v>
      </c>
      <c r="AW163" s="11" t="s">
        <v>35</v>
      </c>
      <c r="AX163" s="11" t="s">
        <v>78</v>
      </c>
      <c r="AY163" s="181" t="s">
        <v>149</v>
      </c>
    </row>
    <row r="164" spans="2:65" s="11" customFormat="1" ht="22.5" customHeight="1">
      <c r="B164" s="174"/>
      <c r="C164" s="175"/>
      <c r="D164" s="175"/>
      <c r="E164" s="176" t="s">
        <v>5</v>
      </c>
      <c r="F164" s="257" t="s">
        <v>391</v>
      </c>
      <c r="G164" s="258"/>
      <c r="H164" s="258"/>
      <c r="I164" s="258"/>
      <c r="J164" s="175"/>
      <c r="K164" s="177">
        <v>-94.564999999999998</v>
      </c>
      <c r="L164" s="175"/>
      <c r="M164" s="175"/>
      <c r="N164" s="175"/>
      <c r="O164" s="175"/>
      <c r="P164" s="175"/>
      <c r="Q164" s="175"/>
      <c r="R164" s="178"/>
      <c r="T164" s="179"/>
      <c r="U164" s="175"/>
      <c r="V164" s="175"/>
      <c r="W164" s="175"/>
      <c r="X164" s="175"/>
      <c r="Y164" s="175"/>
      <c r="Z164" s="175"/>
      <c r="AA164" s="180"/>
      <c r="AT164" s="181" t="s">
        <v>155</v>
      </c>
      <c r="AU164" s="181" t="s">
        <v>102</v>
      </c>
      <c r="AV164" s="11" t="s">
        <v>102</v>
      </c>
      <c r="AW164" s="11" t="s">
        <v>35</v>
      </c>
      <c r="AX164" s="11" t="s">
        <v>78</v>
      </c>
      <c r="AY164" s="181" t="s">
        <v>149</v>
      </c>
    </row>
    <row r="165" spans="2:65" s="12" customFormat="1" ht="22.5" customHeight="1">
      <c r="B165" s="182"/>
      <c r="C165" s="183"/>
      <c r="D165" s="183"/>
      <c r="E165" s="184" t="s">
        <v>5</v>
      </c>
      <c r="F165" s="259" t="s">
        <v>157</v>
      </c>
      <c r="G165" s="260"/>
      <c r="H165" s="260"/>
      <c r="I165" s="260"/>
      <c r="J165" s="183"/>
      <c r="K165" s="185">
        <v>308.73500000000001</v>
      </c>
      <c r="L165" s="183"/>
      <c r="M165" s="183"/>
      <c r="N165" s="183"/>
      <c r="O165" s="183"/>
      <c r="P165" s="183"/>
      <c r="Q165" s="183"/>
      <c r="R165" s="186"/>
      <c r="T165" s="187"/>
      <c r="U165" s="183"/>
      <c r="V165" s="183"/>
      <c r="W165" s="183"/>
      <c r="X165" s="183"/>
      <c r="Y165" s="183"/>
      <c r="Z165" s="183"/>
      <c r="AA165" s="188"/>
      <c r="AT165" s="189" t="s">
        <v>155</v>
      </c>
      <c r="AU165" s="189" t="s">
        <v>102</v>
      </c>
      <c r="AV165" s="12" t="s">
        <v>154</v>
      </c>
      <c r="AW165" s="12" t="s">
        <v>35</v>
      </c>
      <c r="AX165" s="12" t="s">
        <v>84</v>
      </c>
      <c r="AY165" s="189" t="s">
        <v>149</v>
      </c>
    </row>
    <row r="166" spans="2:65" s="1" customFormat="1" ht="22.5" customHeight="1">
      <c r="B166" s="130"/>
      <c r="C166" s="159" t="s">
        <v>179</v>
      </c>
      <c r="D166" s="159" t="s">
        <v>150</v>
      </c>
      <c r="E166" s="160" t="s">
        <v>184</v>
      </c>
      <c r="F166" s="246" t="s">
        <v>185</v>
      </c>
      <c r="G166" s="246"/>
      <c r="H166" s="246"/>
      <c r="I166" s="246"/>
      <c r="J166" s="161" t="s">
        <v>166</v>
      </c>
      <c r="K166" s="162">
        <v>308.73500000000001</v>
      </c>
      <c r="L166" s="247">
        <v>0</v>
      </c>
      <c r="M166" s="247"/>
      <c r="N166" s="248">
        <f>ROUND(L166*K166,2)</f>
        <v>0</v>
      </c>
      <c r="O166" s="248"/>
      <c r="P166" s="248"/>
      <c r="Q166" s="248"/>
      <c r="R166" s="133"/>
      <c r="T166" s="163" t="s">
        <v>5</v>
      </c>
      <c r="U166" s="46" t="s">
        <v>43</v>
      </c>
      <c r="V166" s="38"/>
      <c r="W166" s="164">
        <f>V166*K166</f>
        <v>0</v>
      </c>
      <c r="X166" s="164">
        <v>0</v>
      </c>
      <c r="Y166" s="164">
        <f>X166*K166</f>
        <v>0</v>
      </c>
      <c r="Z166" s="164">
        <v>0</v>
      </c>
      <c r="AA166" s="165">
        <f>Z166*K166</f>
        <v>0</v>
      </c>
      <c r="AR166" s="20" t="s">
        <v>154</v>
      </c>
      <c r="AT166" s="20" t="s">
        <v>150</v>
      </c>
      <c r="AU166" s="20" t="s">
        <v>102</v>
      </c>
      <c r="AY166" s="20" t="s">
        <v>149</v>
      </c>
      <c r="BE166" s="104">
        <f>IF(U166="základní",N166,0)</f>
        <v>0</v>
      </c>
      <c r="BF166" s="104">
        <f>IF(U166="snížená",N166,0)</f>
        <v>0</v>
      </c>
      <c r="BG166" s="104">
        <f>IF(U166="zákl. přenesená",N166,0)</f>
        <v>0</v>
      </c>
      <c r="BH166" s="104">
        <f>IF(U166="sníž. přenesená",N166,0)</f>
        <v>0</v>
      </c>
      <c r="BI166" s="104">
        <f>IF(U166="nulová",N166,0)</f>
        <v>0</v>
      </c>
      <c r="BJ166" s="20" t="s">
        <v>84</v>
      </c>
      <c r="BK166" s="104">
        <f>ROUND(L166*K166,2)</f>
        <v>0</v>
      </c>
      <c r="BL166" s="20" t="s">
        <v>154</v>
      </c>
      <c r="BM166" s="20" t="s">
        <v>392</v>
      </c>
    </row>
    <row r="167" spans="2:65" s="1" customFormat="1" ht="31.5" customHeight="1">
      <c r="B167" s="130"/>
      <c r="C167" s="159" t="s">
        <v>182</v>
      </c>
      <c r="D167" s="159" t="s">
        <v>150</v>
      </c>
      <c r="E167" s="160" t="s">
        <v>187</v>
      </c>
      <c r="F167" s="246" t="s">
        <v>188</v>
      </c>
      <c r="G167" s="246"/>
      <c r="H167" s="246"/>
      <c r="I167" s="246"/>
      <c r="J167" s="161" t="s">
        <v>189</v>
      </c>
      <c r="K167" s="162">
        <v>493.976</v>
      </c>
      <c r="L167" s="247">
        <v>0</v>
      </c>
      <c r="M167" s="247"/>
      <c r="N167" s="248">
        <f>ROUND(L167*K167,2)</f>
        <v>0</v>
      </c>
      <c r="O167" s="248"/>
      <c r="P167" s="248"/>
      <c r="Q167" s="248"/>
      <c r="R167" s="133"/>
      <c r="T167" s="163" t="s">
        <v>5</v>
      </c>
      <c r="U167" s="46" t="s">
        <v>43</v>
      </c>
      <c r="V167" s="38"/>
      <c r="W167" s="164">
        <f>V167*K167</f>
        <v>0</v>
      </c>
      <c r="X167" s="164">
        <v>0</v>
      </c>
      <c r="Y167" s="164">
        <f>X167*K167</f>
        <v>0</v>
      </c>
      <c r="Z167" s="164">
        <v>0</v>
      </c>
      <c r="AA167" s="165">
        <f>Z167*K167</f>
        <v>0</v>
      </c>
      <c r="AR167" s="20" t="s">
        <v>154</v>
      </c>
      <c r="AT167" s="20" t="s">
        <v>150</v>
      </c>
      <c r="AU167" s="20" t="s">
        <v>102</v>
      </c>
      <c r="AY167" s="20" t="s">
        <v>149</v>
      </c>
      <c r="BE167" s="104">
        <f>IF(U167="základní",N167,0)</f>
        <v>0</v>
      </c>
      <c r="BF167" s="104">
        <f>IF(U167="snížená",N167,0)</f>
        <v>0</v>
      </c>
      <c r="BG167" s="104">
        <f>IF(U167="zákl. přenesená",N167,0)</f>
        <v>0</v>
      </c>
      <c r="BH167" s="104">
        <f>IF(U167="sníž. přenesená",N167,0)</f>
        <v>0</v>
      </c>
      <c r="BI167" s="104">
        <f>IF(U167="nulová",N167,0)</f>
        <v>0</v>
      </c>
      <c r="BJ167" s="20" t="s">
        <v>84</v>
      </c>
      <c r="BK167" s="104">
        <f>ROUND(L167*K167,2)</f>
        <v>0</v>
      </c>
      <c r="BL167" s="20" t="s">
        <v>154</v>
      </c>
      <c r="BM167" s="20" t="s">
        <v>393</v>
      </c>
    </row>
    <row r="168" spans="2:65" s="11" customFormat="1" ht="22.5" customHeight="1">
      <c r="B168" s="174"/>
      <c r="C168" s="175"/>
      <c r="D168" s="175"/>
      <c r="E168" s="176" t="s">
        <v>5</v>
      </c>
      <c r="F168" s="264" t="s">
        <v>394</v>
      </c>
      <c r="G168" s="265"/>
      <c r="H168" s="265"/>
      <c r="I168" s="265"/>
      <c r="J168" s="175"/>
      <c r="K168" s="177">
        <v>493.976</v>
      </c>
      <c r="L168" s="175"/>
      <c r="M168" s="175"/>
      <c r="N168" s="175"/>
      <c r="O168" s="175"/>
      <c r="P168" s="175"/>
      <c r="Q168" s="175"/>
      <c r="R168" s="178"/>
      <c r="T168" s="179"/>
      <c r="U168" s="175"/>
      <c r="V168" s="175"/>
      <c r="W168" s="175"/>
      <c r="X168" s="175"/>
      <c r="Y168" s="175"/>
      <c r="Z168" s="175"/>
      <c r="AA168" s="180"/>
      <c r="AT168" s="181" t="s">
        <v>155</v>
      </c>
      <c r="AU168" s="181" t="s">
        <v>102</v>
      </c>
      <c r="AV168" s="11" t="s">
        <v>102</v>
      </c>
      <c r="AW168" s="11" t="s">
        <v>35</v>
      </c>
      <c r="AX168" s="11" t="s">
        <v>84</v>
      </c>
      <c r="AY168" s="181" t="s">
        <v>149</v>
      </c>
    </row>
    <row r="169" spans="2:65" s="1" customFormat="1" ht="31.5" customHeight="1">
      <c r="B169" s="130"/>
      <c r="C169" s="159" t="s">
        <v>183</v>
      </c>
      <c r="D169" s="159" t="s">
        <v>150</v>
      </c>
      <c r="E169" s="160" t="s">
        <v>190</v>
      </c>
      <c r="F169" s="246" t="s">
        <v>191</v>
      </c>
      <c r="G169" s="246"/>
      <c r="H169" s="246"/>
      <c r="I169" s="246"/>
      <c r="J169" s="161" t="s">
        <v>166</v>
      </c>
      <c r="K169" s="162">
        <v>94.564999999999998</v>
      </c>
      <c r="L169" s="247">
        <v>0</v>
      </c>
      <c r="M169" s="247"/>
      <c r="N169" s="248">
        <f>ROUND(L169*K169,2)</f>
        <v>0</v>
      </c>
      <c r="O169" s="248"/>
      <c r="P169" s="248"/>
      <c r="Q169" s="248"/>
      <c r="R169" s="133"/>
      <c r="T169" s="163" t="s">
        <v>5</v>
      </c>
      <c r="U169" s="46" t="s">
        <v>43</v>
      </c>
      <c r="V169" s="38"/>
      <c r="W169" s="164">
        <f>V169*K169</f>
        <v>0</v>
      </c>
      <c r="X169" s="164">
        <v>0</v>
      </c>
      <c r="Y169" s="164">
        <f>X169*K169</f>
        <v>0</v>
      </c>
      <c r="Z169" s="164">
        <v>0</v>
      </c>
      <c r="AA169" s="165">
        <f>Z169*K169</f>
        <v>0</v>
      </c>
      <c r="AR169" s="20" t="s">
        <v>154</v>
      </c>
      <c r="AT169" s="20" t="s">
        <v>150</v>
      </c>
      <c r="AU169" s="20" t="s">
        <v>102</v>
      </c>
      <c r="AY169" s="20" t="s">
        <v>149</v>
      </c>
      <c r="BE169" s="104">
        <f>IF(U169="základní",N169,0)</f>
        <v>0</v>
      </c>
      <c r="BF169" s="104">
        <f>IF(U169="snížená",N169,0)</f>
        <v>0</v>
      </c>
      <c r="BG169" s="104">
        <f>IF(U169="zákl. přenesená",N169,0)</f>
        <v>0</v>
      </c>
      <c r="BH169" s="104">
        <f>IF(U169="sníž. přenesená",N169,0)</f>
        <v>0</v>
      </c>
      <c r="BI169" s="104">
        <f>IF(U169="nulová",N169,0)</f>
        <v>0</v>
      </c>
      <c r="BJ169" s="20" t="s">
        <v>84</v>
      </c>
      <c r="BK169" s="104">
        <f>ROUND(L169*K169,2)</f>
        <v>0</v>
      </c>
      <c r="BL169" s="20" t="s">
        <v>154</v>
      </c>
      <c r="BM169" s="20" t="s">
        <v>395</v>
      </c>
    </row>
    <row r="170" spans="2:65" s="10" customFormat="1" ht="22.5" customHeight="1">
      <c r="B170" s="166"/>
      <c r="C170" s="167"/>
      <c r="D170" s="167"/>
      <c r="E170" s="168" t="s">
        <v>5</v>
      </c>
      <c r="F170" s="255" t="s">
        <v>156</v>
      </c>
      <c r="G170" s="256"/>
      <c r="H170" s="256"/>
      <c r="I170" s="256"/>
      <c r="J170" s="167"/>
      <c r="K170" s="169" t="s">
        <v>5</v>
      </c>
      <c r="L170" s="167"/>
      <c r="M170" s="167"/>
      <c r="N170" s="167"/>
      <c r="O170" s="167"/>
      <c r="P170" s="167"/>
      <c r="Q170" s="167"/>
      <c r="R170" s="170"/>
      <c r="T170" s="171"/>
      <c r="U170" s="167"/>
      <c r="V170" s="167"/>
      <c r="W170" s="167"/>
      <c r="X170" s="167"/>
      <c r="Y170" s="167"/>
      <c r="Z170" s="167"/>
      <c r="AA170" s="172"/>
      <c r="AT170" s="173" t="s">
        <v>155</v>
      </c>
      <c r="AU170" s="173" t="s">
        <v>102</v>
      </c>
      <c r="AV170" s="10" t="s">
        <v>84</v>
      </c>
      <c r="AW170" s="10" t="s">
        <v>35</v>
      </c>
      <c r="AX170" s="10" t="s">
        <v>78</v>
      </c>
      <c r="AY170" s="173" t="s">
        <v>149</v>
      </c>
    </row>
    <row r="171" spans="2:65" s="11" customFormat="1" ht="22.5" customHeight="1">
      <c r="B171" s="174"/>
      <c r="C171" s="175"/>
      <c r="D171" s="175"/>
      <c r="E171" s="176" t="s">
        <v>5</v>
      </c>
      <c r="F171" s="257" t="s">
        <v>371</v>
      </c>
      <c r="G171" s="258"/>
      <c r="H171" s="258"/>
      <c r="I171" s="258"/>
      <c r="J171" s="175"/>
      <c r="K171" s="177">
        <v>205.2</v>
      </c>
      <c r="L171" s="175"/>
      <c r="M171" s="175"/>
      <c r="N171" s="175"/>
      <c r="O171" s="175"/>
      <c r="P171" s="175"/>
      <c r="Q171" s="175"/>
      <c r="R171" s="178"/>
      <c r="T171" s="179"/>
      <c r="U171" s="175"/>
      <c r="V171" s="175"/>
      <c r="W171" s="175"/>
      <c r="X171" s="175"/>
      <c r="Y171" s="175"/>
      <c r="Z171" s="175"/>
      <c r="AA171" s="180"/>
      <c r="AT171" s="181" t="s">
        <v>155</v>
      </c>
      <c r="AU171" s="181" t="s">
        <v>102</v>
      </c>
      <c r="AV171" s="11" t="s">
        <v>102</v>
      </c>
      <c r="AW171" s="11" t="s">
        <v>35</v>
      </c>
      <c r="AX171" s="11" t="s">
        <v>78</v>
      </c>
      <c r="AY171" s="181" t="s">
        <v>149</v>
      </c>
    </row>
    <row r="172" spans="2:65" s="11" customFormat="1" ht="22.5" customHeight="1">
      <c r="B172" s="174"/>
      <c r="C172" s="175"/>
      <c r="D172" s="175"/>
      <c r="E172" s="176" t="s">
        <v>5</v>
      </c>
      <c r="F172" s="257" t="s">
        <v>396</v>
      </c>
      <c r="G172" s="258"/>
      <c r="H172" s="258"/>
      <c r="I172" s="258"/>
      <c r="J172" s="175"/>
      <c r="K172" s="177">
        <v>-110.63500000000001</v>
      </c>
      <c r="L172" s="175"/>
      <c r="M172" s="175"/>
      <c r="N172" s="175"/>
      <c r="O172" s="175"/>
      <c r="P172" s="175"/>
      <c r="Q172" s="175"/>
      <c r="R172" s="178"/>
      <c r="T172" s="179"/>
      <c r="U172" s="175"/>
      <c r="V172" s="175"/>
      <c r="W172" s="175"/>
      <c r="X172" s="175"/>
      <c r="Y172" s="175"/>
      <c r="Z172" s="175"/>
      <c r="AA172" s="180"/>
      <c r="AT172" s="181" t="s">
        <v>155</v>
      </c>
      <c r="AU172" s="181" t="s">
        <v>102</v>
      </c>
      <c r="AV172" s="11" t="s">
        <v>102</v>
      </c>
      <c r="AW172" s="11" t="s">
        <v>35</v>
      </c>
      <c r="AX172" s="11" t="s">
        <v>78</v>
      </c>
      <c r="AY172" s="181" t="s">
        <v>149</v>
      </c>
    </row>
    <row r="173" spans="2:65" s="12" customFormat="1" ht="22.5" customHeight="1">
      <c r="B173" s="182"/>
      <c r="C173" s="183"/>
      <c r="D173" s="183"/>
      <c r="E173" s="184" t="s">
        <v>5</v>
      </c>
      <c r="F173" s="259" t="s">
        <v>157</v>
      </c>
      <c r="G173" s="260"/>
      <c r="H173" s="260"/>
      <c r="I173" s="260"/>
      <c r="J173" s="183"/>
      <c r="K173" s="185">
        <v>94.564999999999998</v>
      </c>
      <c r="L173" s="183"/>
      <c r="M173" s="183"/>
      <c r="N173" s="183"/>
      <c r="O173" s="183"/>
      <c r="P173" s="183"/>
      <c r="Q173" s="183"/>
      <c r="R173" s="186"/>
      <c r="T173" s="187"/>
      <c r="U173" s="183"/>
      <c r="V173" s="183"/>
      <c r="W173" s="183"/>
      <c r="X173" s="183"/>
      <c r="Y173" s="183"/>
      <c r="Z173" s="183"/>
      <c r="AA173" s="188"/>
      <c r="AT173" s="189" t="s">
        <v>155</v>
      </c>
      <c r="AU173" s="189" t="s">
        <v>102</v>
      </c>
      <c r="AV173" s="12" t="s">
        <v>154</v>
      </c>
      <c r="AW173" s="12" t="s">
        <v>35</v>
      </c>
      <c r="AX173" s="12" t="s">
        <v>84</v>
      </c>
      <c r="AY173" s="189" t="s">
        <v>149</v>
      </c>
    </row>
    <row r="174" spans="2:65" s="1" customFormat="1" ht="31.5" customHeight="1">
      <c r="B174" s="130"/>
      <c r="C174" s="159" t="s">
        <v>186</v>
      </c>
      <c r="D174" s="159" t="s">
        <v>150</v>
      </c>
      <c r="E174" s="160" t="s">
        <v>397</v>
      </c>
      <c r="F174" s="246" t="s">
        <v>398</v>
      </c>
      <c r="G174" s="246"/>
      <c r="H174" s="246"/>
      <c r="I174" s="246"/>
      <c r="J174" s="161" t="s">
        <v>153</v>
      </c>
      <c r="K174" s="162">
        <v>225.6</v>
      </c>
      <c r="L174" s="247">
        <v>0</v>
      </c>
      <c r="M174" s="247"/>
      <c r="N174" s="248">
        <f>ROUND(L174*K174,2)</f>
        <v>0</v>
      </c>
      <c r="O174" s="248"/>
      <c r="P174" s="248"/>
      <c r="Q174" s="248"/>
      <c r="R174" s="133"/>
      <c r="T174" s="163" t="s">
        <v>5</v>
      </c>
      <c r="U174" s="46" t="s">
        <v>43</v>
      </c>
      <c r="V174" s="38"/>
      <c r="W174" s="164">
        <f>V174*K174</f>
        <v>0</v>
      </c>
      <c r="X174" s="164">
        <v>0</v>
      </c>
      <c r="Y174" s="164">
        <f>X174*K174</f>
        <v>0</v>
      </c>
      <c r="Z174" s="164">
        <v>0</v>
      </c>
      <c r="AA174" s="165">
        <f>Z174*K174</f>
        <v>0</v>
      </c>
      <c r="AR174" s="20" t="s">
        <v>154</v>
      </c>
      <c r="AT174" s="20" t="s">
        <v>150</v>
      </c>
      <c r="AU174" s="20" t="s">
        <v>102</v>
      </c>
      <c r="AY174" s="20" t="s">
        <v>149</v>
      </c>
      <c r="BE174" s="104">
        <f>IF(U174="základní",N174,0)</f>
        <v>0</v>
      </c>
      <c r="BF174" s="104">
        <f>IF(U174="snížená",N174,0)</f>
        <v>0</v>
      </c>
      <c r="BG174" s="104">
        <f>IF(U174="zákl. přenesená",N174,0)</f>
        <v>0</v>
      </c>
      <c r="BH174" s="104">
        <f>IF(U174="sníž. přenesená",N174,0)</f>
        <v>0</v>
      </c>
      <c r="BI174" s="104">
        <f>IF(U174="nulová",N174,0)</f>
        <v>0</v>
      </c>
      <c r="BJ174" s="20" t="s">
        <v>84</v>
      </c>
      <c r="BK174" s="104">
        <f>ROUND(L174*K174,2)</f>
        <v>0</v>
      </c>
      <c r="BL174" s="20" t="s">
        <v>154</v>
      </c>
      <c r="BM174" s="20" t="s">
        <v>399</v>
      </c>
    </row>
    <row r="175" spans="2:65" s="11" customFormat="1" ht="22.5" customHeight="1">
      <c r="B175" s="174"/>
      <c r="C175" s="175"/>
      <c r="D175" s="175"/>
      <c r="E175" s="176" t="s">
        <v>5</v>
      </c>
      <c r="F175" s="264" t="s">
        <v>400</v>
      </c>
      <c r="G175" s="265"/>
      <c r="H175" s="265"/>
      <c r="I175" s="265"/>
      <c r="J175" s="175"/>
      <c r="K175" s="177">
        <v>225.6</v>
      </c>
      <c r="L175" s="175"/>
      <c r="M175" s="175"/>
      <c r="N175" s="175"/>
      <c r="O175" s="175"/>
      <c r="P175" s="175"/>
      <c r="Q175" s="175"/>
      <c r="R175" s="178"/>
      <c r="T175" s="179"/>
      <c r="U175" s="175"/>
      <c r="V175" s="175"/>
      <c r="W175" s="175"/>
      <c r="X175" s="175"/>
      <c r="Y175" s="175"/>
      <c r="Z175" s="175"/>
      <c r="AA175" s="180"/>
      <c r="AT175" s="181" t="s">
        <v>155</v>
      </c>
      <c r="AU175" s="181" t="s">
        <v>102</v>
      </c>
      <c r="AV175" s="11" t="s">
        <v>102</v>
      </c>
      <c r="AW175" s="11" t="s">
        <v>35</v>
      </c>
      <c r="AX175" s="11" t="s">
        <v>78</v>
      </c>
      <c r="AY175" s="181" t="s">
        <v>149</v>
      </c>
    </row>
    <row r="176" spans="2:65" s="12" customFormat="1" ht="22.5" customHeight="1">
      <c r="B176" s="182"/>
      <c r="C176" s="183"/>
      <c r="D176" s="183"/>
      <c r="E176" s="184" t="s">
        <v>5</v>
      </c>
      <c r="F176" s="259" t="s">
        <v>157</v>
      </c>
      <c r="G176" s="260"/>
      <c r="H176" s="260"/>
      <c r="I176" s="260"/>
      <c r="J176" s="183"/>
      <c r="K176" s="185">
        <v>225.6</v>
      </c>
      <c r="L176" s="183"/>
      <c r="M176" s="183"/>
      <c r="N176" s="183"/>
      <c r="O176" s="183"/>
      <c r="P176" s="183"/>
      <c r="Q176" s="183"/>
      <c r="R176" s="186"/>
      <c r="T176" s="187"/>
      <c r="U176" s="183"/>
      <c r="V176" s="183"/>
      <c r="W176" s="183"/>
      <c r="X176" s="183"/>
      <c r="Y176" s="183"/>
      <c r="Z176" s="183"/>
      <c r="AA176" s="188"/>
      <c r="AT176" s="189" t="s">
        <v>155</v>
      </c>
      <c r="AU176" s="189" t="s">
        <v>102</v>
      </c>
      <c r="AV176" s="12" t="s">
        <v>154</v>
      </c>
      <c r="AW176" s="12" t="s">
        <v>35</v>
      </c>
      <c r="AX176" s="12" t="s">
        <v>84</v>
      </c>
      <c r="AY176" s="189" t="s">
        <v>149</v>
      </c>
    </row>
    <row r="177" spans="2:65" s="1" customFormat="1" ht="31.5" customHeight="1">
      <c r="B177" s="130"/>
      <c r="C177" s="159" t="s">
        <v>11</v>
      </c>
      <c r="D177" s="159" t="s">
        <v>150</v>
      </c>
      <c r="E177" s="160" t="s">
        <v>401</v>
      </c>
      <c r="F177" s="246" t="s">
        <v>402</v>
      </c>
      <c r="G177" s="246"/>
      <c r="H177" s="246"/>
      <c r="I177" s="246"/>
      <c r="J177" s="161" t="s">
        <v>153</v>
      </c>
      <c r="K177" s="162">
        <v>221.76</v>
      </c>
      <c r="L177" s="247">
        <v>0</v>
      </c>
      <c r="M177" s="247"/>
      <c r="N177" s="248">
        <f>ROUND(L177*K177,2)</f>
        <v>0</v>
      </c>
      <c r="O177" s="248"/>
      <c r="P177" s="248"/>
      <c r="Q177" s="248"/>
      <c r="R177" s="133"/>
      <c r="T177" s="163" t="s">
        <v>5</v>
      </c>
      <c r="U177" s="46" t="s">
        <v>43</v>
      </c>
      <c r="V177" s="38"/>
      <c r="W177" s="164">
        <f>V177*K177</f>
        <v>0</v>
      </c>
      <c r="X177" s="164">
        <v>0</v>
      </c>
      <c r="Y177" s="164">
        <f>X177*K177</f>
        <v>0</v>
      </c>
      <c r="Z177" s="164">
        <v>0</v>
      </c>
      <c r="AA177" s="165">
        <f>Z177*K177</f>
        <v>0</v>
      </c>
      <c r="AR177" s="20" t="s">
        <v>154</v>
      </c>
      <c r="AT177" s="20" t="s">
        <v>150</v>
      </c>
      <c r="AU177" s="20" t="s">
        <v>102</v>
      </c>
      <c r="AY177" s="20" t="s">
        <v>149</v>
      </c>
      <c r="BE177" s="104">
        <f>IF(U177="základní",N177,0)</f>
        <v>0</v>
      </c>
      <c r="BF177" s="104">
        <f>IF(U177="snížená",N177,0)</f>
        <v>0</v>
      </c>
      <c r="BG177" s="104">
        <f>IF(U177="zákl. přenesená",N177,0)</f>
        <v>0</v>
      </c>
      <c r="BH177" s="104">
        <f>IF(U177="sníž. přenesená",N177,0)</f>
        <v>0</v>
      </c>
      <c r="BI177" s="104">
        <f>IF(U177="nulová",N177,0)</f>
        <v>0</v>
      </c>
      <c r="BJ177" s="20" t="s">
        <v>84</v>
      </c>
      <c r="BK177" s="104">
        <f>ROUND(L177*K177,2)</f>
        <v>0</v>
      </c>
      <c r="BL177" s="20" t="s">
        <v>154</v>
      </c>
      <c r="BM177" s="20" t="s">
        <v>403</v>
      </c>
    </row>
    <row r="178" spans="2:65" s="11" customFormat="1" ht="22.5" customHeight="1">
      <c r="B178" s="174"/>
      <c r="C178" s="175"/>
      <c r="D178" s="175"/>
      <c r="E178" s="176" t="s">
        <v>5</v>
      </c>
      <c r="F178" s="264" t="s">
        <v>363</v>
      </c>
      <c r="G178" s="265"/>
      <c r="H178" s="265"/>
      <c r="I178" s="265"/>
      <c r="J178" s="175"/>
      <c r="K178" s="177">
        <v>221.76</v>
      </c>
      <c r="L178" s="175"/>
      <c r="M178" s="175"/>
      <c r="N178" s="175"/>
      <c r="O178" s="175"/>
      <c r="P178" s="175"/>
      <c r="Q178" s="175"/>
      <c r="R178" s="178"/>
      <c r="T178" s="179"/>
      <c r="U178" s="175"/>
      <c r="V178" s="175"/>
      <c r="W178" s="175"/>
      <c r="X178" s="175"/>
      <c r="Y178" s="175"/>
      <c r="Z178" s="175"/>
      <c r="AA178" s="180"/>
      <c r="AT178" s="181" t="s">
        <v>155</v>
      </c>
      <c r="AU178" s="181" t="s">
        <v>102</v>
      </c>
      <c r="AV178" s="11" t="s">
        <v>102</v>
      </c>
      <c r="AW178" s="11" t="s">
        <v>35</v>
      </c>
      <c r="AX178" s="11" t="s">
        <v>84</v>
      </c>
      <c r="AY178" s="181" t="s">
        <v>149</v>
      </c>
    </row>
    <row r="179" spans="2:65" s="1" customFormat="1" ht="31.5" customHeight="1">
      <c r="B179" s="130"/>
      <c r="C179" s="159" t="s">
        <v>192</v>
      </c>
      <c r="D179" s="159" t="s">
        <v>150</v>
      </c>
      <c r="E179" s="160" t="s">
        <v>404</v>
      </c>
      <c r="F179" s="246" t="s">
        <v>405</v>
      </c>
      <c r="G179" s="246"/>
      <c r="H179" s="246"/>
      <c r="I179" s="246"/>
      <c r="J179" s="161" t="s">
        <v>153</v>
      </c>
      <c r="K179" s="162">
        <v>225.6</v>
      </c>
      <c r="L179" s="247">
        <v>0</v>
      </c>
      <c r="M179" s="247"/>
      <c r="N179" s="248">
        <f>ROUND(L179*K179,2)</f>
        <v>0</v>
      </c>
      <c r="O179" s="248"/>
      <c r="P179" s="248"/>
      <c r="Q179" s="248"/>
      <c r="R179" s="133"/>
      <c r="T179" s="163" t="s">
        <v>5</v>
      </c>
      <c r="U179" s="46" t="s">
        <v>43</v>
      </c>
      <c r="V179" s="38"/>
      <c r="W179" s="164">
        <f>V179*K179</f>
        <v>0</v>
      </c>
      <c r="X179" s="164">
        <v>0</v>
      </c>
      <c r="Y179" s="164">
        <f>X179*K179</f>
        <v>0</v>
      </c>
      <c r="Z179" s="164">
        <v>0</v>
      </c>
      <c r="AA179" s="165">
        <f>Z179*K179</f>
        <v>0</v>
      </c>
      <c r="AR179" s="20" t="s">
        <v>154</v>
      </c>
      <c r="AT179" s="20" t="s">
        <v>150</v>
      </c>
      <c r="AU179" s="20" t="s">
        <v>102</v>
      </c>
      <c r="AY179" s="20" t="s">
        <v>149</v>
      </c>
      <c r="BE179" s="104">
        <f>IF(U179="základní",N179,0)</f>
        <v>0</v>
      </c>
      <c r="BF179" s="104">
        <f>IF(U179="snížená",N179,0)</f>
        <v>0</v>
      </c>
      <c r="BG179" s="104">
        <f>IF(U179="zákl. přenesená",N179,0)</f>
        <v>0</v>
      </c>
      <c r="BH179" s="104">
        <f>IF(U179="sníž. přenesená",N179,0)</f>
        <v>0</v>
      </c>
      <c r="BI179" s="104">
        <f>IF(U179="nulová",N179,0)</f>
        <v>0</v>
      </c>
      <c r="BJ179" s="20" t="s">
        <v>84</v>
      </c>
      <c r="BK179" s="104">
        <f>ROUND(L179*K179,2)</f>
        <v>0</v>
      </c>
      <c r="BL179" s="20" t="s">
        <v>154</v>
      </c>
      <c r="BM179" s="20" t="s">
        <v>406</v>
      </c>
    </row>
    <row r="180" spans="2:65" s="11" customFormat="1" ht="22.5" customHeight="1">
      <c r="B180" s="174"/>
      <c r="C180" s="175"/>
      <c r="D180" s="175"/>
      <c r="E180" s="176" t="s">
        <v>5</v>
      </c>
      <c r="F180" s="264" t="s">
        <v>400</v>
      </c>
      <c r="G180" s="265"/>
      <c r="H180" s="265"/>
      <c r="I180" s="265"/>
      <c r="J180" s="175"/>
      <c r="K180" s="177">
        <v>225.6</v>
      </c>
      <c r="L180" s="175"/>
      <c r="M180" s="175"/>
      <c r="N180" s="175"/>
      <c r="O180" s="175"/>
      <c r="P180" s="175"/>
      <c r="Q180" s="175"/>
      <c r="R180" s="178"/>
      <c r="T180" s="179"/>
      <c r="U180" s="175"/>
      <c r="V180" s="175"/>
      <c r="W180" s="175"/>
      <c r="X180" s="175"/>
      <c r="Y180" s="175"/>
      <c r="Z180" s="175"/>
      <c r="AA180" s="180"/>
      <c r="AT180" s="181" t="s">
        <v>155</v>
      </c>
      <c r="AU180" s="181" t="s">
        <v>102</v>
      </c>
      <c r="AV180" s="11" t="s">
        <v>102</v>
      </c>
      <c r="AW180" s="11" t="s">
        <v>35</v>
      </c>
      <c r="AX180" s="11" t="s">
        <v>78</v>
      </c>
      <c r="AY180" s="181" t="s">
        <v>149</v>
      </c>
    </row>
    <row r="181" spans="2:65" s="12" customFormat="1" ht="22.5" customHeight="1">
      <c r="B181" s="182"/>
      <c r="C181" s="183"/>
      <c r="D181" s="183"/>
      <c r="E181" s="184" t="s">
        <v>5</v>
      </c>
      <c r="F181" s="259" t="s">
        <v>157</v>
      </c>
      <c r="G181" s="260"/>
      <c r="H181" s="260"/>
      <c r="I181" s="260"/>
      <c r="J181" s="183"/>
      <c r="K181" s="185">
        <v>225.6</v>
      </c>
      <c r="L181" s="183"/>
      <c r="M181" s="183"/>
      <c r="N181" s="183"/>
      <c r="O181" s="183"/>
      <c r="P181" s="183"/>
      <c r="Q181" s="183"/>
      <c r="R181" s="186"/>
      <c r="T181" s="187"/>
      <c r="U181" s="183"/>
      <c r="V181" s="183"/>
      <c r="W181" s="183"/>
      <c r="X181" s="183"/>
      <c r="Y181" s="183"/>
      <c r="Z181" s="183"/>
      <c r="AA181" s="188"/>
      <c r="AT181" s="189" t="s">
        <v>155</v>
      </c>
      <c r="AU181" s="189" t="s">
        <v>102</v>
      </c>
      <c r="AV181" s="12" t="s">
        <v>154</v>
      </c>
      <c r="AW181" s="12" t="s">
        <v>35</v>
      </c>
      <c r="AX181" s="12" t="s">
        <v>84</v>
      </c>
      <c r="AY181" s="189" t="s">
        <v>149</v>
      </c>
    </row>
    <row r="182" spans="2:65" s="1" customFormat="1" ht="31.5" customHeight="1">
      <c r="B182" s="130"/>
      <c r="C182" s="159" t="s">
        <v>193</v>
      </c>
      <c r="D182" s="159" t="s">
        <v>150</v>
      </c>
      <c r="E182" s="160" t="s">
        <v>198</v>
      </c>
      <c r="F182" s="246" t="s">
        <v>199</v>
      </c>
      <c r="G182" s="246"/>
      <c r="H182" s="246"/>
      <c r="I182" s="246"/>
      <c r="J182" s="161" t="s">
        <v>153</v>
      </c>
      <c r="K182" s="162">
        <v>225.6</v>
      </c>
      <c r="L182" s="247">
        <v>0</v>
      </c>
      <c r="M182" s="247"/>
      <c r="N182" s="248">
        <f>ROUND(L182*K182,2)</f>
        <v>0</v>
      </c>
      <c r="O182" s="248"/>
      <c r="P182" s="248"/>
      <c r="Q182" s="248"/>
      <c r="R182" s="133"/>
      <c r="T182" s="163" t="s">
        <v>5</v>
      </c>
      <c r="U182" s="46" t="s">
        <v>43</v>
      </c>
      <c r="V182" s="38"/>
      <c r="W182" s="164">
        <f>V182*K182</f>
        <v>0</v>
      </c>
      <c r="X182" s="164">
        <v>0</v>
      </c>
      <c r="Y182" s="164">
        <f>X182*K182</f>
        <v>0</v>
      </c>
      <c r="Z182" s="164">
        <v>0</v>
      </c>
      <c r="AA182" s="165">
        <f>Z182*K182</f>
        <v>0</v>
      </c>
      <c r="AR182" s="20" t="s">
        <v>154</v>
      </c>
      <c r="AT182" s="20" t="s">
        <v>150</v>
      </c>
      <c r="AU182" s="20" t="s">
        <v>102</v>
      </c>
      <c r="AY182" s="20" t="s">
        <v>149</v>
      </c>
      <c r="BE182" s="104">
        <f>IF(U182="základní",N182,0)</f>
        <v>0</v>
      </c>
      <c r="BF182" s="104">
        <f>IF(U182="snížená",N182,0)</f>
        <v>0</v>
      </c>
      <c r="BG182" s="104">
        <f>IF(U182="zákl. přenesená",N182,0)</f>
        <v>0</v>
      </c>
      <c r="BH182" s="104">
        <f>IF(U182="sníž. přenesená",N182,0)</f>
        <v>0</v>
      </c>
      <c r="BI182" s="104">
        <f>IF(U182="nulová",N182,0)</f>
        <v>0</v>
      </c>
      <c r="BJ182" s="20" t="s">
        <v>84</v>
      </c>
      <c r="BK182" s="104">
        <f>ROUND(L182*K182,2)</f>
        <v>0</v>
      </c>
      <c r="BL182" s="20" t="s">
        <v>154</v>
      </c>
      <c r="BM182" s="20" t="s">
        <v>407</v>
      </c>
    </row>
    <row r="183" spans="2:65" s="11" customFormat="1" ht="22.5" customHeight="1">
      <c r="B183" s="174"/>
      <c r="C183" s="175"/>
      <c r="D183" s="175"/>
      <c r="E183" s="176" t="s">
        <v>5</v>
      </c>
      <c r="F183" s="264" t="s">
        <v>400</v>
      </c>
      <c r="G183" s="265"/>
      <c r="H183" s="265"/>
      <c r="I183" s="265"/>
      <c r="J183" s="175"/>
      <c r="K183" s="177">
        <v>225.6</v>
      </c>
      <c r="L183" s="175"/>
      <c r="M183" s="175"/>
      <c r="N183" s="175"/>
      <c r="O183" s="175"/>
      <c r="P183" s="175"/>
      <c r="Q183" s="175"/>
      <c r="R183" s="178"/>
      <c r="T183" s="179"/>
      <c r="U183" s="175"/>
      <c r="V183" s="175"/>
      <c r="W183" s="175"/>
      <c r="X183" s="175"/>
      <c r="Y183" s="175"/>
      <c r="Z183" s="175"/>
      <c r="AA183" s="180"/>
      <c r="AT183" s="181" t="s">
        <v>155</v>
      </c>
      <c r="AU183" s="181" t="s">
        <v>102</v>
      </c>
      <c r="AV183" s="11" t="s">
        <v>102</v>
      </c>
      <c r="AW183" s="11" t="s">
        <v>35</v>
      </c>
      <c r="AX183" s="11" t="s">
        <v>78</v>
      </c>
      <c r="AY183" s="181" t="s">
        <v>149</v>
      </c>
    </row>
    <row r="184" spans="2:65" s="12" customFormat="1" ht="22.5" customHeight="1">
      <c r="B184" s="182"/>
      <c r="C184" s="183"/>
      <c r="D184" s="183"/>
      <c r="E184" s="184" t="s">
        <v>5</v>
      </c>
      <c r="F184" s="259" t="s">
        <v>157</v>
      </c>
      <c r="G184" s="260"/>
      <c r="H184" s="260"/>
      <c r="I184" s="260"/>
      <c r="J184" s="183"/>
      <c r="K184" s="185">
        <v>225.6</v>
      </c>
      <c r="L184" s="183"/>
      <c r="M184" s="183"/>
      <c r="N184" s="183"/>
      <c r="O184" s="183"/>
      <c r="P184" s="183"/>
      <c r="Q184" s="183"/>
      <c r="R184" s="186"/>
      <c r="T184" s="187"/>
      <c r="U184" s="183"/>
      <c r="V184" s="183"/>
      <c r="W184" s="183"/>
      <c r="X184" s="183"/>
      <c r="Y184" s="183"/>
      <c r="Z184" s="183"/>
      <c r="AA184" s="188"/>
      <c r="AT184" s="189" t="s">
        <v>155</v>
      </c>
      <c r="AU184" s="189" t="s">
        <v>102</v>
      </c>
      <c r="AV184" s="12" t="s">
        <v>154</v>
      </c>
      <c r="AW184" s="12" t="s">
        <v>35</v>
      </c>
      <c r="AX184" s="12" t="s">
        <v>84</v>
      </c>
      <c r="AY184" s="189" t="s">
        <v>149</v>
      </c>
    </row>
    <row r="185" spans="2:65" s="1" customFormat="1" ht="22.5" customHeight="1">
      <c r="B185" s="130"/>
      <c r="C185" s="190" t="s">
        <v>194</v>
      </c>
      <c r="D185" s="190" t="s">
        <v>195</v>
      </c>
      <c r="E185" s="191" t="s">
        <v>201</v>
      </c>
      <c r="F185" s="261" t="s">
        <v>202</v>
      </c>
      <c r="G185" s="261"/>
      <c r="H185" s="261"/>
      <c r="I185" s="261"/>
      <c r="J185" s="192" t="s">
        <v>203</v>
      </c>
      <c r="K185" s="193">
        <v>13.420999999999999</v>
      </c>
      <c r="L185" s="262">
        <v>0</v>
      </c>
      <c r="M185" s="262"/>
      <c r="N185" s="263">
        <f>ROUND(L185*K185,2)</f>
        <v>0</v>
      </c>
      <c r="O185" s="248"/>
      <c r="P185" s="248"/>
      <c r="Q185" s="248"/>
      <c r="R185" s="133"/>
      <c r="T185" s="163" t="s">
        <v>5</v>
      </c>
      <c r="U185" s="46" t="s">
        <v>43</v>
      </c>
      <c r="V185" s="38"/>
      <c r="W185" s="164">
        <f>V185*K185</f>
        <v>0</v>
      </c>
      <c r="X185" s="164">
        <v>1E-3</v>
      </c>
      <c r="Y185" s="164">
        <f>X185*K185</f>
        <v>1.3420999999999999E-2</v>
      </c>
      <c r="Z185" s="164">
        <v>0</v>
      </c>
      <c r="AA185" s="165">
        <f>Z185*K185</f>
        <v>0</v>
      </c>
      <c r="AR185" s="20" t="s">
        <v>170</v>
      </c>
      <c r="AT185" s="20" t="s">
        <v>195</v>
      </c>
      <c r="AU185" s="20" t="s">
        <v>102</v>
      </c>
      <c r="AY185" s="20" t="s">
        <v>149</v>
      </c>
      <c r="BE185" s="104">
        <f>IF(U185="základní",N185,0)</f>
        <v>0</v>
      </c>
      <c r="BF185" s="104">
        <f>IF(U185="snížená",N185,0)</f>
        <v>0</v>
      </c>
      <c r="BG185" s="104">
        <f>IF(U185="zákl. přenesená",N185,0)</f>
        <v>0</v>
      </c>
      <c r="BH185" s="104">
        <f>IF(U185="sníž. přenesená",N185,0)</f>
        <v>0</v>
      </c>
      <c r="BI185" s="104">
        <f>IF(U185="nulová",N185,0)</f>
        <v>0</v>
      </c>
      <c r="BJ185" s="20" t="s">
        <v>84</v>
      </c>
      <c r="BK185" s="104">
        <f>ROUND(L185*K185,2)</f>
        <v>0</v>
      </c>
      <c r="BL185" s="20" t="s">
        <v>154</v>
      </c>
      <c r="BM185" s="20" t="s">
        <v>408</v>
      </c>
    </row>
    <row r="186" spans="2:65" s="11" customFormat="1" ht="22.5" customHeight="1">
      <c r="B186" s="174"/>
      <c r="C186" s="175"/>
      <c r="D186" s="175"/>
      <c r="E186" s="176" t="s">
        <v>5</v>
      </c>
      <c r="F186" s="264" t="s">
        <v>409</v>
      </c>
      <c r="G186" s="265"/>
      <c r="H186" s="265"/>
      <c r="I186" s="265"/>
      <c r="J186" s="175"/>
      <c r="K186" s="177">
        <v>13.420999999999999</v>
      </c>
      <c r="L186" s="175"/>
      <c r="M186" s="175"/>
      <c r="N186" s="175"/>
      <c r="O186" s="175"/>
      <c r="P186" s="175"/>
      <c r="Q186" s="175"/>
      <c r="R186" s="178"/>
      <c r="T186" s="179"/>
      <c r="U186" s="175"/>
      <c r="V186" s="175"/>
      <c r="W186" s="175"/>
      <c r="X186" s="175"/>
      <c r="Y186" s="175"/>
      <c r="Z186" s="175"/>
      <c r="AA186" s="180"/>
      <c r="AT186" s="181" t="s">
        <v>155</v>
      </c>
      <c r="AU186" s="181" t="s">
        <v>102</v>
      </c>
      <c r="AV186" s="11" t="s">
        <v>102</v>
      </c>
      <c r="AW186" s="11" t="s">
        <v>35</v>
      </c>
      <c r="AX186" s="11" t="s">
        <v>78</v>
      </c>
      <c r="AY186" s="181" t="s">
        <v>149</v>
      </c>
    </row>
    <row r="187" spans="2:65" s="12" customFormat="1" ht="22.5" customHeight="1">
      <c r="B187" s="182"/>
      <c r="C187" s="183"/>
      <c r="D187" s="183"/>
      <c r="E187" s="184" t="s">
        <v>5</v>
      </c>
      <c r="F187" s="259" t="s">
        <v>157</v>
      </c>
      <c r="G187" s="260"/>
      <c r="H187" s="260"/>
      <c r="I187" s="260"/>
      <c r="J187" s="183"/>
      <c r="K187" s="185">
        <v>13.420999999999999</v>
      </c>
      <c r="L187" s="183"/>
      <c r="M187" s="183"/>
      <c r="N187" s="183"/>
      <c r="O187" s="183"/>
      <c r="P187" s="183"/>
      <c r="Q187" s="183"/>
      <c r="R187" s="186"/>
      <c r="T187" s="187"/>
      <c r="U187" s="183"/>
      <c r="V187" s="183"/>
      <c r="W187" s="183"/>
      <c r="X187" s="183"/>
      <c r="Y187" s="183"/>
      <c r="Z187" s="183"/>
      <c r="AA187" s="188"/>
      <c r="AT187" s="189" t="s">
        <v>155</v>
      </c>
      <c r="AU187" s="189" t="s">
        <v>102</v>
      </c>
      <c r="AV187" s="12" t="s">
        <v>154</v>
      </c>
      <c r="AW187" s="12" t="s">
        <v>35</v>
      </c>
      <c r="AX187" s="12" t="s">
        <v>84</v>
      </c>
      <c r="AY187" s="189" t="s">
        <v>149</v>
      </c>
    </row>
    <row r="188" spans="2:65" s="1" customFormat="1" ht="31.5" customHeight="1">
      <c r="B188" s="130"/>
      <c r="C188" s="159" t="s">
        <v>196</v>
      </c>
      <c r="D188" s="159" t="s">
        <v>150</v>
      </c>
      <c r="E188" s="160" t="s">
        <v>410</v>
      </c>
      <c r="F188" s="246" t="s">
        <v>411</v>
      </c>
      <c r="G188" s="246"/>
      <c r="H188" s="246"/>
      <c r="I188" s="246"/>
      <c r="J188" s="161" t="s">
        <v>153</v>
      </c>
      <c r="K188" s="162">
        <v>221.76</v>
      </c>
      <c r="L188" s="247">
        <v>0</v>
      </c>
      <c r="M188" s="247"/>
      <c r="N188" s="248">
        <f>ROUND(L188*K188,2)</f>
        <v>0</v>
      </c>
      <c r="O188" s="248"/>
      <c r="P188" s="248"/>
      <c r="Q188" s="248"/>
      <c r="R188" s="133"/>
      <c r="T188" s="163" t="s">
        <v>5</v>
      </c>
      <c r="U188" s="46" t="s">
        <v>43</v>
      </c>
      <c r="V188" s="38"/>
      <c r="W188" s="164">
        <f>V188*K188</f>
        <v>0</v>
      </c>
      <c r="X188" s="164">
        <v>0</v>
      </c>
      <c r="Y188" s="164">
        <f>X188*K188</f>
        <v>0</v>
      </c>
      <c r="Z188" s="164">
        <v>0</v>
      </c>
      <c r="AA188" s="165">
        <f>Z188*K188</f>
        <v>0</v>
      </c>
      <c r="AR188" s="20" t="s">
        <v>154</v>
      </c>
      <c r="AT188" s="20" t="s">
        <v>150</v>
      </c>
      <c r="AU188" s="20" t="s">
        <v>102</v>
      </c>
      <c r="AY188" s="20" t="s">
        <v>149</v>
      </c>
      <c r="BE188" s="104">
        <f>IF(U188="základní",N188,0)</f>
        <v>0</v>
      </c>
      <c r="BF188" s="104">
        <f>IF(U188="snížená",N188,0)</f>
        <v>0</v>
      </c>
      <c r="BG188" s="104">
        <f>IF(U188="zákl. přenesená",N188,0)</f>
        <v>0</v>
      </c>
      <c r="BH188" s="104">
        <f>IF(U188="sníž. přenesená",N188,0)</f>
        <v>0</v>
      </c>
      <c r="BI188" s="104">
        <f>IF(U188="nulová",N188,0)</f>
        <v>0</v>
      </c>
      <c r="BJ188" s="20" t="s">
        <v>84</v>
      </c>
      <c r="BK188" s="104">
        <f>ROUND(L188*K188,2)</f>
        <v>0</v>
      </c>
      <c r="BL188" s="20" t="s">
        <v>154</v>
      </c>
      <c r="BM188" s="20" t="s">
        <v>412</v>
      </c>
    </row>
    <row r="189" spans="2:65" s="1" customFormat="1" ht="22.5" customHeight="1">
      <c r="B189" s="130"/>
      <c r="C189" s="159" t="s">
        <v>197</v>
      </c>
      <c r="D189" s="159" t="s">
        <v>150</v>
      </c>
      <c r="E189" s="160" t="s">
        <v>205</v>
      </c>
      <c r="F189" s="246" t="s">
        <v>206</v>
      </c>
      <c r="G189" s="246"/>
      <c r="H189" s="246"/>
      <c r="I189" s="246"/>
      <c r="J189" s="161" t="s">
        <v>153</v>
      </c>
      <c r="K189" s="162">
        <v>1383.96</v>
      </c>
      <c r="L189" s="247">
        <v>0</v>
      </c>
      <c r="M189" s="247"/>
      <c r="N189" s="248">
        <f>ROUND(L189*K189,2)</f>
        <v>0</v>
      </c>
      <c r="O189" s="248"/>
      <c r="P189" s="248"/>
      <c r="Q189" s="248"/>
      <c r="R189" s="133"/>
      <c r="T189" s="163" t="s">
        <v>5</v>
      </c>
      <c r="U189" s="46" t="s">
        <v>43</v>
      </c>
      <c r="V189" s="38"/>
      <c r="W189" s="164">
        <f>V189*K189</f>
        <v>0</v>
      </c>
      <c r="X189" s="164">
        <v>0</v>
      </c>
      <c r="Y189" s="164">
        <f>X189*K189</f>
        <v>0</v>
      </c>
      <c r="Z189" s="164">
        <v>0</v>
      </c>
      <c r="AA189" s="165">
        <f>Z189*K189</f>
        <v>0</v>
      </c>
      <c r="AR189" s="20" t="s">
        <v>154</v>
      </c>
      <c r="AT189" s="20" t="s">
        <v>150</v>
      </c>
      <c r="AU189" s="20" t="s">
        <v>102</v>
      </c>
      <c r="AY189" s="20" t="s">
        <v>149</v>
      </c>
      <c r="BE189" s="104">
        <f>IF(U189="základní",N189,0)</f>
        <v>0</v>
      </c>
      <c r="BF189" s="104">
        <f>IF(U189="snížená",N189,0)</f>
        <v>0</v>
      </c>
      <c r="BG189" s="104">
        <f>IF(U189="zákl. přenesená",N189,0)</f>
        <v>0</v>
      </c>
      <c r="BH189" s="104">
        <f>IF(U189="sníž. přenesená",N189,0)</f>
        <v>0</v>
      </c>
      <c r="BI189" s="104">
        <f>IF(U189="nulová",N189,0)</f>
        <v>0</v>
      </c>
      <c r="BJ189" s="20" t="s">
        <v>84</v>
      </c>
      <c r="BK189" s="104">
        <f>ROUND(L189*K189,2)</f>
        <v>0</v>
      </c>
      <c r="BL189" s="20" t="s">
        <v>154</v>
      </c>
      <c r="BM189" s="20" t="s">
        <v>413</v>
      </c>
    </row>
    <row r="190" spans="2:65" s="11" customFormat="1" ht="22.5" customHeight="1">
      <c r="B190" s="174"/>
      <c r="C190" s="175"/>
      <c r="D190" s="175"/>
      <c r="E190" s="176" t="s">
        <v>5</v>
      </c>
      <c r="F190" s="264" t="s">
        <v>414</v>
      </c>
      <c r="G190" s="265"/>
      <c r="H190" s="265"/>
      <c r="I190" s="265"/>
      <c r="J190" s="175"/>
      <c r="K190" s="177">
        <v>1172.1600000000001</v>
      </c>
      <c r="L190" s="175"/>
      <c r="M190" s="175"/>
      <c r="N190" s="175"/>
      <c r="O190" s="175"/>
      <c r="P190" s="175"/>
      <c r="Q190" s="175"/>
      <c r="R190" s="178"/>
      <c r="T190" s="179"/>
      <c r="U190" s="175"/>
      <c r="V190" s="175"/>
      <c r="W190" s="175"/>
      <c r="X190" s="175"/>
      <c r="Y190" s="175"/>
      <c r="Z190" s="175"/>
      <c r="AA190" s="180"/>
      <c r="AT190" s="181" t="s">
        <v>155</v>
      </c>
      <c r="AU190" s="181" t="s">
        <v>102</v>
      </c>
      <c r="AV190" s="11" t="s">
        <v>102</v>
      </c>
      <c r="AW190" s="11" t="s">
        <v>35</v>
      </c>
      <c r="AX190" s="11" t="s">
        <v>78</v>
      </c>
      <c r="AY190" s="181" t="s">
        <v>149</v>
      </c>
    </row>
    <row r="191" spans="2:65" s="11" customFormat="1" ht="22.5" customHeight="1">
      <c r="B191" s="174"/>
      <c r="C191" s="175"/>
      <c r="D191" s="175"/>
      <c r="E191" s="176" t="s">
        <v>5</v>
      </c>
      <c r="F191" s="257" t="s">
        <v>415</v>
      </c>
      <c r="G191" s="258"/>
      <c r="H191" s="258"/>
      <c r="I191" s="258"/>
      <c r="J191" s="175"/>
      <c r="K191" s="177">
        <v>71.040000000000006</v>
      </c>
      <c r="L191" s="175"/>
      <c r="M191" s="175"/>
      <c r="N191" s="175"/>
      <c r="O191" s="175"/>
      <c r="P191" s="175"/>
      <c r="Q191" s="175"/>
      <c r="R191" s="178"/>
      <c r="T191" s="179"/>
      <c r="U191" s="175"/>
      <c r="V191" s="175"/>
      <c r="W191" s="175"/>
      <c r="X191" s="175"/>
      <c r="Y191" s="175"/>
      <c r="Z191" s="175"/>
      <c r="AA191" s="180"/>
      <c r="AT191" s="181" t="s">
        <v>155</v>
      </c>
      <c r="AU191" s="181" t="s">
        <v>102</v>
      </c>
      <c r="AV191" s="11" t="s">
        <v>102</v>
      </c>
      <c r="AW191" s="11" t="s">
        <v>35</v>
      </c>
      <c r="AX191" s="11" t="s">
        <v>78</v>
      </c>
      <c r="AY191" s="181" t="s">
        <v>149</v>
      </c>
    </row>
    <row r="192" spans="2:65" s="10" customFormat="1" ht="22.5" customHeight="1">
      <c r="B192" s="166"/>
      <c r="C192" s="167"/>
      <c r="D192" s="167"/>
      <c r="E192" s="168" t="s">
        <v>5</v>
      </c>
      <c r="F192" s="266" t="s">
        <v>156</v>
      </c>
      <c r="G192" s="267"/>
      <c r="H192" s="267"/>
      <c r="I192" s="267"/>
      <c r="J192" s="167"/>
      <c r="K192" s="169" t="s">
        <v>5</v>
      </c>
      <c r="L192" s="167"/>
      <c r="M192" s="167"/>
      <c r="N192" s="167"/>
      <c r="O192" s="167"/>
      <c r="P192" s="167"/>
      <c r="Q192" s="167"/>
      <c r="R192" s="170"/>
      <c r="T192" s="171"/>
      <c r="U192" s="167"/>
      <c r="V192" s="167"/>
      <c r="W192" s="167"/>
      <c r="X192" s="167"/>
      <c r="Y192" s="167"/>
      <c r="Z192" s="167"/>
      <c r="AA192" s="172"/>
      <c r="AT192" s="173" t="s">
        <v>155</v>
      </c>
      <c r="AU192" s="173" t="s">
        <v>102</v>
      </c>
      <c r="AV192" s="10" t="s">
        <v>84</v>
      </c>
      <c r="AW192" s="10" t="s">
        <v>35</v>
      </c>
      <c r="AX192" s="10" t="s">
        <v>78</v>
      </c>
      <c r="AY192" s="173" t="s">
        <v>149</v>
      </c>
    </row>
    <row r="193" spans="2:65" s="11" customFormat="1" ht="22.5" customHeight="1">
      <c r="B193" s="174"/>
      <c r="C193" s="175"/>
      <c r="D193" s="175"/>
      <c r="E193" s="176" t="s">
        <v>5</v>
      </c>
      <c r="F193" s="257" t="s">
        <v>416</v>
      </c>
      <c r="G193" s="258"/>
      <c r="H193" s="258"/>
      <c r="I193" s="258"/>
      <c r="J193" s="175"/>
      <c r="K193" s="177">
        <v>140.76</v>
      </c>
      <c r="L193" s="175"/>
      <c r="M193" s="175"/>
      <c r="N193" s="175"/>
      <c r="O193" s="175"/>
      <c r="P193" s="175"/>
      <c r="Q193" s="175"/>
      <c r="R193" s="178"/>
      <c r="T193" s="179"/>
      <c r="U193" s="175"/>
      <c r="V193" s="175"/>
      <c r="W193" s="175"/>
      <c r="X193" s="175"/>
      <c r="Y193" s="175"/>
      <c r="Z193" s="175"/>
      <c r="AA193" s="180"/>
      <c r="AT193" s="181" t="s">
        <v>155</v>
      </c>
      <c r="AU193" s="181" t="s">
        <v>102</v>
      </c>
      <c r="AV193" s="11" t="s">
        <v>102</v>
      </c>
      <c r="AW193" s="11" t="s">
        <v>35</v>
      </c>
      <c r="AX193" s="11" t="s">
        <v>78</v>
      </c>
      <c r="AY193" s="181" t="s">
        <v>149</v>
      </c>
    </row>
    <row r="194" spans="2:65" s="12" customFormat="1" ht="22.5" customHeight="1">
      <c r="B194" s="182"/>
      <c r="C194" s="183"/>
      <c r="D194" s="183"/>
      <c r="E194" s="184" t="s">
        <v>5</v>
      </c>
      <c r="F194" s="259" t="s">
        <v>157</v>
      </c>
      <c r="G194" s="260"/>
      <c r="H194" s="260"/>
      <c r="I194" s="260"/>
      <c r="J194" s="183"/>
      <c r="K194" s="185">
        <v>1383.96</v>
      </c>
      <c r="L194" s="183"/>
      <c r="M194" s="183"/>
      <c r="N194" s="183"/>
      <c r="O194" s="183"/>
      <c r="P194" s="183"/>
      <c r="Q194" s="183"/>
      <c r="R194" s="186"/>
      <c r="T194" s="187"/>
      <c r="U194" s="183"/>
      <c r="V194" s="183"/>
      <c r="W194" s="183"/>
      <c r="X194" s="183"/>
      <c r="Y194" s="183"/>
      <c r="Z194" s="183"/>
      <c r="AA194" s="188"/>
      <c r="AT194" s="189" t="s">
        <v>155</v>
      </c>
      <c r="AU194" s="189" t="s">
        <v>102</v>
      </c>
      <c r="AV194" s="12" t="s">
        <v>154</v>
      </c>
      <c r="AW194" s="12" t="s">
        <v>35</v>
      </c>
      <c r="AX194" s="12" t="s">
        <v>84</v>
      </c>
      <c r="AY194" s="189" t="s">
        <v>149</v>
      </c>
    </row>
    <row r="195" spans="2:65" s="1" customFormat="1" ht="31.5" customHeight="1">
      <c r="B195" s="130"/>
      <c r="C195" s="159" t="s">
        <v>10</v>
      </c>
      <c r="D195" s="159" t="s">
        <v>150</v>
      </c>
      <c r="E195" s="160" t="s">
        <v>417</v>
      </c>
      <c r="F195" s="246" t="s">
        <v>418</v>
      </c>
      <c r="G195" s="246"/>
      <c r="H195" s="246"/>
      <c r="I195" s="246"/>
      <c r="J195" s="161" t="s">
        <v>153</v>
      </c>
      <c r="K195" s="162">
        <v>221.76</v>
      </c>
      <c r="L195" s="247">
        <v>0</v>
      </c>
      <c r="M195" s="247"/>
      <c r="N195" s="248">
        <f>ROUND(L195*K195,2)</f>
        <v>0</v>
      </c>
      <c r="O195" s="248"/>
      <c r="P195" s="248"/>
      <c r="Q195" s="248"/>
      <c r="R195" s="133"/>
      <c r="T195" s="163" t="s">
        <v>5</v>
      </c>
      <c r="U195" s="46" t="s">
        <v>43</v>
      </c>
      <c r="V195" s="38"/>
      <c r="W195" s="164">
        <f>V195*K195</f>
        <v>0</v>
      </c>
      <c r="X195" s="164">
        <v>0</v>
      </c>
      <c r="Y195" s="164">
        <f>X195*K195</f>
        <v>0</v>
      </c>
      <c r="Z195" s="164">
        <v>0</v>
      </c>
      <c r="AA195" s="165">
        <f>Z195*K195</f>
        <v>0</v>
      </c>
      <c r="AR195" s="20" t="s">
        <v>154</v>
      </c>
      <c r="AT195" s="20" t="s">
        <v>150</v>
      </c>
      <c r="AU195" s="20" t="s">
        <v>102</v>
      </c>
      <c r="AY195" s="20" t="s">
        <v>149</v>
      </c>
      <c r="BE195" s="104">
        <f>IF(U195="základní",N195,0)</f>
        <v>0</v>
      </c>
      <c r="BF195" s="104">
        <f>IF(U195="snížená",N195,0)</f>
        <v>0</v>
      </c>
      <c r="BG195" s="104">
        <f>IF(U195="zákl. přenesená",N195,0)</f>
        <v>0</v>
      </c>
      <c r="BH195" s="104">
        <f>IF(U195="sníž. přenesená",N195,0)</f>
        <v>0</v>
      </c>
      <c r="BI195" s="104">
        <f>IF(U195="nulová",N195,0)</f>
        <v>0</v>
      </c>
      <c r="BJ195" s="20" t="s">
        <v>84</v>
      </c>
      <c r="BK195" s="104">
        <f>ROUND(L195*K195,2)</f>
        <v>0</v>
      </c>
      <c r="BL195" s="20" t="s">
        <v>154</v>
      </c>
      <c r="BM195" s="20" t="s">
        <v>419</v>
      </c>
    </row>
    <row r="196" spans="2:65" s="1" customFormat="1" ht="22.5" customHeight="1">
      <c r="B196" s="130"/>
      <c r="C196" s="159" t="s">
        <v>200</v>
      </c>
      <c r="D196" s="159" t="s">
        <v>150</v>
      </c>
      <c r="E196" s="160" t="s">
        <v>208</v>
      </c>
      <c r="F196" s="246" t="s">
        <v>209</v>
      </c>
      <c r="G196" s="246"/>
      <c r="H196" s="246"/>
      <c r="I196" s="246"/>
      <c r="J196" s="161" t="s">
        <v>153</v>
      </c>
      <c r="K196" s="162">
        <v>225.6</v>
      </c>
      <c r="L196" s="247">
        <v>0</v>
      </c>
      <c r="M196" s="247"/>
      <c r="N196" s="248">
        <f>ROUND(L196*K196,2)</f>
        <v>0</v>
      </c>
      <c r="O196" s="248"/>
      <c r="P196" s="248"/>
      <c r="Q196" s="248"/>
      <c r="R196" s="133"/>
      <c r="T196" s="163" t="s">
        <v>5</v>
      </c>
      <c r="U196" s="46" t="s">
        <v>43</v>
      </c>
      <c r="V196" s="38"/>
      <c r="W196" s="164">
        <f>V196*K196</f>
        <v>0</v>
      </c>
      <c r="X196" s="164">
        <v>0</v>
      </c>
      <c r="Y196" s="164">
        <f>X196*K196</f>
        <v>0</v>
      </c>
      <c r="Z196" s="164">
        <v>0</v>
      </c>
      <c r="AA196" s="165">
        <f>Z196*K196</f>
        <v>0</v>
      </c>
      <c r="AR196" s="20" t="s">
        <v>154</v>
      </c>
      <c r="AT196" s="20" t="s">
        <v>150</v>
      </c>
      <c r="AU196" s="20" t="s">
        <v>102</v>
      </c>
      <c r="AY196" s="20" t="s">
        <v>149</v>
      </c>
      <c r="BE196" s="104">
        <f>IF(U196="základní",N196,0)</f>
        <v>0</v>
      </c>
      <c r="BF196" s="104">
        <f>IF(U196="snížená",N196,0)</f>
        <v>0</v>
      </c>
      <c r="BG196" s="104">
        <f>IF(U196="zákl. přenesená",N196,0)</f>
        <v>0</v>
      </c>
      <c r="BH196" s="104">
        <f>IF(U196="sníž. přenesená",N196,0)</f>
        <v>0</v>
      </c>
      <c r="BI196" s="104">
        <f>IF(U196="nulová",N196,0)</f>
        <v>0</v>
      </c>
      <c r="BJ196" s="20" t="s">
        <v>84</v>
      </c>
      <c r="BK196" s="104">
        <f>ROUND(L196*K196,2)</f>
        <v>0</v>
      </c>
      <c r="BL196" s="20" t="s">
        <v>154</v>
      </c>
      <c r="BM196" s="20" t="s">
        <v>420</v>
      </c>
    </row>
    <row r="197" spans="2:65" s="1" customFormat="1" ht="22.5" customHeight="1">
      <c r="B197" s="130"/>
      <c r="C197" s="159" t="s">
        <v>204</v>
      </c>
      <c r="D197" s="159" t="s">
        <v>150</v>
      </c>
      <c r="E197" s="160" t="s">
        <v>211</v>
      </c>
      <c r="F197" s="246" t="s">
        <v>212</v>
      </c>
      <c r="G197" s="246"/>
      <c r="H197" s="246"/>
      <c r="I197" s="246"/>
      <c r="J197" s="161" t="s">
        <v>153</v>
      </c>
      <c r="K197" s="162">
        <v>225.6</v>
      </c>
      <c r="L197" s="247">
        <v>0</v>
      </c>
      <c r="M197" s="247"/>
      <c r="N197" s="248">
        <f>ROUND(L197*K197,2)</f>
        <v>0</v>
      </c>
      <c r="O197" s="248"/>
      <c r="P197" s="248"/>
      <c r="Q197" s="248"/>
      <c r="R197" s="133"/>
      <c r="T197" s="163" t="s">
        <v>5</v>
      </c>
      <c r="U197" s="46" t="s">
        <v>43</v>
      </c>
      <c r="V197" s="38"/>
      <c r="W197" s="164">
        <f>V197*K197</f>
        <v>0</v>
      </c>
      <c r="X197" s="164">
        <v>0</v>
      </c>
      <c r="Y197" s="164">
        <f>X197*K197</f>
        <v>0</v>
      </c>
      <c r="Z197" s="164">
        <v>0</v>
      </c>
      <c r="AA197" s="165">
        <f>Z197*K197</f>
        <v>0</v>
      </c>
      <c r="AR197" s="20" t="s">
        <v>154</v>
      </c>
      <c r="AT197" s="20" t="s">
        <v>150</v>
      </c>
      <c r="AU197" s="20" t="s">
        <v>102</v>
      </c>
      <c r="AY197" s="20" t="s">
        <v>149</v>
      </c>
      <c r="BE197" s="104">
        <f>IF(U197="základní",N197,0)</f>
        <v>0</v>
      </c>
      <c r="BF197" s="104">
        <f>IF(U197="snížená",N197,0)</f>
        <v>0</v>
      </c>
      <c r="BG197" s="104">
        <f>IF(U197="zákl. přenesená",N197,0)</f>
        <v>0</v>
      </c>
      <c r="BH197" s="104">
        <f>IF(U197="sníž. přenesená",N197,0)</f>
        <v>0</v>
      </c>
      <c r="BI197" s="104">
        <f>IF(U197="nulová",N197,0)</f>
        <v>0</v>
      </c>
      <c r="BJ197" s="20" t="s">
        <v>84</v>
      </c>
      <c r="BK197" s="104">
        <f>ROUND(L197*K197,2)</f>
        <v>0</v>
      </c>
      <c r="BL197" s="20" t="s">
        <v>154</v>
      </c>
      <c r="BM197" s="20" t="s">
        <v>421</v>
      </c>
    </row>
    <row r="198" spans="2:65" s="11" customFormat="1" ht="22.5" customHeight="1">
      <c r="B198" s="174"/>
      <c r="C198" s="175"/>
      <c r="D198" s="175"/>
      <c r="E198" s="176" t="s">
        <v>5</v>
      </c>
      <c r="F198" s="264" t="s">
        <v>422</v>
      </c>
      <c r="G198" s="265"/>
      <c r="H198" s="265"/>
      <c r="I198" s="265"/>
      <c r="J198" s="175"/>
      <c r="K198" s="177">
        <v>225.6</v>
      </c>
      <c r="L198" s="175"/>
      <c r="M198" s="175"/>
      <c r="N198" s="175"/>
      <c r="O198" s="175"/>
      <c r="P198" s="175"/>
      <c r="Q198" s="175"/>
      <c r="R198" s="178"/>
      <c r="T198" s="179"/>
      <c r="U198" s="175"/>
      <c r="V198" s="175"/>
      <c r="W198" s="175"/>
      <c r="X198" s="175"/>
      <c r="Y198" s="175"/>
      <c r="Z198" s="175"/>
      <c r="AA198" s="180"/>
      <c r="AT198" s="181" t="s">
        <v>155</v>
      </c>
      <c r="AU198" s="181" t="s">
        <v>102</v>
      </c>
      <c r="AV198" s="11" t="s">
        <v>102</v>
      </c>
      <c r="AW198" s="11" t="s">
        <v>35</v>
      </c>
      <c r="AX198" s="11" t="s">
        <v>84</v>
      </c>
      <c r="AY198" s="181" t="s">
        <v>149</v>
      </c>
    </row>
    <row r="199" spans="2:65" s="1" customFormat="1" ht="22.5" customHeight="1">
      <c r="B199" s="130"/>
      <c r="C199" s="159" t="s">
        <v>207</v>
      </c>
      <c r="D199" s="159" t="s">
        <v>150</v>
      </c>
      <c r="E199" s="160" t="s">
        <v>423</v>
      </c>
      <c r="F199" s="246" t="s">
        <v>424</v>
      </c>
      <c r="G199" s="246"/>
      <c r="H199" s="246"/>
      <c r="I199" s="246"/>
      <c r="J199" s="161" t="s">
        <v>153</v>
      </c>
      <c r="K199" s="162">
        <v>221.76</v>
      </c>
      <c r="L199" s="247">
        <v>0</v>
      </c>
      <c r="M199" s="247"/>
      <c r="N199" s="248">
        <f>ROUND(L199*K199,2)</f>
        <v>0</v>
      </c>
      <c r="O199" s="248"/>
      <c r="P199" s="248"/>
      <c r="Q199" s="248"/>
      <c r="R199" s="133"/>
      <c r="T199" s="163" t="s">
        <v>5</v>
      </c>
      <c r="U199" s="46" t="s">
        <v>43</v>
      </c>
      <c r="V199" s="38"/>
      <c r="W199" s="164">
        <f>V199*K199</f>
        <v>0</v>
      </c>
      <c r="X199" s="164">
        <v>0</v>
      </c>
      <c r="Y199" s="164">
        <f>X199*K199</f>
        <v>0</v>
      </c>
      <c r="Z199" s="164">
        <v>0</v>
      </c>
      <c r="AA199" s="165">
        <f>Z199*K199</f>
        <v>0</v>
      </c>
      <c r="AR199" s="20" t="s">
        <v>154</v>
      </c>
      <c r="AT199" s="20" t="s">
        <v>150</v>
      </c>
      <c r="AU199" s="20" t="s">
        <v>102</v>
      </c>
      <c r="AY199" s="20" t="s">
        <v>149</v>
      </c>
      <c r="BE199" s="104">
        <f>IF(U199="základní",N199,0)</f>
        <v>0</v>
      </c>
      <c r="BF199" s="104">
        <f>IF(U199="snížená",N199,0)</f>
        <v>0</v>
      </c>
      <c r="BG199" s="104">
        <f>IF(U199="zákl. přenesená",N199,0)</f>
        <v>0</v>
      </c>
      <c r="BH199" s="104">
        <f>IF(U199="sníž. přenesená",N199,0)</f>
        <v>0</v>
      </c>
      <c r="BI199" s="104">
        <f>IF(U199="nulová",N199,0)</f>
        <v>0</v>
      </c>
      <c r="BJ199" s="20" t="s">
        <v>84</v>
      </c>
      <c r="BK199" s="104">
        <f>ROUND(L199*K199,2)</f>
        <v>0</v>
      </c>
      <c r="BL199" s="20" t="s">
        <v>154</v>
      </c>
      <c r="BM199" s="20" t="s">
        <v>425</v>
      </c>
    </row>
    <row r="200" spans="2:65" s="1" customFormat="1" ht="22.5" customHeight="1">
      <c r="B200" s="130"/>
      <c r="C200" s="159" t="s">
        <v>210</v>
      </c>
      <c r="D200" s="159" t="s">
        <v>150</v>
      </c>
      <c r="E200" s="160" t="s">
        <v>426</v>
      </c>
      <c r="F200" s="246" t="s">
        <v>427</v>
      </c>
      <c r="G200" s="246"/>
      <c r="H200" s="246"/>
      <c r="I200" s="246"/>
      <c r="J200" s="161" t="s">
        <v>153</v>
      </c>
      <c r="K200" s="162">
        <v>221.76</v>
      </c>
      <c r="L200" s="247">
        <v>0</v>
      </c>
      <c r="M200" s="247"/>
      <c r="N200" s="248">
        <f>ROUND(L200*K200,2)</f>
        <v>0</v>
      </c>
      <c r="O200" s="248"/>
      <c r="P200" s="248"/>
      <c r="Q200" s="248"/>
      <c r="R200" s="133"/>
      <c r="T200" s="163" t="s">
        <v>5</v>
      </c>
      <c r="U200" s="46" t="s">
        <v>43</v>
      </c>
      <c r="V200" s="38"/>
      <c r="W200" s="164">
        <f>V200*K200</f>
        <v>0</v>
      </c>
      <c r="X200" s="164">
        <v>0</v>
      </c>
      <c r="Y200" s="164">
        <f>X200*K200</f>
        <v>0</v>
      </c>
      <c r="Z200" s="164">
        <v>0</v>
      </c>
      <c r="AA200" s="165">
        <f>Z200*K200</f>
        <v>0</v>
      </c>
      <c r="AR200" s="20" t="s">
        <v>154</v>
      </c>
      <c r="AT200" s="20" t="s">
        <v>150</v>
      </c>
      <c r="AU200" s="20" t="s">
        <v>102</v>
      </c>
      <c r="AY200" s="20" t="s">
        <v>149</v>
      </c>
      <c r="BE200" s="104">
        <f>IF(U200="základní",N200,0)</f>
        <v>0</v>
      </c>
      <c r="BF200" s="104">
        <f>IF(U200="snížená",N200,0)</f>
        <v>0</v>
      </c>
      <c r="BG200" s="104">
        <f>IF(U200="zákl. přenesená",N200,0)</f>
        <v>0</v>
      </c>
      <c r="BH200" s="104">
        <f>IF(U200="sníž. přenesená",N200,0)</f>
        <v>0</v>
      </c>
      <c r="BI200" s="104">
        <f>IF(U200="nulová",N200,0)</f>
        <v>0</v>
      </c>
      <c r="BJ200" s="20" t="s">
        <v>84</v>
      </c>
      <c r="BK200" s="104">
        <f>ROUND(L200*K200,2)</f>
        <v>0</v>
      </c>
      <c r="BL200" s="20" t="s">
        <v>154</v>
      </c>
      <c r="BM200" s="20" t="s">
        <v>428</v>
      </c>
    </row>
    <row r="201" spans="2:65" s="9" customFormat="1" ht="29.85" customHeight="1">
      <c r="B201" s="148"/>
      <c r="C201" s="149"/>
      <c r="D201" s="158" t="s">
        <v>113</v>
      </c>
      <c r="E201" s="158"/>
      <c r="F201" s="158"/>
      <c r="G201" s="158"/>
      <c r="H201" s="158"/>
      <c r="I201" s="158"/>
      <c r="J201" s="158"/>
      <c r="K201" s="158"/>
      <c r="L201" s="158"/>
      <c r="M201" s="158"/>
      <c r="N201" s="241">
        <f>BK201</f>
        <v>0</v>
      </c>
      <c r="O201" s="242"/>
      <c r="P201" s="242"/>
      <c r="Q201" s="242"/>
      <c r="R201" s="151"/>
      <c r="T201" s="152"/>
      <c r="U201" s="149"/>
      <c r="V201" s="149"/>
      <c r="W201" s="153">
        <f>SUM(W202:W235)</f>
        <v>0</v>
      </c>
      <c r="X201" s="149"/>
      <c r="Y201" s="153">
        <f>SUM(Y202:Y235)</f>
        <v>197.02947028</v>
      </c>
      <c r="Z201" s="149"/>
      <c r="AA201" s="154">
        <f>SUM(AA202:AA235)</f>
        <v>0</v>
      </c>
      <c r="AR201" s="155" t="s">
        <v>84</v>
      </c>
      <c r="AT201" s="156" t="s">
        <v>77</v>
      </c>
      <c r="AU201" s="156" t="s">
        <v>84</v>
      </c>
      <c r="AY201" s="155" t="s">
        <v>149</v>
      </c>
      <c r="BK201" s="157">
        <f>SUM(BK202:BK235)</f>
        <v>0</v>
      </c>
    </row>
    <row r="202" spans="2:65" s="1" customFormat="1" ht="31.5" customHeight="1">
      <c r="B202" s="130"/>
      <c r="C202" s="159" t="s">
        <v>213</v>
      </c>
      <c r="D202" s="159" t="s">
        <v>150</v>
      </c>
      <c r="E202" s="160" t="s">
        <v>216</v>
      </c>
      <c r="F202" s="246" t="s">
        <v>217</v>
      </c>
      <c r="G202" s="246"/>
      <c r="H202" s="246"/>
      <c r="I202" s="246"/>
      <c r="J202" s="161" t="s">
        <v>166</v>
      </c>
      <c r="K202" s="162">
        <v>44.792999999999999</v>
      </c>
      <c r="L202" s="247">
        <v>0</v>
      </c>
      <c r="M202" s="247"/>
      <c r="N202" s="248">
        <f>ROUND(L202*K202,2)</f>
        <v>0</v>
      </c>
      <c r="O202" s="248"/>
      <c r="P202" s="248"/>
      <c r="Q202" s="248"/>
      <c r="R202" s="133"/>
      <c r="T202" s="163" t="s">
        <v>5</v>
      </c>
      <c r="U202" s="46" t="s">
        <v>43</v>
      </c>
      <c r="V202" s="38"/>
      <c r="W202" s="164">
        <f>V202*K202</f>
        <v>0</v>
      </c>
      <c r="X202" s="164">
        <v>0</v>
      </c>
      <c r="Y202" s="164">
        <f>X202*K202</f>
        <v>0</v>
      </c>
      <c r="Z202" s="164">
        <v>0</v>
      </c>
      <c r="AA202" s="165">
        <f>Z202*K202</f>
        <v>0</v>
      </c>
      <c r="AR202" s="20" t="s">
        <v>154</v>
      </c>
      <c r="AT202" s="20" t="s">
        <v>150</v>
      </c>
      <c r="AU202" s="20" t="s">
        <v>102</v>
      </c>
      <c r="AY202" s="20" t="s">
        <v>149</v>
      </c>
      <c r="BE202" s="104">
        <f>IF(U202="základní",N202,0)</f>
        <v>0</v>
      </c>
      <c r="BF202" s="104">
        <f>IF(U202="snížená",N202,0)</f>
        <v>0</v>
      </c>
      <c r="BG202" s="104">
        <f>IF(U202="zákl. přenesená",N202,0)</f>
        <v>0</v>
      </c>
      <c r="BH202" s="104">
        <f>IF(U202="sníž. přenesená",N202,0)</f>
        <v>0</v>
      </c>
      <c r="BI202" s="104">
        <f>IF(U202="nulová",N202,0)</f>
        <v>0</v>
      </c>
      <c r="BJ202" s="20" t="s">
        <v>84</v>
      </c>
      <c r="BK202" s="104">
        <f>ROUND(L202*K202,2)</f>
        <v>0</v>
      </c>
      <c r="BL202" s="20" t="s">
        <v>154</v>
      </c>
      <c r="BM202" s="20" t="s">
        <v>429</v>
      </c>
    </row>
    <row r="203" spans="2:65" s="10" customFormat="1" ht="22.5" customHeight="1">
      <c r="B203" s="166"/>
      <c r="C203" s="167"/>
      <c r="D203" s="167"/>
      <c r="E203" s="168" t="s">
        <v>5</v>
      </c>
      <c r="F203" s="255" t="s">
        <v>374</v>
      </c>
      <c r="G203" s="256"/>
      <c r="H203" s="256"/>
      <c r="I203" s="256"/>
      <c r="J203" s="167"/>
      <c r="K203" s="169" t="s">
        <v>5</v>
      </c>
      <c r="L203" s="167"/>
      <c r="M203" s="167"/>
      <c r="N203" s="167"/>
      <c r="O203" s="167"/>
      <c r="P203" s="167"/>
      <c r="Q203" s="167"/>
      <c r="R203" s="170"/>
      <c r="T203" s="171"/>
      <c r="U203" s="167"/>
      <c r="V203" s="167"/>
      <c r="W203" s="167"/>
      <c r="X203" s="167"/>
      <c r="Y203" s="167"/>
      <c r="Z203" s="167"/>
      <c r="AA203" s="172"/>
      <c r="AT203" s="173" t="s">
        <v>155</v>
      </c>
      <c r="AU203" s="173" t="s">
        <v>102</v>
      </c>
      <c r="AV203" s="10" t="s">
        <v>84</v>
      </c>
      <c r="AW203" s="10" t="s">
        <v>35</v>
      </c>
      <c r="AX203" s="10" t="s">
        <v>78</v>
      </c>
      <c r="AY203" s="173" t="s">
        <v>149</v>
      </c>
    </row>
    <row r="204" spans="2:65" s="11" customFormat="1" ht="22.5" customHeight="1">
      <c r="B204" s="174"/>
      <c r="C204" s="175"/>
      <c r="D204" s="175"/>
      <c r="E204" s="176" t="s">
        <v>5</v>
      </c>
      <c r="F204" s="257" t="s">
        <v>375</v>
      </c>
      <c r="G204" s="258"/>
      <c r="H204" s="258"/>
      <c r="I204" s="258"/>
      <c r="J204" s="175"/>
      <c r="K204" s="177">
        <v>44.792999999999999</v>
      </c>
      <c r="L204" s="175"/>
      <c r="M204" s="175"/>
      <c r="N204" s="175"/>
      <c r="O204" s="175"/>
      <c r="P204" s="175"/>
      <c r="Q204" s="175"/>
      <c r="R204" s="178"/>
      <c r="T204" s="179"/>
      <c r="U204" s="175"/>
      <c r="V204" s="175"/>
      <c r="W204" s="175"/>
      <c r="X204" s="175"/>
      <c r="Y204" s="175"/>
      <c r="Z204" s="175"/>
      <c r="AA204" s="180"/>
      <c r="AT204" s="181" t="s">
        <v>155</v>
      </c>
      <c r="AU204" s="181" t="s">
        <v>102</v>
      </c>
      <c r="AV204" s="11" t="s">
        <v>102</v>
      </c>
      <c r="AW204" s="11" t="s">
        <v>35</v>
      </c>
      <c r="AX204" s="11" t="s">
        <v>78</v>
      </c>
      <c r="AY204" s="181" t="s">
        <v>149</v>
      </c>
    </row>
    <row r="205" spans="2:65" s="12" customFormat="1" ht="22.5" customHeight="1">
      <c r="B205" s="182"/>
      <c r="C205" s="183"/>
      <c r="D205" s="183"/>
      <c r="E205" s="184" t="s">
        <v>5</v>
      </c>
      <c r="F205" s="259" t="s">
        <v>157</v>
      </c>
      <c r="G205" s="260"/>
      <c r="H205" s="260"/>
      <c r="I205" s="260"/>
      <c r="J205" s="183"/>
      <c r="K205" s="185">
        <v>44.792999999999999</v>
      </c>
      <c r="L205" s="183"/>
      <c r="M205" s="183"/>
      <c r="N205" s="183"/>
      <c r="O205" s="183"/>
      <c r="P205" s="183"/>
      <c r="Q205" s="183"/>
      <c r="R205" s="186"/>
      <c r="T205" s="187"/>
      <c r="U205" s="183"/>
      <c r="V205" s="183"/>
      <c r="W205" s="183"/>
      <c r="X205" s="183"/>
      <c r="Y205" s="183"/>
      <c r="Z205" s="183"/>
      <c r="AA205" s="188"/>
      <c r="AT205" s="189" t="s">
        <v>155</v>
      </c>
      <c r="AU205" s="189" t="s">
        <v>102</v>
      </c>
      <c r="AV205" s="12" t="s">
        <v>154</v>
      </c>
      <c r="AW205" s="12" t="s">
        <v>35</v>
      </c>
      <c r="AX205" s="12" t="s">
        <v>84</v>
      </c>
      <c r="AY205" s="189" t="s">
        <v>149</v>
      </c>
    </row>
    <row r="206" spans="2:65" s="1" customFormat="1" ht="44.25" customHeight="1">
      <c r="B206" s="130"/>
      <c r="C206" s="159" t="s">
        <v>214</v>
      </c>
      <c r="D206" s="159" t="s">
        <v>150</v>
      </c>
      <c r="E206" s="160" t="s">
        <v>219</v>
      </c>
      <c r="F206" s="246" t="s">
        <v>430</v>
      </c>
      <c r="G206" s="246"/>
      <c r="H206" s="246"/>
      <c r="I206" s="246"/>
      <c r="J206" s="161" t="s">
        <v>159</v>
      </c>
      <c r="K206" s="162">
        <v>303.8</v>
      </c>
      <c r="L206" s="247">
        <v>0</v>
      </c>
      <c r="M206" s="247"/>
      <c r="N206" s="248">
        <f>ROUND(L206*K206,2)</f>
        <v>0</v>
      </c>
      <c r="O206" s="248"/>
      <c r="P206" s="248"/>
      <c r="Q206" s="248"/>
      <c r="R206" s="133"/>
      <c r="T206" s="163" t="s">
        <v>5</v>
      </c>
      <c r="U206" s="46" t="s">
        <v>43</v>
      </c>
      <c r="V206" s="38"/>
      <c r="W206" s="164">
        <f>V206*K206</f>
        <v>0</v>
      </c>
      <c r="X206" s="164">
        <v>0</v>
      </c>
      <c r="Y206" s="164">
        <f>X206*K206</f>
        <v>0</v>
      </c>
      <c r="Z206" s="164">
        <v>0</v>
      </c>
      <c r="AA206" s="165">
        <f>Z206*K206</f>
        <v>0</v>
      </c>
      <c r="AR206" s="20" t="s">
        <v>154</v>
      </c>
      <c r="AT206" s="20" t="s">
        <v>150</v>
      </c>
      <c r="AU206" s="20" t="s">
        <v>102</v>
      </c>
      <c r="AY206" s="20" t="s">
        <v>149</v>
      </c>
      <c r="BE206" s="104">
        <f>IF(U206="základní",N206,0)</f>
        <v>0</v>
      </c>
      <c r="BF206" s="104">
        <f>IF(U206="snížená",N206,0)</f>
        <v>0</v>
      </c>
      <c r="BG206" s="104">
        <f>IF(U206="zákl. přenesená",N206,0)</f>
        <v>0</v>
      </c>
      <c r="BH206" s="104">
        <f>IF(U206="sníž. přenesená",N206,0)</f>
        <v>0</v>
      </c>
      <c r="BI206" s="104">
        <f>IF(U206="nulová",N206,0)</f>
        <v>0</v>
      </c>
      <c r="BJ206" s="20" t="s">
        <v>84</v>
      </c>
      <c r="BK206" s="104">
        <f>ROUND(L206*K206,2)</f>
        <v>0</v>
      </c>
      <c r="BL206" s="20" t="s">
        <v>154</v>
      </c>
      <c r="BM206" s="20" t="s">
        <v>431</v>
      </c>
    </row>
    <row r="207" spans="2:65" s="11" customFormat="1" ht="22.5" customHeight="1">
      <c r="B207" s="174"/>
      <c r="C207" s="175"/>
      <c r="D207" s="175"/>
      <c r="E207" s="176" t="s">
        <v>5</v>
      </c>
      <c r="F207" s="264" t="s">
        <v>432</v>
      </c>
      <c r="G207" s="265"/>
      <c r="H207" s="265"/>
      <c r="I207" s="265"/>
      <c r="J207" s="175"/>
      <c r="K207" s="177">
        <v>303.8</v>
      </c>
      <c r="L207" s="175"/>
      <c r="M207" s="175"/>
      <c r="N207" s="175"/>
      <c r="O207" s="175"/>
      <c r="P207" s="175"/>
      <c r="Q207" s="175"/>
      <c r="R207" s="178"/>
      <c r="T207" s="179"/>
      <c r="U207" s="175"/>
      <c r="V207" s="175"/>
      <c r="W207" s="175"/>
      <c r="X207" s="175"/>
      <c r="Y207" s="175"/>
      <c r="Z207" s="175"/>
      <c r="AA207" s="180"/>
      <c r="AT207" s="181" t="s">
        <v>155</v>
      </c>
      <c r="AU207" s="181" t="s">
        <v>102</v>
      </c>
      <c r="AV207" s="11" t="s">
        <v>102</v>
      </c>
      <c r="AW207" s="11" t="s">
        <v>35</v>
      </c>
      <c r="AX207" s="11" t="s">
        <v>84</v>
      </c>
      <c r="AY207" s="181" t="s">
        <v>149</v>
      </c>
    </row>
    <row r="208" spans="2:65" s="1" customFormat="1" ht="44.25" customHeight="1">
      <c r="B208" s="130"/>
      <c r="C208" s="159" t="s">
        <v>215</v>
      </c>
      <c r="D208" s="159" t="s">
        <v>150</v>
      </c>
      <c r="E208" s="160" t="s">
        <v>221</v>
      </c>
      <c r="F208" s="246" t="s">
        <v>433</v>
      </c>
      <c r="G208" s="246"/>
      <c r="H208" s="246"/>
      <c r="I208" s="246"/>
      <c r="J208" s="161" t="s">
        <v>159</v>
      </c>
      <c r="K208" s="162">
        <v>28</v>
      </c>
      <c r="L208" s="247">
        <v>0</v>
      </c>
      <c r="M208" s="247"/>
      <c r="N208" s="248">
        <f>ROUND(L208*K208,2)</f>
        <v>0</v>
      </c>
      <c r="O208" s="248"/>
      <c r="P208" s="248"/>
      <c r="Q208" s="248"/>
      <c r="R208" s="133"/>
      <c r="T208" s="163" t="s">
        <v>5</v>
      </c>
      <c r="U208" s="46" t="s">
        <v>43</v>
      </c>
      <c r="V208" s="38"/>
      <c r="W208" s="164">
        <f>V208*K208</f>
        <v>0</v>
      </c>
      <c r="X208" s="164">
        <v>0.23058000000000001</v>
      </c>
      <c r="Y208" s="164">
        <f>X208*K208</f>
        <v>6.4562400000000002</v>
      </c>
      <c r="Z208" s="164">
        <v>0</v>
      </c>
      <c r="AA208" s="165">
        <f>Z208*K208</f>
        <v>0</v>
      </c>
      <c r="AR208" s="20" t="s">
        <v>154</v>
      </c>
      <c r="AT208" s="20" t="s">
        <v>150</v>
      </c>
      <c r="AU208" s="20" t="s">
        <v>102</v>
      </c>
      <c r="AY208" s="20" t="s">
        <v>149</v>
      </c>
      <c r="BE208" s="104">
        <f>IF(U208="základní",N208,0)</f>
        <v>0</v>
      </c>
      <c r="BF208" s="104">
        <f>IF(U208="snížená",N208,0)</f>
        <v>0</v>
      </c>
      <c r="BG208" s="104">
        <f>IF(U208="zákl. přenesená",N208,0)</f>
        <v>0</v>
      </c>
      <c r="BH208" s="104">
        <f>IF(U208="sníž. přenesená",N208,0)</f>
        <v>0</v>
      </c>
      <c r="BI208" s="104">
        <f>IF(U208="nulová",N208,0)</f>
        <v>0</v>
      </c>
      <c r="BJ208" s="20" t="s">
        <v>84</v>
      </c>
      <c r="BK208" s="104">
        <f>ROUND(L208*K208,2)</f>
        <v>0</v>
      </c>
      <c r="BL208" s="20" t="s">
        <v>154</v>
      </c>
      <c r="BM208" s="20" t="s">
        <v>434</v>
      </c>
    </row>
    <row r="209" spans="2:65" s="11" customFormat="1" ht="22.5" customHeight="1">
      <c r="B209" s="174"/>
      <c r="C209" s="175"/>
      <c r="D209" s="175"/>
      <c r="E209" s="176" t="s">
        <v>5</v>
      </c>
      <c r="F209" s="264" t="s">
        <v>215</v>
      </c>
      <c r="G209" s="265"/>
      <c r="H209" s="265"/>
      <c r="I209" s="265"/>
      <c r="J209" s="175"/>
      <c r="K209" s="177">
        <v>28</v>
      </c>
      <c r="L209" s="175"/>
      <c r="M209" s="175"/>
      <c r="N209" s="175"/>
      <c r="O209" s="175"/>
      <c r="P209" s="175"/>
      <c r="Q209" s="175"/>
      <c r="R209" s="178"/>
      <c r="T209" s="179"/>
      <c r="U209" s="175"/>
      <c r="V209" s="175"/>
      <c r="W209" s="175"/>
      <c r="X209" s="175"/>
      <c r="Y209" s="175"/>
      <c r="Z209" s="175"/>
      <c r="AA209" s="180"/>
      <c r="AT209" s="181" t="s">
        <v>155</v>
      </c>
      <c r="AU209" s="181" t="s">
        <v>102</v>
      </c>
      <c r="AV209" s="11" t="s">
        <v>102</v>
      </c>
      <c r="AW209" s="11" t="s">
        <v>35</v>
      </c>
      <c r="AX209" s="11" t="s">
        <v>84</v>
      </c>
      <c r="AY209" s="181" t="s">
        <v>149</v>
      </c>
    </row>
    <row r="210" spans="2:65" s="1" customFormat="1" ht="31.5" customHeight="1">
      <c r="B210" s="130"/>
      <c r="C210" s="159" t="s">
        <v>218</v>
      </c>
      <c r="D210" s="159" t="s">
        <v>150</v>
      </c>
      <c r="E210" s="160" t="s">
        <v>224</v>
      </c>
      <c r="F210" s="246" t="s">
        <v>435</v>
      </c>
      <c r="G210" s="246"/>
      <c r="H210" s="246"/>
      <c r="I210" s="246"/>
      <c r="J210" s="161" t="s">
        <v>166</v>
      </c>
      <c r="K210" s="162">
        <v>78.022999999999996</v>
      </c>
      <c r="L210" s="247">
        <v>0</v>
      </c>
      <c r="M210" s="247"/>
      <c r="N210" s="248">
        <f>ROUND(L210*K210,2)</f>
        <v>0</v>
      </c>
      <c r="O210" s="248"/>
      <c r="P210" s="248"/>
      <c r="Q210" s="248"/>
      <c r="R210" s="133"/>
      <c r="T210" s="163" t="s">
        <v>5</v>
      </c>
      <c r="U210" s="46" t="s">
        <v>43</v>
      </c>
      <c r="V210" s="38"/>
      <c r="W210" s="164">
        <f>V210*K210</f>
        <v>0</v>
      </c>
      <c r="X210" s="164">
        <v>1.98</v>
      </c>
      <c r="Y210" s="164">
        <f>X210*K210</f>
        <v>154.48553999999999</v>
      </c>
      <c r="Z210" s="164">
        <v>0</v>
      </c>
      <c r="AA210" s="165">
        <f>Z210*K210</f>
        <v>0</v>
      </c>
      <c r="AR210" s="20" t="s">
        <v>154</v>
      </c>
      <c r="AT210" s="20" t="s">
        <v>150</v>
      </c>
      <c r="AU210" s="20" t="s">
        <v>102</v>
      </c>
      <c r="AY210" s="20" t="s">
        <v>149</v>
      </c>
      <c r="BE210" s="104">
        <f>IF(U210="základní",N210,0)</f>
        <v>0</v>
      </c>
      <c r="BF210" s="104">
        <f>IF(U210="snížená",N210,0)</f>
        <v>0</v>
      </c>
      <c r="BG210" s="104">
        <f>IF(U210="zákl. přenesená",N210,0)</f>
        <v>0</v>
      </c>
      <c r="BH210" s="104">
        <f>IF(U210="sníž. přenesená",N210,0)</f>
        <v>0</v>
      </c>
      <c r="BI210" s="104">
        <f>IF(U210="nulová",N210,0)</f>
        <v>0</v>
      </c>
      <c r="BJ210" s="20" t="s">
        <v>84</v>
      </c>
      <c r="BK210" s="104">
        <f>ROUND(L210*K210,2)</f>
        <v>0</v>
      </c>
      <c r="BL210" s="20" t="s">
        <v>154</v>
      </c>
      <c r="BM210" s="20" t="s">
        <v>436</v>
      </c>
    </row>
    <row r="211" spans="2:65" s="11" customFormat="1" ht="22.5" customHeight="1">
      <c r="B211" s="174"/>
      <c r="C211" s="175"/>
      <c r="D211" s="175"/>
      <c r="E211" s="176" t="s">
        <v>5</v>
      </c>
      <c r="F211" s="264" t="s">
        <v>437</v>
      </c>
      <c r="G211" s="265"/>
      <c r="H211" s="265"/>
      <c r="I211" s="265"/>
      <c r="J211" s="175"/>
      <c r="K211" s="177">
        <v>0.76800000000000002</v>
      </c>
      <c r="L211" s="175"/>
      <c r="M211" s="175"/>
      <c r="N211" s="175"/>
      <c r="O211" s="175"/>
      <c r="P211" s="175"/>
      <c r="Q211" s="175"/>
      <c r="R211" s="178"/>
      <c r="T211" s="179"/>
      <c r="U211" s="175"/>
      <c r="V211" s="175"/>
      <c r="W211" s="175"/>
      <c r="X211" s="175"/>
      <c r="Y211" s="175"/>
      <c r="Z211" s="175"/>
      <c r="AA211" s="180"/>
      <c r="AT211" s="181" t="s">
        <v>155</v>
      </c>
      <c r="AU211" s="181" t="s">
        <v>102</v>
      </c>
      <c r="AV211" s="11" t="s">
        <v>102</v>
      </c>
      <c r="AW211" s="11" t="s">
        <v>35</v>
      </c>
      <c r="AX211" s="11" t="s">
        <v>78</v>
      </c>
      <c r="AY211" s="181" t="s">
        <v>149</v>
      </c>
    </row>
    <row r="212" spans="2:65" s="11" customFormat="1" ht="22.5" customHeight="1">
      <c r="B212" s="174"/>
      <c r="C212" s="175"/>
      <c r="D212" s="175"/>
      <c r="E212" s="176" t="s">
        <v>5</v>
      </c>
      <c r="F212" s="257" t="s">
        <v>438</v>
      </c>
      <c r="G212" s="258"/>
      <c r="H212" s="258"/>
      <c r="I212" s="258"/>
      <c r="J212" s="175"/>
      <c r="K212" s="177">
        <v>0.4</v>
      </c>
      <c r="L212" s="175"/>
      <c r="M212" s="175"/>
      <c r="N212" s="175"/>
      <c r="O212" s="175"/>
      <c r="P212" s="175"/>
      <c r="Q212" s="175"/>
      <c r="R212" s="178"/>
      <c r="T212" s="179"/>
      <c r="U212" s="175"/>
      <c r="V212" s="175"/>
      <c r="W212" s="175"/>
      <c r="X212" s="175"/>
      <c r="Y212" s="175"/>
      <c r="Z212" s="175"/>
      <c r="AA212" s="180"/>
      <c r="AT212" s="181" t="s">
        <v>155</v>
      </c>
      <c r="AU212" s="181" t="s">
        <v>102</v>
      </c>
      <c r="AV212" s="11" t="s">
        <v>102</v>
      </c>
      <c r="AW212" s="11" t="s">
        <v>35</v>
      </c>
      <c r="AX212" s="11" t="s">
        <v>78</v>
      </c>
      <c r="AY212" s="181" t="s">
        <v>149</v>
      </c>
    </row>
    <row r="213" spans="2:65" s="11" customFormat="1" ht="22.5" customHeight="1">
      <c r="B213" s="174"/>
      <c r="C213" s="175"/>
      <c r="D213" s="175"/>
      <c r="E213" s="176" t="s">
        <v>5</v>
      </c>
      <c r="F213" s="257" t="s">
        <v>439</v>
      </c>
      <c r="G213" s="258"/>
      <c r="H213" s="258"/>
      <c r="I213" s="258"/>
      <c r="J213" s="175"/>
      <c r="K213" s="177">
        <v>0.24</v>
      </c>
      <c r="L213" s="175"/>
      <c r="M213" s="175"/>
      <c r="N213" s="175"/>
      <c r="O213" s="175"/>
      <c r="P213" s="175"/>
      <c r="Q213" s="175"/>
      <c r="R213" s="178"/>
      <c r="T213" s="179"/>
      <c r="U213" s="175"/>
      <c r="V213" s="175"/>
      <c r="W213" s="175"/>
      <c r="X213" s="175"/>
      <c r="Y213" s="175"/>
      <c r="Z213" s="175"/>
      <c r="AA213" s="180"/>
      <c r="AT213" s="181" t="s">
        <v>155</v>
      </c>
      <c r="AU213" s="181" t="s">
        <v>102</v>
      </c>
      <c r="AV213" s="11" t="s">
        <v>102</v>
      </c>
      <c r="AW213" s="11" t="s">
        <v>35</v>
      </c>
      <c r="AX213" s="11" t="s">
        <v>78</v>
      </c>
      <c r="AY213" s="181" t="s">
        <v>149</v>
      </c>
    </row>
    <row r="214" spans="2:65" s="10" customFormat="1" ht="22.5" customHeight="1">
      <c r="B214" s="166"/>
      <c r="C214" s="167"/>
      <c r="D214" s="167"/>
      <c r="E214" s="168" t="s">
        <v>5</v>
      </c>
      <c r="F214" s="266" t="s">
        <v>156</v>
      </c>
      <c r="G214" s="267"/>
      <c r="H214" s="267"/>
      <c r="I214" s="267"/>
      <c r="J214" s="167"/>
      <c r="K214" s="169" t="s">
        <v>5</v>
      </c>
      <c r="L214" s="167"/>
      <c r="M214" s="167"/>
      <c r="N214" s="167"/>
      <c r="O214" s="167"/>
      <c r="P214" s="167"/>
      <c r="Q214" s="167"/>
      <c r="R214" s="170"/>
      <c r="T214" s="171"/>
      <c r="U214" s="167"/>
      <c r="V214" s="167"/>
      <c r="W214" s="167"/>
      <c r="X214" s="167"/>
      <c r="Y214" s="167"/>
      <c r="Z214" s="167"/>
      <c r="AA214" s="172"/>
      <c r="AT214" s="173" t="s">
        <v>155</v>
      </c>
      <c r="AU214" s="173" t="s">
        <v>102</v>
      </c>
      <c r="AV214" s="10" t="s">
        <v>84</v>
      </c>
      <c r="AW214" s="10" t="s">
        <v>35</v>
      </c>
      <c r="AX214" s="10" t="s">
        <v>78</v>
      </c>
      <c r="AY214" s="173" t="s">
        <v>149</v>
      </c>
    </row>
    <row r="215" spans="2:65" s="11" customFormat="1" ht="22.5" customHeight="1">
      <c r="B215" s="174"/>
      <c r="C215" s="175"/>
      <c r="D215" s="175"/>
      <c r="E215" s="176" t="s">
        <v>5</v>
      </c>
      <c r="F215" s="257" t="s">
        <v>440</v>
      </c>
      <c r="G215" s="258"/>
      <c r="H215" s="258"/>
      <c r="I215" s="258"/>
      <c r="J215" s="175"/>
      <c r="K215" s="177">
        <v>110.63500000000001</v>
      </c>
      <c r="L215" s="175"/>
      <c r="M215" s="175"/>
      <c r="N215" s="175"/>
      <c r="O215" s="175"/>
      <c r="P215" s="175"/>
      <c r="Q215" s="175"/>
      <c r="R215" s="178"/>
      <c r="T215" s="179"/>
      <c r="U215" s="175"/>
      <c r="V215" s="175"/>
      <c r="W215" s="175"/>
      <c r="X215" s="175"/>
      <c r="Y215" s="175"/>
      <c r="Z215" s="175"/>
      <c r="AA215" s="180"/>
      <c r="AT215" s="181" t="s">
        <v>155</v>
      </c>
      <c r="AU215" s="181" t="s">
        <v>102</v>
      </c>
      <c r="AV215" s="11" t="s">
        <v>102</v>
      </c>
      <c r="AW215" s="11" t="s">
        <v>35</v>
      </c>
      <c r="AX215" s="11" t="s">
        <v>78</v>
      </c>
      <c r="AY215" s="181" t="s">
        <v>149</v>
      </c>
    </row>
    <row r="216" spans="2:65" s="11" customFormat="1" ht="22.5" customHeight="1">
      <c r="B216" s="174"/>
      <c r="C216" s="175"/>
      <c r="D216" s="175"/>
      <c r="E216" s="176" t="s">
        <v>5</v>
      </c>
      <c r="F216" s="257" t="s">
        <v>441</v>
      </c>
      <c r="G216" s="258"/>
      <c r="H216" s="258"/>
      <c r="I216" s="258"/>
      <c r="J216" s="175"/>
      <c r="K216" s="177">
        <v>-34.020000000000003</v>
      </c>
      <c r="L216" s="175"/>
      <c r="M216" s="175"/>
      <c r="N216" s="175"/>
      <c r="O216" s="175"/>
      <c r="P216" s="175"/>
      <c r="Q216" s="175"/>
      <c r="R216" s="178"/>
      <c r="T216" s="179"/>
      <c r="U216" s="175"/>
      <c r="V216" s="175"/>
      <c r="W216" s="175"/>
      <c r="X216" s="175"/>
      <c r="Y216" s="175"/>
      <c r="Z216" s="175"/>
      <c r="AA216" s="180"/>
      <c r="AT216" s="181" t="s">
        <v>155</v>
      </c>
      <c r="AU216" s="181" t="s">
        <v>102</v>
      </c>
      <c r="AV216" s="11" t="s">
        <v>102</v>
      </c>
      <c r="AW216" s="11" t="s">
        <v>35</v>
      </c>
      <c r="AX216" s="11" t="s">
        <v>78</v>
      </c>
      <c r="AY216" s="181" t="s">
        <v>149</v>
      </c>
    </row>
    <row r="217" spans="2:65" s="12" customFormat="1" ht="22.5" customHeight="1">
      <c r="B217" s="182"/>
      <c r="C217" s="183"/>
      <c r="D217" s="183"/>
      <c r="E217" s="184" t="s">
        <v>5</v>
      </c>
      <c r="F217" s="259" t="s">
        <v>157</v>
      </c>
      <c r="G217" s="260"/>
      <c r="H217" s="260"/>
      <c r="I217" s="260"/>
      <c r="J217" s="183"/>
      <c r="K217" s="185">
        <v>78.022999999999996</v>
      </c>
      <c r="L217" s="183"/>
      <c r="M217" s="183"/>
      <c r="N217" s="183"/>
      <c r="O217" s="183"/>
      <c r="P217" s="183"/>
      <c r="Q217" s="183"/>
      <c r="R217" s="186"/>
      <c r="T217" s="187"/>
      <c r="U217" s="183"/>
      <c r="V217" s="183"/>
      <c r="W217" s="183"/>
      <c r="X217" s="183"/>
      <c r="Y217" s="183"/>
      <c r="Z217" s="183"/>
      <c r="AA217" s="188"/>
      <c r="AT217" s="189" t="s">
        <v>155</v>
      </c>
      <c r="AU217" s="189" t="s">
        <v>102</v>
      </c>
      <c r="AV217" s="12" t="s">
        <v>154</v>
      </c>
      <c r="AW217" s="12" t="s">
        <v>35</v>
      </c>
      <c r="AX217" s="12" t="s">
        <v>84</v>
      </c>
      <c r="AY217" s="189" t="s">
        <v>149</v>
      </c>
    </row>
    <row r="218" spans="2:65" s="1" customFormat="1" ht="22.5" customHeight="1">
      <c r="B218" s="130"/>
      <c r="C218" s="159" t="s">
        <v>220</v>
      </c>
      <c r="D218" s="159" t="s">
        <v>150</v>
      </c>
      <c r="E218" s="160" t="s">
        <v>231</v>
      </c>
      <c r="F218" s="246" t="s">
        <v>232</v>
      </c>
      <c r="G218" s="246"/>
      <c r="H218" s="246"/>
      <c r="I218" s="246"/>
      <c r="J218" s="161" t="s">
        <v>166</v>
      </c>
      <c r="K218" s="162">
        <v>14.635999999999999</v>
      </c>
      <c r="L218" s="247">
        <v>0</v>
      </c>
      <c r="M218" s="247"/>
      <c r="N218" s="248">
        <f>ROUND(L218*K218,2)</f>
        <v>0</v>
      </c>
      <c r="O218" s="248"/>
      <c r="P218" s="248"/>
      <c r="Q218" s="248"/>
      <c r="R218" s="133"/>
      <c r="T218" s="163" t="s">
        <v>5</v>
      </c>
      <c r="U218" s="46" t="s">
        <v>43</v>
      </c>
      <c r="V218" s="38"/>
      <c r="W218" s="164">
        <f>V218*K218</f>
        <v>0</v>
      </c>
      <c r="X218" s="164">
        <v>2.45329</v>
      </c>
      <c r="Y218" s="164">
        <f>X218*K218</f>
        <v>35.906352439999999</v>
      </c>
      <c r="Z218" s="164">
        <v>0</v>
      </c>
      <c r="AA218" s="165">
        <f>Z218*K218</f>
        <v>0</v>
      </c>
      <c r="AR218" s="20" t="s">
        <v>154</v>
      </c>
      <c r="AT218" s="20" t="s">
        <v>150</v>
      </c>
      <c r="AU218" s="20" t="s">
        <v>102</v>
      </c>
      <c r="AY218" s="20" t="s">
        <v>149</v>
      </c>
      <c r="BE218" s="104">
        <f>IF(U218="základní",N218,0)</f>
        <v>0</v>
      </c>
      <c r="BF218" s="104">
        <f>IF(U218="snížená",N218,0)</f>
        <v>0</v>
      </c>
      <c r="BG218" s="104">
        <f>IF(U218="zákl. přenesená",N218,0)</f>
        <v>0</v>
      </c>
      <c r="BH218" s="104">
        <f>IF(U218="sníž. přenesená",N218,0)</f>
        <v>0</v>
      </c>
      <c r="BI218" s="104">
        <f>IF(U218="nulová",N218,0)</f>
        <v>0</v>
      </c>
      <c r="BJ218" s="20" t="s">
        <v>84</v>
      </c>
      <c r="BK218" s="104">
        <f>ROUND(L218*K218,2)</f>
        <v>0</v>
      </c>
      <c r="BL218" s="20" t="s">
        <v>154</v>
      </c>
      <c r="BM218" s="20" t="s">
        <v>442</v>
      </c>
    </row>
    <row r="219" spans="2:65" s="11" customFormat="1" ht="22.5" customHeight="1">
      <c r="B219" s="174"/>
      <c r="C219" s="175"/>
      <c r="D219" s="175"/>
      <c r="E219" s="176" t="s">
        <v>5</v>
      </c>
      <c r="F219" s="264" t="s">
        <v>443</v>
      </c>
      <c r="G219" s="265"/>
      <c r="H219" s="265"/>
      <c r="I219" s="265"/>
      <c r="J219" s="175"/>
      <c r="K219" s="177">
        <v>7.1189999999999998</v>
      </c>
      <c r="L219" s="175"/>
      <c r="M219" s="175"/>
      <c r="N219" s="175"/>
      <c r="O219" s="175"/>
      <c r="P219" s="175"/>
      <c r="Q219" s="175"/>
      <c r="R219" s="178"/>
      <c r="T219" s="179"/>
      <c r="U219" s="175"/>
      <c r="V219" s="175"/>
      <c r="W219" s="175"/>
      <c r="X219" s="175"/>
      <c r="Y219" s="175"/>
      <c r="Z219" s="175"/>
      <c r="AA219" s="180"/>
      <c r="AT219" s="181" t="s">
        <v>155</v>
      </c>
      <c r="AU219" s="181" t="s">
        <v>102</v>
      </c>
      <c r="AV219" s="11" t="s">
        <v>102</v>
      </c>
      <c r="AW219" s="11" t="s">
        <v>35</v>
      </c>
      <c r="AX219" s="11" t="s">
        <v>78</v>
      </c>
      <c r="AY219" s="181" t="s">
        <v>149</v>
      </c>
    </row>
    <row r="220" spans="2:65" s="11" customFormat="1" ht="22.5" customHeight="1">
      <c r="B220" s="174"/>
      <c r="C220" s="175"/>
      <c r="D220" s="175"/>
      <c r="E220" s="176" t="s">
        <v>5</v>
      </c>
      <c r="F220" s="257" t="s">
        <v>444</v>
      </c>
      <c r="G220" s="258"/>
      <c r="H220" s="258"/>
      <c r="I220" s="258"/>
      <c r="J220" s="175"/>
      <c r="K220" s="177">
        <v>0.182</v>
      </c>
      <c r="L220" s="175"/>
      <c r="M220" s="175"/>
      <c r="N220" s="175"/>
      <c r="O220" s="175"/>
      <c r="P220" s="175"/>
      <c r="Q220" s="175"/>
      <c r="R220" s="178"/>
      <c r="T220" s="179"/>
      <c r="U220" s="175"/>
      <c r="V220" s="175"/>
      <c r="W220" s="175"/>
      <c r="X220" s="175"/>
      <c r="Y220" s="175"/>
      <c r="Z220" s="175"/>
      <c r="AA220" s="180"/>
      <c r="AT220" s="181" t="s">
        <v>155</v>
      </c>
      <c r="AU220" s="181" t="s">
        <v>102</v>
      </c>
      <c r="AV220" s="11" t="s">
        <v>102</v>
      </c>
      <c r="AW220" s="11" t="s">
        <v>35</v>
      </c>
      <c r="AX220" s="11" t="s">
        <v>78</v>
      </c>
      <c r="AY220" s="181" t="s">
        <v>149</v>
      </c>
    </row>
    <row r="221" spans="2:65" s="10" customFormat="1" ht="22.5" customHeight="1">
      <c r="B221" s="166"/>
      <c r="C221" s="167"/>
      <c r="D221" s="167"/>
      <c r="E221" s="168" t="s">
        <v>5</v>
      </c>
      <c r="F221" s="266" t="s">
        <v>445</v>
      </c>
      <c r="G221" s="267"/>
      <c r="H221" s="267"/>
      <c r="I221" s="267"/>
      <c r="J221" s="167"/>
      <c r="K221" s="169" t="s">
        <v>5</v>
      </c>
      <c r="L221" s="167"/>
      <c r="M221" s="167"/>
      <c r="N221" s="167"/>
      <c r="O221" s="167"/>
      <c r="P221" s="167"/>
      <c r="Q221" s="167"/>
      <c r="R221" s="170"/>
      <c r="T221" s="171"/>
      <c r="U221" s="167"/>
      <c r="V221" s="167"/>
      <c r="W221" s="167"/>
      <c r="X221" s="167"/>
      <c r="Y221" s="167"/>
      <c r="Z221" s="167"/>
      <c r="AA221" s="172"/>
      <c r="AT221" s="173" t="s">
        <v>155</v>
      </c>
      <c r="AU221" s="173" t="s">
        <v>102</v>
      </c>
      <c r="AV221" s="10" t="s">
        <v>84</v>
      </c>
      <c r="AW221" s="10" t="s">
        <v>35</v>
      </c>
      <c r="AX221" s="10" t="s">
        <v>78</v>
      </c>
      <c r="AY221" s="173" t="s">
        <v>149</v>
      </c>
    </row>
    <row r="222" spans="2:65" s="11" customFormat="1" ht="22.5" customHeight="1">
      <c r="B222" s="174"/>
      <c r="C222" s="175"/>
      <c r="D222" s="175"/>
      <c r="E222" s="176" t="s">
        <v>5</v>
      </c>
      <c r="F222" s="257" t="s">
        <v>446</v>
      </c>
      <c r="G222" s="258"/>
      <c r="H222" s="258"/>
      <c r="I222" s="258"/>
      <c r="J222" s="175"/>
      <c r="K222" s="177">
        <v>4.8</v>
      </c>
      <c r="L222" s="175"/>
      <c r="M222" s="175"/>
      <c r="N222" s="175"/>
      <c r="O222" s="175"/>
      <c r="P222" s="175"/>
      <c r="Q222" s="175"/>
      <c r="R222" s="178"/>
      <c r="T222" s="179"/>
      <c r="U222" s="175"/>
      <c r="V222" s="175"/>
      <c r="W222" s="175"/>
      <c r="X222" s="175"/>
      <c r="Y222" s="175"/>
      <c r="Z222" s="175"/>
      <c r="AA222" s="180"/>
      <c r="AT222" s="181" t="s">
        <v>155</v>
      </c>
      <c r="AU222" s="181" t="s">
        <v>102</v>
      </c>
      <c r="AV222" s="11" t="s">
        <v>102</v>
      </c>
      <c r="AW222" s="11" t="s">
        <v>35</v>
      </c>
      <c r="AX222" s="11" t="s">
        <v>78</v>
      </c>
      <c r="AY222" s="181" t="s">
        <v>149</v>
      </c>
    </row>
    <row r="223" spans="2:65" s="11" customFormat="1" ht="22.5" customHeight="1">
      <c r="B223" s="174"/>
      <c r="C223" s="175"/>
      <c r="D223" s="175"/>
      <c r="E223" s="176" t="s">
        <v>5</v>
      </c>
      <c r="F223" s="257" t="s">
        <v>447</v>
      </c>
      <c r="G223" s="258"/>
      <c r="H223" s="258"/>
      <c r="I223" s="258"/>
      <c r="J223" s="175"/>
      <c r="K223" s="177">
        <v>1.56</v>
      </c>
      <c r="L223" s="175"/>
      <c r="M223" s="175"/>
      <c r="N223" s="175"/>
      <c r="O223" s="175"/>
      <c r="P223" s="175"/>
      <c r="Q223" s="175"/>
      <c r="R223" s="178"/>
      <c r="T223" s="179"/>
      <c r="U223" s="175"/>
      <c r="V223" s="175"/>
      <c r="W223" s="175"/>
      <c r="X223" s="175"/>
      <c r="Y223" s="175"/>
      <c r="Z223" s="175"/>
      <c r="AA223" s="180"/>
      <c r="AT223" s="181" t="s">
        <v>155</v>
      </c>
      <c r="AU223" s="181" t="s">
        <v>102</v>
      </c>
      <c r="AV223" s="11" t="s">
        <v>102</v>
      </c>
      <c r="AW223" s="11" t="s">
        <v>35</v>
      </c>
      <c r="AX223" s="11" t="s">
        <v>78</v>
      </c>
      <c r="AY223" s="181" t="s">
        <v>149</v>
      </c>
    </row>
    <row r="224" spans="2:65" s="11" customFormat="1" ht="22.5" customHeight="1">
      <c r="B224" s="174"/>
      <c r="C224" s="175"/>
      <c r="D224" s="175"/>
      <c r="E224" s="176" t="s">
        <v>5</v>
      </c>
      <c r="F224" s="257" t="s">
        <v>448</v>
      </c>
      <c r="G224" s="258"/>
      <c r="H224" s="258"/>
      <c r="I224" s="258"/>
      <c r="J224" s="175"/>
      <c r="K224" s="177">
        <v>0.97499999999999998</v>
      </c>
      <c r="L224" s="175"/>
      <c r="M224" s="175"/>
      <c r="N224" s="175"/>
      <c r="O224" s="175"/>
      <c r="P224" s="175"/>
      <c r="Q224" s="175"/>
      <c r="R224" s="178"/>
      <c r="T224" s="179"/>
      <c r="U224" s="175"/>
      <c r="V224" s="175"/>
      <c r="W224" s="175"/>
      <c r="X224" s="175"/>
      <c r="Y224" s="175"/>
      <c r="Z224" s="175"/>
      <c r="AA224" s="180"/>
      <c r="AT224" s="181" t="s">
        <v>155</v>
      </c>
      <c r="AU224" s="181" t="s">
        <v>102</v>
      </c>
      <c r="AV224" s="11" t="s">
        <v>102</v>
      </c>
      <c r="AW224" s="11" t="s">
        <v>35</v>
      </c>
      <c r="AX224" s="11" t="s">
        <v>78</v>
      </c>
      <c r="AY224" s="181" t="s">
        <v>149</v>
      </c>
    </row>
    <row r="225" spans="2:65" s="12" customFormat="1" ht="22.5" customHeight="1">
      <c r="B225" s="182"/>
      <c r="C225" s="183"/>
      <c r="D225" s="183"/>
      <c r="E225" s="184" t="s">
        <v>5</v>
      </c>
      <c r="F225" s="259" t="s">
        <v>157</v>
      </c>
      <c r="G225" s="260"/>
      <c r="H225" s="260"/>
      <c r="I225" s="260"/>
      <c r="J225" s="183"/>
      <c r="K225" s="185">
        <v>14.635999999999999</v>
      </c>
      <c r="L225" s="183"/>
      <c r="M225" s="183"/>
      <c r="N225" s="183"/>
      <c r="O225" s="183"/>
      <c r="P225" s="183"/>
      <c r="Q225" s="183"/>
      <c r="R225" s="186"/>
      <c r="T225" s="187"/>
      <c r="U225" s="183"/>
      <c r="V225" s="183"/>
      <c r="W225" s="183"/>
      <c r="X225" s="183"/>
      <c r="Y225" s="183"/>
      <c r="Z225" s="183"/>
      <c r="AA225" s="188"/>
      <c r="AT225" s="189" t="s">
        <v>155</v>
      </c>
      <c r="AU225" s="189" t="s">
        <v>102</v>
      </c>
      <c r="AV225" s="12" t="s">
        <v>154</v>
      </c>
      <c r="AW225" s="12" t="s">
        <v>35</v>
      </c>
      <c r="AX225" s="12" t="s">
        <v>84</v>
      </c>
      <c r="AY225" s="189" t="s">
        <v>149</v>
      </c>
    </row>
    <row r="226" spans="2:65" s="1" customFormat="1" ht="22.5" customHeight="1">
      <c r="B226" s="130"/>
      <c r="C226" s="159" t="s">
        <v>222</v>
      </c>
      <c r="D226" s="159" t="s">
        <v>150</v>
      </c>
      <c r="E226" s="160" t="s">
        <v>234</v>
      </c>
      <c r="F226" s="246" t="s">
        <v>235</v>
      </c>
      <c r="G226" s="246"/>
      <c r="H226" s="246"/>
      <c r="I226" s="246"/>
      <c r="J226" s="161" t="s">
        <v>153</v>
      </c>
      <c r="K226" s="162">
        <v>49.28</v>
      </c>
      <c r="L226" s="247">
        <v>0</v>
      </c>
      <c r="M226" s="247"/>
      <c r="N226" s="248">
        <f>ROUND(L226*K226,2)</f>
        <v>0</v>
      </c>
      <c r="O226" s="248"/>
      <c r="P226" s="248"/>
      <c r="Q226" s="248"/>
      <c r="R226" s="133"/>
      <c r="T226" s="163" t="s">
        <v>5</v>
      </c>
      <c r="U226" s="46" t="s">
        <v>43</v>
      </c>
      <c r="V226" s="38"/>
      <c r="W226" s="164">
        <f>V226*K226</f>
        <v>0</v>
      </c>
      <c r="X226" s="164">
        <v>1.0300000000000001E-3</v>
      </c>
      <c r="Y226" s="164">
        <f>X226*K226</f>
        <v>5.0758400000000009E-2</v>
      </c>
      <c r="Z226" s="164">
        <v>0</v>
      </c>
      <c r="AA226" s="165">
        <f>Z226*K226</f>
        <v>0</v>
      </c>
      <c r="AR226" s="20" t="s">
        <v>154</v>
      </c>
      <c r="AT226" s="20" t="s">
        <v>150</v>
      </c>
      <c r="AU226" s="20" t="s">
        <v>102</v>
      </c>
      <c r="AY226" s="20" t="s">
        <v>149</v>
      </c>
      <c r="BE226" s="104">
        <f>IF(U226="základní",N226,0)</f>
        <v>0</v>
      </c>
      <c r="BF226" s="104">
        <f>IF(U226="snížená",N226,0)</f>
        <v>0</v>
      </c>
      <c r="BG226" s="104">
        <f>IF(U226="zákl. přenesená",N226,0)</f>
        <v>0</v>
      </c>
      <c r="BH226" s="104">
        <f>IF(U226="sníž. přenesená",N226,0)</f>
        <v>0</v>
      </c>
      <c r="BI226" s="104">
        <f>IF(U226="nulová",N226,0)</f>
        <v>0</v>
      </c>
      <c r="BJ226" s="20" t="s">
        <v>84</v>
      </c>
      <c r="BK226" s="104">
        <f>ROUND(L226*K226,2)</f>
        <v>0</v>
      </c>
      <c r="BL226" s="20" t="s">
        <v>154</v>
      </c>
      <c r="BM226" s="20" t="s">
        <v>449</v>
      </c>
    </row>
    <row r="227" spans="2:65" s="11" customFormat="1" ht="22.5" customHeight="1">
      <c r="B227" s="174"/>
      <c r="C227" s="175"/>
      <c r="D227" s="175"/>
      <c r="E227" s="176" t="s">
        <v>5</v>
      </c>
      <c r="F227" s="264" t="s">
        <v>450</v>
      </c>
      <c r="G227" s="265"/>
      <c r="H227" s="265"/>
      <c r="I227" s="265"/>
      <c r="J227" s="175"/>
      <c r="K227" s="177">
        <v>30.72</v>
      </c>
      <c r="L227" s="175"/>
      <c r="M227" s="175"/>
      <c r="N227" s="175"/>
      <c r="O227" s="175"/>
      <c r="P227" s="175"/>
      <c r="Q227" s="175"/>
      <c r="R227" s="178"/>
      <c r="T227" s="179"/>
      <c r="U227" s="175"/>
      <c r="V227" s="175"/>
      <c r="W227" s="175"/>
      <c r="X227" s="175"/>
      <c r="Y227" s="175"/>
      <c r="Z227" s="175"/>
      <c r="AA227" s="180"/>
      <c r="AT227" s="181" t="s">
        <v>155</v>
      </c>
      <c r="AU227" s="181" t="s">
        <v>102</v>
      </c>
      <c r="AV227" s="11" t="s">
        <v>102</v>
      </c>
      <c r="AW227" s="11" t="s">
        <v>35</v>
      </c>
      <c r="AX227" s="11" t="s">
        <v>78</v>
      </c>
      <c r="AY227" s="181" t="s">
        <v>149</v>
      </c>
    </row>
    <row r="228" spans="2:65" s="10" customFormat="1" ht="22.5" customHeight="1">
      <c r="B228" s="166"/>
      <c r="C228" s="167"/>
      <c r="D228" s="167"/>
      <c r="E228" s="168" t="s">
        <v>5</v>
      </c>
      <c r="F228" s="266" t="s">
        <v>451</v>
      </c>
      <c r="G228" s="267"/>
      <c r="H228" s="267"/>
      <c r="I228" s="267"/>
      <c r="J228" s="167"/>
      <c r="K228" s="169" t="s">
        <v>5</v>
      </c>
      <c r="L228" s="167"/>
      <c r="M228" s="167"/>
      <c r="N228" s="167"/>
      <c r="O228" s="167"/>
      <c r="P228" s="167"/>
      <c r="Q228" s="167"/>
      <c r="R228" s="170"/>
      <c r="T228" s="171"/>
      <c r="U228" s="167"/>
      <c r="V228" s="167"/>
      <c r="W228" s="167"/>
      <c r="X228" s="167"/>
      <c r="Y228" s="167"/>
      <c r="Z228" s="167"/>
      <c r="AA228" s="172"/>
      <c r="AT228" s="173" t="s">
        <v>155</v>
      </c>
      <c r="AU228" s="173" t="s">
        <v>102</v>
      </c>
      <c r="AV228" s="10" t="s">
        <v>84</v>
      </c>
      <c r="AW228" s="10" t="s">
        <v>35</v>
      </c>
      <c r="AX228" s="10" t="s">
        <v>78</v>
      </c>
      <c r="AY228" s="173" t="s">
        <v>149</v>
      </c>
    </row>
    <row r="229" spans="2:65" s="11" customFormat="1" ht="22.5" customHeight="1">
      <c r="B229" s="174"/>
      <c r="C229" s="175"/>
      <c r="D229" s="175"/>
      <c r="E229" s="176" t="s">
        <v>5</v>
      </c>
      <c r="F229" s="257" t="s">
        <v>452</v>
      </c>
      <c r="G229" s="258"/>
      <c r="H229" s="258"/>
      <c r="I229" s="258"/>
      <c r="J229" s="175"/>
      <c r="K229" s="177">
        <v>6.4</v>
      </c>
      <c r="L229" s="175"/>
      <c r="M229" s="175"/>
      <c r="N229" s="175"/>
      <c r="O229" s="175"/>
      <c r="P229" s="175"/>
      <c r="Q229" s="175"/>
      <c r="R229" s="178"/>
      <c r="T229" s="179"/>
      <c r="U229" s="175"/>
      <c r="V229" s="175"/>
      <c r="W229" s="175"/>
      <c r="X229" s="175"/>
      <c r="Y229" s="175"/>
      <c r="Z229" s="175"/>
      <c r="AA229" s="180"/>
      <c r="AT229" s="181" t="s">
        <v>155</v>
      </c>
      <c r="AU229" s="181" t="s">
        <v>102</v>
      </c>
      <c r="AV229" s="11" t="s">
        <v>102</v>
      </c>
      <c r="AW229" s="11" t="s">
        <v>35</v>
      </c>
      <c r="AX229" s="11" t="s">
        <v>78</v>
      </c>
      <c r="AY229" s="181" t="s">
        <v>149</v>
      </c>
    </row>
    <row r="230" spans="2:65" s="11" customFormat="1" ht="22.5" customHeight="1">
      <c r="B230" s="174"/>
      <c r="C230" s="175"/>
      <c r="D230" s="175"/>
      <c r="E230" s="176" t="s">
        <v>5</v>
      </c>
      <c r="F230" s="257" t="s">
        <v>453</v>
      </c>
      <c r="G230" s="258"/>
      <c r="H230" s="258"/>
      <c r="I230" s="258"/>
      <c r="J230" s="175"/>
      <c r="K230" s="177">
        <v>7.36</v>
      </c>
      <c r="L230" s="175"/>
      <c r="M230" s="175"/>
      <c r="N230" s="175"/>
      <c r="O230" s="175"/>
      <c r="P230" s="175"/>
      <c r="Q230" s="175"/>
      <c r="R230" s="178"/>
      <c r="T230" s="179"/>
      <c r="U230" s="175"/>
      <c r="V230" s="175"/>
      <c r="W230" s="175"/>
      <c r="X230" s="175"/>
      <c r="Y230" s="175"/>
      <c r="Z230" s="175"/>
      <c r="AA230" s="180"/>
      <c r="AT230" s="181" t="s">
        <v>155</v>
      </c>
      <c r="AU230" s="181" t="s">
        <v>102</v>
      </c>
      <c r="AV230" s="11" t="s">
        <v>102</v>
      </c>
      <c r="AW230" s="11" t="s">
        <v>35</v>
      </c>
      <c r="AX230" s="11" t="s">
        <v>78</v>
      </c>
      <c r="AY230" s="181" t="s">
        <v>149</v>
      </c>
    </row>
    <row r="231" spans="2:65" s="11" customFormat="1" ht="22.5" customHeight="1">
      <c r="B231" s="174"/>
      <c r="C231" s="175"/>
      <c r="D231" s="175"/>
      <c r="E231" s="176" t="s">
        <v>5</v>
      </c>
      <c r="F231" s="257" t="s">
        <v>454</v>
      </c>
      <c r="G231" s="258"/>
      <c r="H231" s="258"/>
      <c r="I231" s="258"/>
      <c r="J231" s="175"/>
      <c r="K231" s="177">
        <v>4.8</v>
      </c>
      <c r="L231" s="175"/>
      <c r="M231" s="175"/>
      <c r="N231" s="175"/>
      <c r="O231" s="175"/>
      <c r="P231" s="175"/>
      <c r="Q231" s="175"/>
      <c r="R231" s="178"/>
      <c r="T231" s="179"/>
      <c r="U231" s="175"/>
      <c r="V231" s="175"/>
      <c r="W231" s="175"/>
      <c r="X231" s="175"/>
      <c r="Y231" s="175"/>
      <c r="Z231" s="175"/>
      <c r="AA231" s="180"/>
      <c r="AT231" s="181" t="s">
        <v>155</v>
      </c>
      <c r="AU231" s="181" t="s">
        <v>102</v>
      </c>
      <c r="AV231" s="11" t="s">
        <v>102</v>
      </c>
      <c r="AW231" s="11" t="s">
        <v>35</v>
      </c>
      <c r="AX231" s="11" t="s">
        <v>78</v>
      </c>
      <c r="AY231" s="181" t="s">
        <v>149</v>
      </c>
    </row>
    <row r="232" spans="2:65" s="12" customFormat="1" ht="22.5" customHeight="1">
      <c r="B232" s="182"/>
      <c r="C232" s="183"/>
      <c r="D232" s="183"/>
      <c r="E232" s="184" t="s">
        <v>5</v>
      </c>
      <c r="F232" s="259" t="s">
        <v>157</v>
      </c>
      <c r="G232" s="260"/>
      <c r="H232" s="260"/>
      <c r="I232" s="260"/>
      <c r="J232" s="183"/>
      <c r="K232" s="185">
        <v>49.28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155</v>
      </c>
      <c r="AU232" s="189" t="s">
        <v>102</v>
      </c>
      <c r="AV232" s="12" t="s">
        <v>154</v>
      </c>
      <c r="AW232" s="12" t="s">
        <v>35</v>
      </c>
      <c r="AX232" s="12" t="s">
        <v>84</v>
      </c>
      <c r="AY232" s="189" t="s">
        <v>149</v>
      </c>
    </row>
    <row r="233" spans="2:65" s="1" customFormat="1" ht="22.5" customHeight="1">
      <c r="B233" s="130"/>
      <c r="C233" s="159" t="s">
        <v>223</v>
      </c>
      <c r="D233" s="159" t="s">
        <v>150</v>
      </c>
      <c r="E233" s="160" t="s">
        <v>237</v>
      </c>
      <c r="F233" s="246" t="s">
        <v>238</v>
      </c>
      <c r="G233" s="246"/>
      <c r="H233" s="246"/>
      <c r="I233" s="246"/>
      <c r="J233" s="161" t="s">
        <v>153</v>
      </c>
      <c r="K233" s="162">
        <v>49.28</v>
      </c>
      <c r="L233" s="247">
        <v>0</v>
      </c>
      <c r="M233" s="247"/>
      <c r="N233" s="248">
        <f>ROUND(L233*K233,2)</f>
        <v>0</v>
      </c>
      <c r="O233" s="248"/>
      <c r="P233" s="248"/>
      <c r="Q233" s="248"/>
      <c r="R233" s="133"/>
      <c r="T233" s="163" t="s">
        <v>5</v>
      </c>
      <c r="U233" s="46" t="s">
        <v>43</v>
      </c>
      <c r="V233" s="38"/>
      <c r="W233" s="164">
        <f>V233*K233</f>
        <v>0</v>
      </c>
      <c r="X233" s="164">
        <v>0</v>
      </c>
      <c r="Y233" s="164">
        <f>X233*K233</f>
        <v>0</v>
      </c>
      <c r="Z233" s="164">
        <v>0</v>
      </c>
      <c r="AA233" s="165">
        <f>Z233*K233</f>
        <v>0</v>
      </c>
      <c r="AR233" s="20" t="s">
        <v>154</v>
      </c>
      <c r="AT233" s="20" t="s">
        <v>150</v>
      </c>
      <c r="AU233" s="20" t="s">
        <v>102</v>
      </c>
      <c r="AY233" s="20" t="s">
        <v>149</v>
      </c>
      <c r="BE233" s="104">
        <f>IF(U233="základní",N233,0)</f>
        <v>0</v>
      </c>
      <c r="BF233" s="104">
        <f>IF(U233="snížená",N233,0)</f>
        <v>0</v>
      </c>
      <c r="BG233" s="104">
        <f>IF(U233="zákl. přenesená",N233,0)</f>
        <v>0</v>
      </c>
      <c r="BH233" s="104">
        <f>IF(U233="sníž. přenesená",N233,0)</f>
        <v>0</v>
      </c>
      <c r="BI233" s="104">
        <f>IF(U233="nulová",N233,0)</f>
        <v>0</v>
      </c>
      <c r="BJ233" s="20" t="s">
        <v>84</v>
      </c>
      <c r="BK233" s="104">
        <f>ROUND(L233*K233,2)</f>
        <v>0</v>
      </c>
      <c r="BL233" s="20" t="s">
        <v>154</v>
      </c>
      <c r="BM233" s="20" t="s">
        <v>455</v>
      </c>
    </row>
    <row r="234" spans="2:65" s="1" customFormat="1" ht="31.5" customHeight="1">
      <c r="B234" s="130"/>
      <c r="C234" s="159" t="s">
        <v>225</v>
      </c>
      <c r="D234" s="159" t="s">
        <v>150</v>
      </c>
      <c r="E234" s="160" t="s">
        <v>456</v>
      </c>
      <c r="F234" s="246" t="s">
        <v>457</v>
      </c>
      <c r="G234" s="246"/>
      <c r="H234" s="246"/>
      <c r="I234" s="246"/>
      <c r="J234" s="161" t="s">
        <v>189</v>
      </c>
      <c r="K234" s="162">
        <v>0.124</v>
      </c>
      <c r="L234" s="247">
        <v>0</v>
      </c>
      <c r="M234" s="247"/>
      <c r="N234" s="248">
        <f>ROUND(L234*K234,2)</f>
        <v>0</v>
      </c>
      <c r="O234" s="248"/>
      <c r="P234" s="248"/>
      <c r="Q234" s="248"/>
      <c r="R234" s="133"/>
      <c r="T234" s="163" t="s">
        <v>5</v>
      </c>
      <c r="U234" s="46" t="s">
        <v>43</v>
      </c>
      <c r="V234" s="38"/>
      <c r="W234" s="164">
        <f>V234*K234</f>
        <v>0</v>
      </c>
      <c r="X234" s="164">
        <v>1.0530600000000001</v>
      </c>
      <c r="Y234" s="164">
        <f>X234*K234</f>
        <v>0.13057944000000002</v>
      </c>
      <c r="Z234" s="164">
        <v>0</v>
      </c>
      <c r="AA234" s="165">
        <f>Z234*K234</f>
        <v>0</v>
      </c>
      <c r="AR234" s="20" t="s">
        <v>154</v>
      </c>
      <c r="AT234" s="20" t="s">
        <v>150</v>
      </c>
      <c r="AU234" s="20" t="s">
        <v>102</v>
      </c>
      <c r="AY234" s="20" t="s">
        <v>149</v>
      </c>
      <c r="BE234" s="104">
        <f>IF(U234="základní",N234,0)</f>
        <v>0</v>
      </c>
      <c r="BF234" s="104">
        <f>IF(U234="snížená",N234,0)</f>
        <v>0</v>
      </c>
      <c r="BG234" s="104">
        <f>IF(U234="zákl. přenesená",N234,0)</f>
        <v>0</v>
      </c>
      <c r="BH234" s="104">
        <f>IF(U234="sníž. přenesená",N234,0)</f>
        <v>0</v>
      </c>
      <c r="BI234" s="104">
        <f>IF(U234="nulová",N234,0)</f>
        <v>0</v>
      </c>
      <c r="BJ234" s="20" t="s">
        <v>84</v>
      </c>
      <c r="BK234" s="104">
        <f>ROUND(L234*K234,2)</f>
        <v>0</v>
      </c>
      <c r="BL234" s="20" t="s">
        <v>154</v>
      </c>
      <c r="BM234" s="20" t="s">
        <v>458</v>
      </c>
    </row>
    <row r="235" spans="2:65" s="11" customFormat="1" ht="22.5" customHeight="1">
      <c r="B235" s="174"/>
      <c r="C235" s="175"/>
      <c r="D235" s="175"/>
      <c r="E235" s="176" t="s">
        <v>5</v>
      </c>
      <c r="F235" s="264" t="s">
        <v>459</v>
      </c>
      <c r="G235" s="265"/>
      <c r="H235" s="265"/>
      <c r="I235" s="265"/>
      <c r="J235" s="175"/>
      <c r="K235" s="177">
        <v>0.124</v>
      </c>
      <c r="L235" s="175"/>
      <c r="M235" s="175"/>
      <c r="N235" s="175"/>
      <c r="O235" s="175"/>
      <c r="P235" s="175"/>
      <c r="Q235" s="175"/>
      <c r="R235" s="178"/>
      <c r="T235" s="179"/>
      <c r="U235" s="175"/>
      <c r="V235" s="175"/>
      <c r="W235" s="175"/>
      <c r="X235" s="175"/>
      <c r="Y235" s="175"/>
      <c r="Z235" s="175"/>
      <c r="AA235" s="180"/>
      <c r="AT235" s="181" t="s">
        <v>155</v>
      </c>
      <c r="AU235" s="181" t="s">
        <v>102</v>
      </c>
      <c r="AV235" s="11" t="s">
        <v>102</v>
      </c>
      <c r="AW235" s="11" t="s">
        <v>35</v>
      </c>
      <c r="AX235" s="11" t="s">
        <v>84</v>
      </c>
      <c r="AY235" s="181" t="s">
        <v>149</v>
      </c>
    </row>
    <row r="236" spans="2:65" s="9" customFormat="1" ht="29.85" customHeight="1">
      <c r="B236" s="148"/>
      <c r="C236" s="149"/>
      <c r="D236" s="158" t="s">
        <v>114</v>
      </c>
      <c r="E236" s="158"/>
      <c r="F236" s="158"/>
      <c r="G236" s="158"/>
      <c r="H236" s="158"/>
      <c r="I236" s="158"/>
      <c r="J236" s="158"/>
      <c r="K236" s="158"/>
      <c r="L236" s="158"/>
      <c r="M236" s="158"/>
      <c r="N236" s="253">
        <f>BK236</f>
        <v>0</v>
      </c>
      <c r="O236" s="254"/>
      <c r="P236" s="254"/>
      <c r="Q236" s="254"/>
      <c r="R236" s="151"/>
      <c r="T236" s="152"/>
      <c r="U236" s="149"/>
      <c r="V236" s="149"/>
      <c r="W236" s="153">
        <f>SUM(W237:W245)</f>
        <v>0</v>
      </c>
      <c r="X236" s="149"/>
      <c r="Y236" s="153">
        <f>SUM(Y237:Y245)</f>
        <v>0.33696000000000004</v>
      </c>
      <c r="Z236" s="149"/>
      <c r="AA236" s="154">
        <f>SUM(AA237:AA245)</f>
        <v>0</v>
      </c>
      <c r="AR236" s="155" t="s">
        <v>84</v>
      </c>
      <c r="AT236" s="156" t="s">
        <v>77</v>
      </c>
      <c r="AU236" s="156" t="s">
        <v>84</v>
      </c>
      <c r="AY236" s="155" t="s">
        <v>149</v>
      </c>
      <c r="BK236" s="157">
        <f>SUM(BK237:BK245)</f>
        <v>0</v>
      </c>
    </row>
    <row r="237" spans="2:65" s="1" customFormat="1" ht="31.5" customHeight="1">
      <c r="B237" s="130"/>
      <c r="C237" s="159" t="s">
        <v>226</v>
      </c>
      <c r="D237" s="159" t="s">
        <v>150</v>
      </c>
      <c r="E237" s="160" t="s">
        <v>241</v>
      </c>
      <c r="F237" s="246" t="s">
        <v>242</v>
      </c>
      <c r="G237" s="246"/>
      <c r="H237" s="246"/>
      <c r="I237" s="246"/>
      <c r="J237" s="161" t="s">
        <v>243</v>
      </c>
      <c r="K237" s="162">
        <v>48</v>
      </c>
      <c r="L237" s="247">
        <v>0</v>
      </c>
      <c r="M237" s="247"/>
      <c r="N237" s="248">
        <f>ROUND(L237*K237,2)</f>
        <v>0</v>
      </c>
      <c r="O237" s="248"/>
      <c r="P237" s="248"/>
      <c r="Q237" s="248"/>
      <c r="R237" s="133"/>
      <c r="T237" s="163" t="s">
        <v>5</v>
      </c>
      <c r="U237" s="46" t="s">
        <v>43</v>
      </c>
      <c r="V237" s="38"/>
      <c r="W237" s="164">
        <f>V237*K237</f>
        <v>0</v>
      </c>
      <c r="X237" s="164">
        <v>7.0200000000000002E-3</v>
      </c>
      <c r="Y237" s="164">
        <f>X237*K237</f>
        <v>0.33696000000000004</v>
      </c>
      <c r="Z237" s="164">
        <v>0</v>
      </c>
      <c r="AA237" s="165">
        <f>Z237*K237</f>
        <v>0</v>
      </c>
      <c r="AR237" s="20" t="s">
        <v>154</v>
      </c>
      <c r="AT237" s="20" t="s">
        <v>150</v>
      </c>
      <c r="AU237" s="20" t="s">
        <v>102</v>
      </c>
      <c r="AY237" s="20" t="s">
        <v>149</v>
      </c>
      <c r="BE237" s="104">
        <f>IF(U237="základní",N237,0)</f>
        <v>0</v>
      </c>
      <c r="BF237" s="104">
        <f>IF(U237="snížená",N237,0)</f>
        <v>0</v>
      </c>
      <c r="BG237" s="104">
        <f>IF(U237="zákl. přenesená",N237,0)</f>
        <v>0</v>
      </c>
      <c r="BH237" s="104">
        <f>IF(U237="sníž. přenesená",N237,0)</f>
        <v>0</v>
      </c>
      <c r="BI237" s="104">
        <f>IF(U237="nulová",N237,0)</f>
        <v>0</v>
      </c>
      <c r="BJ237" s="20" t="s">
        <v>84</v>
      </c>
      <c r="BK237" s="104">
        <f>ROUND(L237*K237,2)</f>
        <v>0</v>
      </c>
      <c r="BL237" s="20" t="s">
        <v>154</v>
      </c>
      <c r="BM237" s="20" t="s">
        <v>460</v>
      </c>
    </row>
    <row r="238" spans="2:65" s="10" customFormat="1" ht="22.5" customHeight="1">
      <c r="B238" s="166"/>
      <c r="C238" s="167"/>
      <c r="D238" s="167"/>
      <c r="E238" s="168" t="s">
        <v>5</v>
      </c>
      <c r="F238" s="255" t="s">
        <v>461</v>
      </c>
      <c r="G238" s="256"/>
      <c r="H238" s="256"/>
      <c r="I238" s="256"/>
      <c r="J238" s="167"/>
      <c r="K238" s="169" t="s">
        <v>5</v>
      </c>
      <c r="L238" s="167"/>
      <c r="M238" s="167"/>
      <c r="N238" s="167"/>
      <c r="O238" s="167"/>
      <c r="P238" s="167"/>
      <c r="Q238" s="167"/>
      <c r="R238" s="170"/>
      <c r="T238" s="171"/>
      <c r="U238" s="167"/>
      <c r="V238" s="167"/>
      <c r="W238" s="167"/>
      <c r="X238" s="167"/>
      <c r="Y238" s="167"/>
      <c r="Z238" s="167"/>
      <c r="AA238" s="172"/>
      <c r="AT238" s="173" t="s">
        <v>155</v>
      </c>
      <c r="AU238" s="173" t="s">
        <v>102</v>
      </c>
      <c r="AV238" s="10" t="s">
        <v>84</v>
      </c>
      <c r="AW238" s="10" t="s">
        <v>35</v>
      </c>
      <c r="AX238" s="10" t="s">
        <v>78</v>
      </c>
      <c r="AY238" s="173" t="s">
        <v>149</v>
      </c>
    </row>
    <row r="239" spans="2:65" s="11" customFormat="1" ht="22.5" customHeight="1">
      <c r="B239" s="174"/>
      <c r="C239" s="175"/>
      <c r="D239" s="175"/>
      <c r="E239" s="176" t="s">
        <v>5</v>
      </c>
      <c r="F239" s="257" t="s">
        <v>462</v>
      </c>
      <c r="G239" s="258"/>
      <c r="H239" s="258"/>
      <c r="I239" s="258"/>
      <c r="J239" s="175"/>
      <c r="K239" s="177">
        <v>48</v>
      </c>
      <c r="L239" s="175"/>
      <c r="M239" s="175"/>
      <c r="N239" s="175"/>
      <c r="O239" s="175"/>
      <c r="P239" s="175"/>
      <c r="Q239" s="175"/>
      <c r="R239" s="178"/>
      <c r="T239" s="179"/>
      <c r="U239" s="175"/>
      <c r="V239" s="175"/>
      <c r="W239" s="175"/>
      <c r="X239" s="175"/>
      <c r="Y239" s="175"/>
      <c r="Z239" s="175"/>
      <c r="AA239" s="180"/>
      <c r="AT239" s="181" t="s">
        <v>155</v>
      </c>
      <c r="AU239" s="181" t="s">
        <v>102</v>
      </c>
      <c r="AV239" s="11" t="s">
        <v>102</v>
      </c>
      <c r="AW239" s="11" t="s">
        <v>35</v>
      </c>
      <c r="AX239" s="11" t="s">
        <v>78</v>
      </c>
      <c r="AY239" s="181" t="s">
        <v>149</v>
      </c>
    </row>
    <row r="240" spans="2:65" s="12" customFormat="1" ht="22.5" customHeight="1">
      <c r="B240" s="182"/>
      <c r="C240" s="183"/>
      <c r="D240" s="183"/>
      <c r="E240" s="184" t="s">
        <v>5</v>
      </c>
      <c r="F240" s="259" t="s">
        <v>157</v>
      </c>
      <c r="G240" s="260"/>
      <c r="H240" s="260"/>
      <c r="I240" s="260"/>
      <c r="J240" s="183"/>
      <c r="K240" s="185">
        <v>48</v>
      </c>
      <c r="L240" s="183"/>
      <c r="M240" s="183"/>
      <c r="N240" s="183"/>
      <c r="O240" s="183"/>
      <c r="P240" s="183"/>
      <c r="Q240" s="183"/>
      <c r="R240" s="186"/>
      <c r="T240" s="187"/>
      <c r="U240" s="183"/>
      <c r="V240" s="183"/>
      <c r="W240" s="183"/>
      <c r="X240" s="183"/>
      <c r="Y240" s="183"/>
      <c r="Z240" s="183"/>
      <c r="AA240" s="188"/>
      <c r="AT240" s="189" t="s">
        <v>155</v>
      </c>
      <c r="AU240" s="189" t="s">
        <v>102</v>
      </c>
      <c r="AV240" s="12" t="s">
        <v>154</v>
      </c>
      <c r="AW240" s="12" t="s">
        <v>35</v>
      </c>
      <c r="AX240" s="12" t="s">
        <v>84</v>
      </c>
      <c r="AY240" s="189" t="s">
        <v>149</v>
      </c>
    </row>
    <row r="241" spans="2:65" s="1" customFormat="1" ht="31.5" customHeight="1">
      <c r="B241" s="130"/>
      <c r="C241" s="190" t="s">
        <v>227</v>
      </c>
      <c r="D241" s="190" t="s">
        <v>195</v>
      </c>
      <c r="E241" s="191" t="s">
        <v>463</v>
      </c>
      <c r="F241" s="261" t="s">
        <v>464</v>
      </c>
      <c r="G241" s="261"/>
      <c r="H241" s="261"/>
      <c r="I241" s="261"/>
      <c r="J241" s="192" t="s">
        <v>243</v>
      </c>
      <c r="K241" s="193">
        <v>48</v>
      </c>
      <c r="L241" s="262">
        <v>0</v>
      </c>
      <c r="M241" s="262"/>
      <c r="N241" s="263">
        <f>ROUND(L241*K241,2)</f>
        <v>0</v>
      </c>
      <c r="O241" s="248"/>
      <c r="P241" s="248"/>
      <c r="Q241" s="248"/>
      <c r="R241" s="133"/>
      <c r="T241" s="163" t="s">
        <v>5</v>
      </c>
      <c r="U241" s="46" t="s">
        <v>43</v>
      </c>
      <c r="V241" s="38"/>
      <c r="W241" s="164">
        <f>V241*K241</f>
        <v>0</v>
      </c>
      <c r="X241" s="164">
        <v>0</v>
      </c>
      <c r="Y241" s="164">
        <f>X241*K241</f>
        <v>0</v>
      </c>
      <c r="Z241" s="164">
        <v>0</v>
      </c>
      <c r="AA241" s="165">
        <f>Z241*K241</f>
        <v>0</v>
      </c>
      <c r="AR241" s="20" t="s">
        <v>170</v>
      </c>
      <c r="AT241" s="20" t="s">
        <v>195</v>
      </c>
      <c r="AU241" s="20" t="s">
        <v>102</v>
      </c>
      <c r="AY241" s="20" t="s">
        <v>149</v>
      </c>
      <c r="BE241" s="104">
        <f>IF(U241="základní",N241,0)</f>
        <v>0</v>
      </c>
      <c r="BF241" s="104">
        <f>IF(U241="snížená",N241,0)</f>
        <v>0</v>
      </c>
      <c r="BG241" s="104">
        <f>IF(U241="zákl. přenesená",N241,0)</f>
        <v>0</v>
      </c>
      <c r="BH241" s="104">
        <f>IF(U241="sníž. přenesená",N241,0)</f>
        <v>0</v>
      </c>
      <c r="BI241" s="104">
        <f>IF(U241="nulová",N241,0)</f>
        <v>0</v>
      </c>
      <c r="BJ241" s="20" t="s">
        <v>84</v>
      </c>
      <c r="BK241" s="104">
        <f>ROUND(L241*K241,2)</f>
        <v>0</v>
      </c>
      <c r="BL241" s="20" t="s">
        <v>154</v>
      </c>
      <c r="BM241" s="20" t="s">
        <v>465</v>
      </c>
    </row>
    <row r="242" spans="2:65" s="1" customFormat="1" ht="31.5" customHeight="1">
      <c r="B242" s="130"/>
      <c r="C242" s="159" t="s">
        <v>228</v>
      </c>
      <c r="D242" s="159" t="s">
        <v>150</v>
      </c>
      <c r="E242" s="160" t="s">
        <v>466</v>
      </c>
      <c r="F242" s="246" t="s">
        <v>467</v>
      </c>
      <c r="G242" s="246"/>
      <c r="H242" s="246"/>
      <c r="I242" s="246"/>
      <c r="J242" s="161" t="s">
        <v>243</v>
      </c>
      <c r="K242" s="162">
        <v>2</v>
      </c>
      <c r="L242" s="247">
        <v>0</v>
      </c>
      <c r="M242" s="247"/>
      <c r="N242" s="248">
        <f>ROUND(L242*K242,2)</f>
        <v>0</v>
      </c>
      <c r="O242" s="248"/>
      <c r="P242" s="248"/>
      <c r="Q242" s="248"/>
      <c r="R242" s="133"/>
      <c r="T242" s="163" t="s">
        <v>5</v>
      </c>
      <c r="U242" s="46" t="s">
        <v>43</v>
      </c>
      <c r="V242" s="38"/>
      <c r="W242" s="164">
        <f>V242*K242</f>
        <v>0</v>
      </c>
      <c r="X242" s="164">
        <v>0</v>
      </c>
      <c r="Y242" s="164">
        <f>X242*K242</f>
        <v>0</v>
      </c>
      <c r="Z242" s="164">
        <v>0</v>
      </c>
      <c r="AA242" s="165">
        <f>Z242*K242</f>
        <v>0</v>
      </c>
      <c r="AR242" s="20" t="s">
        <v>154</v>
      </c>
      <c r="AT242" s="20" t="s">
        <v>150</v>
      </c>
      <c r="AU242" s="20" t="s">
        <v>102</v>
      </c>
      <c r="AY242" s="20" t="s">
        <v>149</v>
      </c>
      <c r="BE242" s="104">
        <f>IF(U242="základní",N242,0)</f>
        <v>0</v>
      </c>
      <c r="BF242" s="104">
        <f>IF(U242="snížená",N242,0)</f>
        <v>0</v>
      </c>
      <c r="BG242" s="104">
        <f>IF(U242="zákl. přenesená",N242,0)</f>
        <v>0</v>
      </c>
      <c r="BH242" s="104">
        <f>IF(U242="sníž. přenesená",N242,0)</f>
        <v>0</v>
      </c>
      <c r="BI242" s="104">
        <f>IF(U242="nulová",N242,0)</f>
        <v>0</v>
      </c>
      <c r="BJ242" s="20" t="s">
        <v>84</v>
      </c>
      <c r="BK242" s="104">
        <f>ROUND(L242*K242,2)</f>
        <v>0</v>
      </c>
      <c r="BL242" s="20" t="s">
        <v>154</v>
      </c>
      <c r="BM242" s="20" t="s">
        <v>468</v>
      </c>
    </row>
    <row r="243" spans="2:65" s="11" customFormat="1" ht="22.5" customHeight="1">
      <c r="B243" s="174"/>
      <c r="C243" s="175"/>
      <c r="D243" s="175"/>
      <c r="E243" s="176" t="s">
        <v>5</v>
      </c>
      <c r="F243" s="264" t="s">
        <v>469</v>
      </c>
      <c r="G243" s="265"/>
      <c r="H243" s="265"/>
      <c r="I243" s="265"/>
      <c r="J243" s="175"/>
      <c r="K243" s="177">
        <v>2</v>
      </c>
      <c r="L243" s="175"/>
      <c r="M243" s="175"/>
      <c r="N243" s="175"/>
      <c r="O243" s="175"/>
      <c r="P243" s="175"/>
      <c r="Q243" s="175"/>
      <c r="R243" s="178"/>
      <c r="T243" s="179"/>
      <c r="U243" s="175"/>
      <c r="V243" s="175"/>
      <c r="W243" s="175"/>
      <c r="X243" s="175"/>
      <c r="Y243" s="175"/>
      <c r="Z243" s="175"/>
      <c r="AA243" s="180"/>
      <c r="AT243" s="181" t="s">
        <v>155</v>
      </c>
      <c r="AU243" s="181" t="s">
        <v>102</v>
      </c>
      <c r="AV243" s="11" t="s">
        <v>102</v>
      </c>
      <c r="AW243" s="11" t="s">
        <v>35</v>
      </c>
      <c r="AX243" s="11" t="s">
        <v>84</v>
      </c>
      <c r="AY243" s="181" t="s">
        <v>149</v>
      </c>
    </row>
    <row r="244" spans="2:65" s="1" customFormat="1" ht="44.25" customHeight="1">
      <c r="B244" s="130"/>
      <c r="C244" s="190" t="s">
        <v>229</v>
      </c>
      <c r="D244" s="190" t="s">
        <v>195</v>
      </c>
      <c r="E244" s="191" t="s">
        <v>470</v>
      </c>
      <c r="F244" s="261" t="s">
        <v>471</v>
      </c>
      <c r="G244" s="261"/>
      <c r="H244" s="261"/>
      <c r="I244" s="261"/>
      <c r="J244" s="192" t="s">
        <v>243</v>
      </c>
      <c r="K244" s="193">
        <v>2</v>
      </c>
      <c r="L244" s="262">
        <v>0</v>
      </c>
      <c r="M244" s="262"/>
      <c r="N244" s="263">
        <f>ROUND(L244*K244,2)</f>
        <v>0</v>
      </c>
      <c r="O244" s="248"/>
      <c r="P244" s="248"/>
      <c r="Q244" s="248"/>
      <c r="R244" s="133"/>
      <c r="T244" s="163" t="s">
        <v>5</v>
      </c>
      <c r="U244" s="46" t="s">
        <v>43</v>
      </c>
      <c r="V244" s="38"/>
      <c r="W244" s="164">
        <f>V244*K244</f>
        <v>0</v>
      </c>
      <c r="X244" s="164">
        <v>0</v>
      </c>
      <c r="Y244" s="164">
        <f>X244*K244</f>
        <v>0</v>
      </c>
      <c r="Z244" s="164">
        <v>0</v>
      </c>
      <c r="AA244" s="165">
        <f>Z244*K244</f>
        <v>0</v>
      </c>
      <c r="AR244" s="20" t="s">
        <v>170</v>
      </c>
      <c r="AT244" s="20" t="s">
        <v>195</v>
      </c>
      <c r="AU244" s="20" t="s">
        <v>102</v>
      </c>
      <c r="AY244" s="20" t="s">
        <v>149</v>
      </c>
      <c r="BE244" s="104">
        <f>IF(U244="základní",N244,0)</f>
        <v>0</v>
      </c>
      <c r="BF244" s="104">
        <f>IF(U244="snížená",N244,0)</f>
        <v>0</v>
      </c>
      <c r="BG244" s="104">
        <f>IF(U244="zákl. přenesená",N244,0)</f>
        <v>0</v>
      </c>
      <c r="BH244" s="104">
        <f>IF(U244="sníž. přenesená",N244,0)</f>
        <v>0</v>
      </c>
      <c r="BI244" s="104">
        <f>IF(U244="nulová",N244,0)</f>
        <v>0</v>
      </c>
      <c r="BJ244" s="20" t="s">
        <v>84</v>
      </c>
      <c r="BK244" s="104">
        <f>ROUND(L244*K244,2)</f>
        <v>0</v>
      </c>
      <c r="BL244" s="20" t="s">
        <v>154</v>
      </c>
      <c r="BM244" s="20" t="s">
        <v>472</v>
      </c>
    </row>
    <row r="245" spans="2:65" s="11" customFormat="1" ht="31.5" customHeight="1">
      <c r="B245" s="174"/>
      <c r="C245" s="175"/>
      <c r="D245" s="175"/>
      <c r="E245" s="176" t="s">
        <v>5</v>
      </c>
      <c r="F245" s="264" t="s">
        <v>473</v>
      </c>
      <c r="G245" s="265"/>
      <c r="H245" s="265"/>
      <c r="I245" s="265"/>
      <c r="J245" s="175"/>
      <c r="K245" s="177">
        <v>2</v>
      </c>
      <c r="L245" s="175"/>
      <c r="M245" s="175"/>
      <c r="N245" s="175"/>
      <c r="O245" s="175"/>
      <c r="P245" s="175"/>
      <c r="Q245" s="175"/>
      <c r="R245" s="178"/>
      <c r="T245" s="179"/>
      <c r="U245" s="175"/>
      <c r="V245" s="175"/>
      <c r="W245" s="175"/>
      <c r="X245" s="175"/>
      <c r="Y245" s="175"/>
      <c r="Z245" s="175"/>
      <c r="AA245" s="180"/>
      <c r="AT245" s="181" t="s">
        <v>155</v>
      </c>
      <c r="AU245" s="181" t="s">
        <v>102</v>
      </c>
      <c r="AV245" s="11" t="s">
        <v>102</v>
      </c>
      <c r="AW245" s="11" t="s">
        <v>35</v>
      </c>
      <c r="AX245" s="11" t="s">
        <v>84</v>
      </c>
      <c r="AY245" s="181" t="s">
        <v>149</v>
      </c>
    </row>
    <row r="246" spans="2:65" s="9" customFormat="1" ht="29.85" customHeight="1">
      <c r="B246" s="148"/>
      <c r="C246" s="149"/>
      <c r="D246" s="158" t="s">
        <v>115</v>
      </c>
      <c r="E246" s="158"/>
      <c r="F246" s="158"/>
      <c r="G246" s="158"/>
      <c r="H246" s="158"/>
      <c r="I246" s="158"/>
      <c r="J246" s="158"/>
      <c r="K246" s="158"/>
      <c r="L246" s="158"/>
      <c r="M246" s="158"/>
      <c r="N246" s="253">
        <f>BK246</f>
        <v>0</v>
      </c>
      <c r="O246" s="254"/>
      <c r="P246" s="254"/>
      <c r="Q246" s="254"/>
      <c r="R246" s="151"/>
      <c r="T246" s="152"/>
      <c r="U246" s="149"/>
      <c r="V246" s="149"/>
      <c r="W246" s="153">
        <f>SUM(W247:W272)</f>
        <v>0</v>
      </c>
      <c r="X246" s="149"/>
      <c r="Y246" s="153">
        <f>SUM(Y247:Y272)</f>
        <v>0</v>
      </c>
      <c r="Z246" s="149"/>
      <c r="AA246" s="154">
        <f>SUM(AA247:AA272)</f>
        <v>0</v>
      </c>
      <c r="AR246" s="155" t="s">
        <v>84</v>
      </c>
      <c r="AT246" s="156" t="s">
        <v>77</v>
      </c>
      <c r="AU246" s="156" t="s">
        <v>84</v>
      </c>
      <c r="AY246" s="155" t="s">
        <v>149</v>
      </c>
      <c r="BK246" s="157">
        <f>SUM(BK247:BK272)</f>
        <v>0</v>
      </c>
    </row>
    <row r="247" spans="2:65" s="1" customFormat="1" ht="31.5" customHeight="1">
      <c r="B247" s="130"/>
      <c r="C247" s="159" t="s">
        <v>230</v>
      </c>
      <c r="D247" s="159" t="s">
        <v>150</v>
      </c>
      <c r="E247" s="160" t="s">
        <v>474</v>
      </c>
      <c r="F247" s="246" t="s">
        <v>475</v>
      </c>
      <c r="G247" s="246"/>
      <c r="H247" s="246"/>
      <c r="I247" s="246"/>
      <c r="J247" s="161" t="s">
        <v>153</v>
      </c>
      <c r="K247" s="162">
        <v>1165.0899999999999</v>
      </c>
      <c r="L247" s="247">
        <v>0</v>
      </c>
      <c r="M247" s="247"/>
      <c r="N247" s="248">
        <f>ROUND(L247*K247,2)</f>
        <v>0</v>
      </c>
      <c r="O247" s="248"/>
      <c r="P247" s="248"/>
      <c r="Q247" s="248"/>
      <c r="R247" s="133"/>
      <c r="T247" s="163" t="s">
        <v>5</v>
      </c>
      <c r="U247" s="46" t="s">
        <v>43</v>
      </c>
      <c r="V247" s="38"/>
      <c r="W247" s="164">
        <f>V247*K247</f>
        <v>0</v>
      </c>
      <c r="X247" s="164">
        <v>0</v>
      </c>
      <c r="Y247" s="164">
        <f>X247*K247</f>
        <v>0</v>
      </c>
      <c r="Z247" s="164">
        <v>0</v>
      </c>
      <c r="AA247" s="165">
        <f>Z247*K247</f>
        <v>0</v>
      </c>
      <c r="AR247" s="20" t="s">
        <v>154</v>
      </c>
      <c r="AT247" s="20" t="s">
        <v>150</v>
      </c>
      <c r="AU247" s="20" t="s">
        <v>102</v>
      </c>
      <c r="AY247" s="20" t="s">
        <v>149</v>
      </c>
      <c r="BE247" s="104">
        <f>IF(U247="základní",N247,0)</f>
        <v>0</v>
      </c>
      <c r="BF247" s="104">
        <f>IF(U247="snížená",N247,0)</f>
        <v>0</v>
      </c>
      <c r="BG247" s="104">
        <f>IF(U247="zákl. přenesená",N247,0)</f>
        <v>0</v>
      </c>
      <c r="BH247" s="104">
        <f>IF(U247="sníž. přenesená",N247,0)</f>
        <v>0</v>
      </c>
      <c r="BI247" s="104">
        <f>IF(U247="nulová",N247,0)</f>
        <v>0</v>
      </c>
      <c r="BJ247" s="20" t="s">
        <v>84</v>
      </c>
      <c r="BK247" s="104">
        <f>ROUND(L247*K247,2)</f>
        <v>0</v>
      </c>
      <c r="BL247" s="20" t="s">
        <v>154</v>
      </c>
      <c r="BM247" s="20" t="s">
        <v>476</v>
      </c>
    </row>
    <row r="248" spans="2:65" s="11" customFormat="1" ht="22.5" customHeight="1">
      <c r="B248" s="174"/>
      <c r="C248" s="175"/>
      <c r="D248" s="175"/>
      <c r="E248" s="176" t="s">
        <v>5</v>
      </c>
      <c r="F248" s="264" t="s">
        <v>477</v>
      </c>
      <c r="G248" s="265"/>
      <c r="H248" s="265"/>
      <c r="I248" s="265"/>
      <c r="J248" s="175"/>
      <c r="K248" s="177">
        <v>1165.0899999999999</v>
      </c>
      <c r="L248" s="175"/>
      <c r="M248" s="175"/>
      <c r="N248" s="175"/>
      <c r="O248" s="175"/>
      <c r="P248" s="175"/>
      <c r="Q248" s="175"/>
      <c r="R248" s="178"/>
      <c r="T248" s="179"/>
      <c r="U248" s="175"/>
      <c r="V248" s="175"/>
      <c r="W248" s="175"/>
      <c r="X248" s="175"/>
      <c r="Y248" s="175"/>
      <c r="Z248" s="175"/>
      <c r="AA248" s="180"/>
      <c r="AT248" s="181" t="s">
        <v>155</v>
      </c>
      <c r="AU248" s="181" t="s">
        <v>102</v>
      </c>
      <c r="AV248" s="11" t="s">
        <v>102</v>
      </c>
      <c r="AW248" s="11" t="s">
        <v>35</v>
      </c>
      <c r="AX248" s="11" t="s">
        <v>84</v>
      </c>
      <c r="AY248" s="181" t="s">
        <v>149</v>
      </c>
    </row>
    <row r="249" spans="2:65" s="1" customFormat="1" ht="22.5" customHeight="1">
      <c r="B249" s="130"/>
      <c r="C249" s="159" t="s">
        <v>233</v>
      </c>
      <c r="D249" s="159" t="s">
        <v>150</v>
      </c>
      <c r="E249" s="160" t="s">
        <v>478</v>
      </c>
      <c r="F249" s="246" t="s">
        <v>479</v>
      </c>
      <c r="G249" s="246"/>
      <c r="H249" s="246"/>
      <c r="I249" s="246"/>
      <c r="J249" s="161" t="s">
        <v>153</v>
      </c>
      <c r="K249" s="162">
        <v>1144</v>
      </c>
      <c r="L249" s="247">
        <v>0</v>
      </c>
      <c r="M249" s="247"/>
      <c r="N249" s="248">
        <f>ROUND(L249*K249,2)</f>
        <v>0</v>
      </c>
      <c r="O249" s="248"/>
      <c r="P249" s="248"/>
      <c r="Q249" s="248"/>
      <c r="R249" s="133"/>
      <c r="T249" s="163" t="s">
        <v>5</v>
      </c>
      <c r="U249" s="46" t="s">
        <v>43</v>
      </c>
      <c r="V249" s="38"/>
      <c r="W249" s="164">
        <f>V249*K249</f>
        <v>0</v>
      </c>
      <c r="X249" s="164">
        <v>0</v>
      </c>
      <c r="Y249" s="164">
        <f>X249*K249</f>
        <v>0</v>
      </c>
      <c r="Z249" s="164">
        <v>0</v>
      </c>
      <c r="AA249" s="165">
        <f>Z249*K249</f>
        <v>0</v>
      </c>
      <c r="AR249" s="20" t="s">
        <v>154</v>
      </c>
      <c r="AT249" s="20" t="s">
        <v>150</v>
      </c>
      <c r="AU249" s="20" t="s">
        <v>102</v>
      </c>
      <c r="AY249" s="20" t="s">
        <v>149</v>
      </c>
      <c r="BE249" s="104">
        <f>IF(U249="základní",N249,0)</f>
        <v>0</v>
      </c>
      <c r="BF249" s="104">
        <f>IF(U249="snížená",N249,0)</f>
        <v>0</v>
      </c>
      <c r="BG249" s="104">
        <f>IF(U249="zákl. přenesená",N249,0)</f>
        <v>0</v>
      </c>
      <c r="BH249" s="104">
        <f>IF(U249="sníž. přenesená",N249,0)</f>
        <v>0</v>
      </c>
      <c r="BI249" s="104">
        <f>IF(U249="nulová",N249,0)</f>
        <v>0</v>
      </c>
      <c r="BJ249" s="20" t="s">
        <v>84</v>
      </c>
      <c r="BK249" s="104">
        <f>ROUND(L249*K249,2)</f>
        <v>0</v>
      </c>
      <c r="BL249" s="20" t="s">
        <v>154</v>
      </c>
      <c r="BM249" s="20" t="s">
        <v>480</v>
      </c>
    </row>
    <row r="250" spans="2:65" s="11" customFormat="1" ht="22.5" customHeight="1">
      <c r="B250" s="174"/>
      <c r="C250" s="175"/>
      <c r="D250" s="175"/>
      <c r="E250" s="176" t="s">
        <v>5</v>
      </c>
      <c r="F250" s="264" t="s">
        <v>481</v>
      </c>
      <c r="G250" s="265"/>
      <c r="H250" s="265"/>
      <c r="I250" s="265"/>
      <c r="J250" s="175"/>
      <c r="K250" s="177">
        <v>1144</v>
      </c>
      <c r="L250" s="175"/>
      <c r="M250" s="175"/>
      <c r="N250" s="175"/>
      <c r="O250" s="175"/>
      <c r="P250" s="175"/>
      <c r="Q250" s="175"/>
      <c r="R250" s="178"/>
      <c r="T250" s="179"/>
      <c r="U250" s="175"/>
      <c r="V250" s="175"/>
      <c r="W250" s="175"/>
      <c r="X250" s="175"/>
      <c r="Y250" s="175"/>
      <c r="Z250" s="175"/>
      <c r="AA250" s="180"/>
      <c r="AT250" s="181" t="s">
        <v>155</v>
      </c>
      <c r="AU250" s="181" t="s">
        <v>102</v>
      </c>
      <c r="AV250" s="11" t="s">
        <v>102</v>
      </c>
      <c r="AW250" s="11" t="s">
        <v>35</v>
      </c>
      <c r="AX250" s="11" t="s">
        <v>78</v>
      </c>
      <c r="AY250" s="181" t="s">
        <v>149</v>
      </c>
    </row>
    <row r="251" spans="2:65" s="12" customFormat="1" ht="22.5" customHeight="1">
      <c r="B251" s="182"/>
      <c r="C251" s="183"/>
      <c r="D251" s="183"/>
      <c r="E251" s="184" t="s">
        <v>5</v>
      </c>
      <c r="F251" s="259" t="s">
        <v>157</v>
      </c>
      <c r="G251" s="260"/>
      <c r="H251" s="260"/>
      <c r="I251" s="260"/>
      <c r="J251" s="183"/>
      <c r="K251" s="185">
        <v>1144</v>
      </c>
      <c r="L251" s="183"/>
      <c r="M251" s="183"/>
      <c r="N251" s="183"/>
      <c r="O251" s="183"/>
      <c r="P251" s="183"/>
      <c r="Q251" s="183"/>
      <c r="R251" s="186"/>
      <c r="T251" s="187"/>
      <c r="U251" s="183"/>
      <c r="V251" s="183"/>
      <c r="W251" s="183"/>
      <c r="X251" s="183"/>
      <c r="Y251" s="183"/>
      <c r="Z251" s="183"/>
      <c r="AA251" s="188"/>
      <c r="AT251" s="189" t="s">
        <v>155</v>
      </c>
      <c r="AU251" s="189" t="s">
        <v>102</v>
      </c>
      <c r="AV251" s="12" t="s">
        <v>154</v>
      </c>
      <c r="AW251" s="12" t="s">
        <v>35</v>
      </c>
      <c r="AX251" s="12" t="s">
        <v>84</v>
      </c>
      <c r="AY251" s="189" t="s">
        <v>149</v>
      </c>
    </row>
    <row r="252" spans="2:65" s="1" customFormat="1" ht="31.5" customHeight="1">
      <c r="B252" s="130"/>
      <c r="C252" s="159" t="s">
        <v>236</v>
      </c>
      <c r="D252" s="159" t="s">
        <v>150</v>
      </c>
      <c r="E252" s="160" t="s">
        <v>255</v>
      </c>
      <c r="F252" s="246" t="s">
        <v>256</v>
      </c>
      <c r="G252" s="246"/>
      <c r="H252" s="246"/>
      <c r="I252" s="246"/>
      <c r="J252" s="161" t="s">
        <v>153</v>
      </c>
      <c r="K252" s="162">
        <v>1144</v>
      </c>
      <c r="L252" s="247">
        <v>0</v>
      </c>
      <c r="M252" s="247"/>
      <c r="N252" s="248">
        <f>ROUND(L252*K252,2)</f>
        <v>0</v>
      </c>
      <c r="O252" s="248"/>
      <c r="P252" s="248"/>
      <c r="Q252" s="248"/>
      <c r="R252" s="133"/>
      <c r="T252" s="163" t="s">
        <v>5</v>
      </c>
      <c r="U252" s="46" t="s">
        <v>43</v>
      </c>
      <c r="V252" s="38"/>
      <c r="W252" s="164">
        <f>V252*K252</f>
        <v>0</v>
      </c>
      <c r="X252" s="164">
        <v>0</v>
      </c>
      <c r="Y252" s="164">
        <f>X252*K252</f>
        <v>0</v>
      </c>
      <c r="Z252" s="164">
        <v>0</v>
      </c>
      <c r="AA252" s="165">
        <f>Z252*K252</f>
        <v>0</v>
      </c>
      <c r="AR252" s="20" t="s">
        <v>154</v>
      </c>
      <c r="AT252" s="20" t="s">
        <v>150</v>
      </c>
      <c r="AU252" s="20" t="s">
        <v>102</v>
      </c>
      <c r="AY252" s="20" t="s">
        <v>149</v>
      </c>
      <c r="BE252" s="104">
        <f>IF(U252="základní",N252,0)</f>
        <v>0</v>
      </c>
      <c r="BF252" s="104">
        <f>IF(U252="snížená",N252,0)</f>
        <v>0</v>
      </c>
      <c r="BG252" s="104">
        <f>IF(U252="zákl. přenesená",N252,0)</f>
        <v>0</v>
      </c>
      <c r="BH252" s="104">
        <f>IF(U252="sníž. přenesená",N252,0)</f>
        <v>0</v>
      </c>
      <c r="BI252" s="104">
        <f>IF(U252="nulová",N252,0)</f>
        <v>0</v>
      </c>
      <c r="BJ252" s="20" t="s">
        <v>84</v>
      </c>
      <c r="BK252" s="104">
        <f>ROUND(L252*K252,2)</f>
        <v>0</v>
      </c>
      <c r="BL252" s="20" t="s">
        <v>154</v>
      </c>
      <c r="BM252" s="20" t="s">
        <v>482</v>
      </c>
    </row>
    <row r="253" spans="2:65" s="11" customFormat="1" ht="22.5" customHeight="1">
      <c r="B253" s="174"/>
      <c r="C253" s="175"/>
      <c r="D253" s="175"/>
      <c r="E253" s="176" t="s">
        <v>5</v>
      </c>
      <c r="F253" s="264" t="s">
        <v>483</v>
      </c>
      <c r="G253" s="265"/>
      <c r="H253" s="265"/>
      <c r="I253" s="265"/>
      <c r="J253" s="175"/>
      <c r="K253" s="177">
        <v>1144</v>
      </c>
      <c r="L253" s="175"/>
      <c r="M253" s="175"/>
      <c r="N253" s="175"/>
      <c r="O253" s="175"/>
      <c r="P253" s="175"/>
      <c r="Q253" s="175"/>
      <c r="R253" s="178"/>
      <c r="T253" s="179"/>
      <c r="U253" s="175"/>
      <c r="V253" s="175"/>
      <c r="W253" s="175"/>
      <c r="X253" s="175"/>
      <c r="Y253" s="175"/>
      <c r="Z253" s="175"/>
      <c r="AA253" s="180"/>
      <c r="AT253" s="181" t="s">
        <v>155</v>
      </c>
      <c r="AU253" s="181" t="s">
        <v>102</v>
      </c>
      <c r="AV253" s="11" t="s">
        <v>102</v>
      </c>
      <c r="AW253" s="11" t="s">
        <v>35</v>
      </c>
      <c r="AX253" s="11" t="s">
        <v>84</v>
      </c>
      <c r="AY253" s="181" t="s">
        <v>149</v>
      </c>
    </row>
    <row r="254" spans="2:65" s="1" customFormat="1" ht="22.5" customHeight="1">
      <c r="B254" s="130"/>
      <c r="C254" s="159" t="s">
        <v>239</v>
      </c>
      <c r="D254" s="159" t="s">
        <v>150</v>
      </c>
      <c r="E254" s="160" t="s">
        <v>258</v>
      </c>
      <c r="F254" s="246" t="s">
        <v>259</v>
      </c>
      <c r="G254" s="246"/>
      <c r="H254" s="246"/>
      <c r="I254" s="246"/>
      <c r="J254" s="161" t="s">
        <v>153</v>
      </c>
      <c r="K254" s="162">
        <v>70.400000000000006</v>
      </c>
      <c r="L254" s="247">
        <v>0</v>
      </c>
      <c r="M254" s="247"/>
      <c r="N254" s="248">
        <f>ROUND(L254*K254,2)</f>
        <v>0</v>
      </c>
      <c r="O254" s="248"/>
      <c r="P254" s="248"/>
      <c r="Q254" s="248"/>
      <c r="R254" s="133"/>
      <c r="T254" s="163" t="s">
        <v>5</v>
      </c>
      <c r="U254" s="46" t="s">
        <v>43</v>
      </c>
      <c r="V254" s="38"/>
      <c r="W254" s="164">
        <f>V254*K254</f>
        <v>0</v>
      </c>
      <c r="X254" s="164">
        <v>0</v>
      </c>
      <c r="Y254" s="164">
        <f>X254*K254</f>
        <v>0</v>
      </c>
      <c r="Z254" s="164">
        <v>0</v>
      </c>
      <c r="AA254" s="165">
        <f>Z254*K254</f>
        <v>0</v>
      </c>
      <c r="AR254" s="20" t="s">
        <v>154</v>
      </c>
      <c r="AT254" s="20" t="s">
        <v>150</v>
      </c>
      <c r="AU254" s="20" t="s">
        <v>102</v>
      </c>
      <c r="AY254" s="20" t="s">
        <v>149</v>
      </c>
      <c r="BE254" s="104">
        <f>IF(U254="základní",N254,0)</f>
        <v>0</v>
      </c>
      <c r="BF254" s="104">
        <f>IF(U254="snížená",N254,0)</f>
        <v>0</v>
      </c>
      <c r="BG254" s="104">
        <f>IF(U254="zákl. přenesená",N254,0)</f>
        <v>0</v>
      </c>
      <c r="BH254" s="104">
        <f>IF(U254="sníž. přenesená",N254,0)</f>
        <v>0</v>
      </c>
      <c r="BI254" s="104">
        <f>IF(U254="nulová",N254,0)</f>
        <v>0</v>
      </c>
      <c r="BJ254" s="20" t="s">
        <v>84</v>
      </c>
      <c r="BK254" s="104">
        <f>ROUND(L254*K254,2)</f>
        <v>0</v>
      </c>
      <c r="BL254" s="20" t="s">
        <v>154</v>
      </c>
      <c r="BM254" s="20" t="s">
        <v>484</v>
      </c>
    </row>
    <row r="255" spans="2:65" s="11" customFormat="1" ht="22.5" customHeight="1">
      <c r="B255" s="174"/>
      <c r="C255" s="175"/>
      <c r="D255" s="175"/>
      <c r="E255" s="176" t="s">
        <v>5</v>
      </c>
      <c r="F255" s="264" t="s">
        <v>485</v>
      </c>
      <c r="G255" s="265"/>
      <c r="H255" s="265"/>
      <c r="I255" s="265"/>
      <c r="J255" s="175"/>
      <c r="K255" s="177">
        <v>70.400000000000006</v>
      </c>
      <c r="L255" s="175"/>
      <c r="M255" s="175"/>
      <c r="N255" s="175"/>
      <c r="O255" s="175"/>
      <c r="P255" s="175"/>
      <c r="Q255" s="175"/>
      <c r="R255" s="178"/>
      <c r="T255" s="179"/>
      <c r="U255" s="175"/>
      <c r="V255" s="175"/>
      <c r="W255" s="175"/>
      <c r="X255" s="175"/>
      <c r="Y255" s="175"/>
      <c r="Z255" s="175"/>
      <c r="AA255" s="180"/>
      <c r="AT255" s="181" t="s">
        <v>155</v>
      </c>
      <c r="AU255" s="181" t="s">
        <v>102</v>
      </c>
      <c r="AV255" s="11" t="s">
        <v>102</v>
      </c>
      <c r="AW255" s="11" t="s">
        <v>35</v>
      </c>
      <c r="AX255" s="11" t="s">
        <v>84</v>
      </c>
      <c r="AY255" s="181" t="s">
        <v>149</v>
      </c>
    </row>
    <row r="256" spans="2:65" s="1" customFormat="1" ht="31.5" customHeight="1">
      <c r="B256" s="130"/>
      <c r="C256" s="159" t="s">
        <v>240</v>
      </c>
      <c r="D256" s="159" t="s">
        <v>150</v>
      </c>
      <c r="E256" s="160" t="s">
        <v>261</v>
      </c>
      <c r="F256" s="246" t="s">
        <v>262</v>
      </c>
      <c r="G256" s="246"/>
      <c r="H256" s="246"/>
      <c r="I256" s="246"/>
      <c r="J256" s="161" t="s">
        <v>153</v>
      </c>
      <c r="K256" s="162">
        <v>1144</v>
      </c>
      <c r="L256" s="247">
        <v>0</v>
      </c>
      <c r="M256" s="247"/>
      <c r="N256" s="248">
        <f>ROUND(L256*K256,2)</f>
        <v>0</v>
      </c>
      <c r="O256" s="248"/>
      <c r="P256" s="248"/>
      <c r="Q256" s="248"/>
      <c r="R256" s="133"/>
      <c r="T256" s="163" t="s">
        <v>5</v>
      </c>
      <c r="U256" s="46" t="s">
        <v>43</v>
      </c>
      <c r="V256" s="38"/>
      <c r="W256" s="164">
        <f>V256*K256</f>
        <v>0</v>
      </c>
      <c r="X256" s="164">
        <v>0</v>
      </c>
      <c r="Y256" s="164">
        <f>X256*K256</f>
        <v>0</v>
      </c>
      <c r="Z256" s="164">
        <v>0</v>
      </c>
      <c r="AA256" s="165">
        <f>Z256*K256</f>
        <v>0</v>
      </c>
      <c r="AR256" s="20" t="s">
        <v>154</v>
      </c>
      <c r="AT256" s="20" t="s">
        <v>150</v>
      </c>
      <c r="AU256" s="20" t="s">
        <v>102</v>
      </c>
      <c r="AY256" s="20" t="s">
        <v>149</v>
      </c>
      <c r="BE256" s="104">
        <f>IF(U256="základní",N256,0)</f>
        <v>0</v>
      </c>
      <c r="BF256" s="104">
        <f>IF(U256="snížená",N256,0)</f>
        <v>0</v>
      </c>
      <c r="BG256" s="104">
        <f>IF(U256="zákl. přenesená",N256,0)</f>
        <v>0</v>
      </c>
      <c r="BH256" s="104">
        <f>IF(U256="sníž. přenesená",N256,0)</f>
        <v>0</v>
      </c>
      <c r="BI256" s="104">
        <f>IF(U256="nulová",N256,0)</f>
        <v>0</v>
      </c>
      <c r="BJ256" s="20" t="s">
        <v>84</v>
      </c>
      <c r="BK256" s="104">
        <f>ROUND(L256*K256,2)</f>
        <v>0</v>
      </c>
      <c r="BL256" s="20" t="s">
        <v>154</v>
      </c>
      <c r="BM256" s="20" t="s">
        <v>486</v>
      </c>
    </row>
    <row r="257" spans="2:65" s="11" customFormat="1" ht="31.5" customHeight="1">
      <c r="B257" s="174"/>
      <c r="C257" s="175"/>
      <c r="D257" s="175"/>
      <c r="E257" s="176" t="s">
        <v>5</v>
      </c>
      <c r="F257" s="264" t="s">
        <v>487</v>
      </c>
      <c r="G257" s="265"/>
      <c r="H257" s="265"/>
      <c r="I257" s="265"/>
      <c r="J257" s="175"/>
      <c r="K257" s="177">
        <v>1144</v>
      </c>
      <c r="L257" s="175"/>
      <c r="M257" s="175"/>
      <c r="N257" s="175"/>
      <c r="O257" s="175"/>
      <c r="P257" s="175"/>
      <c r="Q257" s="175"/>
      <c r="R257" s="178"/>
      <c r="T257" s="179"/>
      <c r="U257" s="175"/>
      <c r="V257" s="175"/>
      <c r="W257" s="175"/>
      <c r="X257" s="175"/>
      <c r="Y257" s="175"/>
      <c r="Z257" s="175"/>
      <c r="AA257" s="180"/>
      <c r="AT257" s="181" t="s">
        <v>155</v>
      </c>
      <c r="AU257" s="181" t="s">
        <v>102</v>
      </c>
      <c r="AV257" s="11" t="s">
        <v>102</v>
      </c>
      <c r="AW257" s="11" t="s">
        <v>35</v>
      </c>
      <c r="AX257" s="11" t="s">
        <v>78</v>
      </c>
      <c r="AY257" s="181" t="s">
        <v>149</v>
      </c>
    </row>
    <row r="258" spans="2:65" s="12" customFormat="1" ht="22.5" customHeight="1">
      <c r="B258" s="182"/>
      <c r="C258" s="183"/>
      <c r="D258" s="183"/>
      <c r="E258" s="184" t="s">
        <v>5</v>
      </c>
      <c r="F258" s="259" t="s">
        <v>157</v>
      </c>
      <c r="G258" s="260"/>
      <c r="H258" s="260"/>
      <c r="I258" s="260"/>
      <c r="J258" s="183"/>
      <c r="K258" s="185">
        <v>1144</v>
      </c>
      <c r="L258" s="183"/>
      <c r="M258" s="183"/>
      <c r="N258" s="183"/>
      <c r="O258" s="183"/>
      <c r="P258" s="183"/>
      <c r="Q258" s="183"/>
      <c r="R258" s="186"/>
      <c r="T258" s="187"/>
      <c r="U258" s="183"/>
      <c r="V258" s="183"/>
      <c r="W258" s="183"/>
      <c r="X258" s="183"/>
      <c r="Y258" s="183"/>
      <c r="Z258" s="183"/>
      <c r="AA258" s="188"/>
      <c r="AT258" s="189" t="s">
        <v>155</v>
      </c>
      <c r="AU258" s="189" t="s">
        <v>102</v>
      </c>
      <c r="AV258" s="12" t="s">
        <v>154</v>
      </c>
      <c r="AW258" s="12" t="s">
        <v>35</v>
      </c>
      <c r="AX258" s="12" t="s">
        <v>84</v>
      </c>
      <c r="AY258" s="189" t="s">
        <v>149</v>
      </c>
    </row>
    <row r="259" spans="2:65" s="1" customFormat="1" ht="31.5" customHeight="1">
      <c r="B259" s="130"/>
      <c r="C259" s="159" t="s">
        <v>244</v>
      </c>
      <c r="D259" s="159" t="s">
        <v>150</v>
      </c>
      <c r="E259" s="160" t="s">
        <v>264</v>
      </c>
      <c r="F259" s="246" t="s">
        <v>265</v>
      </c>
      <c r="G259" s="246"/>
      <c r="H259" s="246"/>
      <c r="I259" s="246"/>
      <c r="J259" s="161" t="s">
        <v>153</v>
      </c>
      <c r="K259" s="162">
        <v>1144</v>
      </c>
      <c r="L259" s="247">
        <v>0</v>
      </c>
      <c r="M259" s="247"/>
      <c r="N259" s="248">
        <f>ROUND(L259*K259,2)</f>
        <v>0</v>
      </c>
      <c r="O259" s="248"/>
      <c r="P259" s="248"/>
      <c r="Q259" s="248"/>
      <c r="R259" s="133"/>
      <c r="T259" s="163" t="s">
        <v>5</v>
      </c>
      <c r="U259" s="46" t="s">
        <v>43</v>
      </c>
      <c r="V259" s="38"/>
      <c r="W259" s="164">
        <f>V259*K259</f>
        <v>0</v>
      </c>
      <c r="X259" s="164">
        <v>0</v>
      </c>
      <c r="Y259" s="164">
        <f>X259*K259</f>
        <v>0</v>
      </c>
      <c r="Z259" s="164">
        <v>0</v>
      </c>
      <c r="AA259" s="165">
        <f>Z259*K259</f>
        <v>0</v>
      </c>
      <c r="AR259" s="20" t="s">
        <v>154</v>
      </c>
      <c r="AT259" s="20" t="s">
        <v>150</v>
      </c>
      <c r="AU259" s="20" t="s">
        <v>102</v>
      </c>
      <c r="AY259" s="20" t="s">
        <v>149</v>
      </c>
      <c r="BE259" s="104">
        <f>IF(U259="základní",N259,0)</f>
        <v>0</v>
      </c>
      <c r="BF259" s="104">
        <f>IF(U259="snížená",N259,0)</f>
        <v>0</v>
      </c>
      <c r="BG259" s="104">
        <f>IF(U259="zákl. přenesená",N259,0)</f>
        <v>0</v>
      </c>
      <c r="BH259" s="104">
        <f>IF(U259="sníž. přenesená",N259,0)</f>
        <v>0</v>
      </c>
      <c r="BI259" s="104">
        <f>IF(U259="nulová",N259,0)</f>
        <v>0</v>
      </c>
      <c r="BJ259" s="20" t="s">
        <v>84</v>
      </c>
      <c r="BK259" s="104">
        <f>ROUND(L259*K259,2)</f>
        <v>0</v>
      </c>
      <c r="BL259" s="20" t="s">
        <v>154</v>
      </c>
      <c r="BM259" s="20" t="s">
        <v>488</v>
      </c>
    </row>
    <row r="260" spans="2:65" s="11" customFormat="1" ht="22.5" customHeight="1">
      <c r="B260" s="174"/>
      <c r="C260" s="175"/>
      <c r="D260" s="175"/>
      <c r="E260" s="176" t="s">
        <v>5</v>
      </c>
      <c r="F260" s="264" t="s">
        <v>489</v>
      </c>
      <c r="G260" s="265"/>
      <c r="H260" s="265"/>
      <c r="I260" s="265"/>
      <c r="J260" s="175"/>
      <c r="K260" s="177">
        <v>1144</v>
      </c>
      <c r="L260" s="175"/>
      <c r="M260" s="175"/>
      <c r="N260" s="175"/>
      <c r="O260" s="175"/>
      <c r="P260" s="175"/>
      <c r="Q260" s="175"/>
      <c r="R260" s="178"/>
      <c r="T260" s="179"/>
      <c r="U260" s="175"/>
      <c r="V260" s="175"/>
      <c r="W260" s="175"/>
      <c r="X260" s="175"/>
      <c r="Y260" s="175"/>
      <c r="Z260" s="175"/>
      <c r="AA260" s="180"/>
      <c r="AT260" s="181" t="s">
        <v>155</v>
      </c>
      <c r="AU260" s="181" t="s">
        <v>102</v>
      </c>
      <c r="AV260" s="11" t="s">
        <v>102</v>
      </c>
      <c r="AW260" s="11" t="s">
        <v>35</v>
      </c>
      <c r="AX260" s="11" t="s">
        <v>84</v>
      </c>
      <c r="AY260" s="181" t="s">
        <v>149</v>
      </c>
    </row>
    <row r="261" spans="2:65" s="1" customFormat="1" ht="31.5" customHeight="1">
      <c r="B261" s="130"/>
      <c r="C261" s="159" t="s">
        <v>245</v>
      </c>
      <c r="D261" s="159" t="s">
        <v>150</v>
      </c>
      <c r="E261" s="160" t="s">
        <v>267</v>
      </c>
      <c r="F261" s="246" t="s">
        <v>268</v>
      </c>
      <c r="G261" s="246"/>
      <c r="H261" s="246"/>
      <c r="I261" s="246"/>
      <c r="J261" s="161" t="s">
        <v>153</v>
      </c>
      <c r="K261" s="162">
        <v>1144</v>
      </c>
      <c r="L261" s="247">
        <v>0</v>
      </c>
      <c r="M261" s="247"/>
      <c r="N261" s="248">
        <f>ROUND(L261*K261,2)</f>
        <v>0</v>
      </c>
      <c r="O261" s="248"/>
      <c r="P261" s="248"/>
      <c r="Q261" s="248"/>
      <c r="R261" s="133"/>
      <c r="T261" s="163" t="s">
        <v>5</v>
      </c>
      <c r="U261" s="46" t="s">
        <v>43</v>
      </c>
      <c r="V261" s="38"/>
      <c r="W261" s="164">
        <f>V261*K261</f>
        <v>0</v>
      </c>
      <c r="X261" s="164">
        <v>0</v>
      </c>
      <c r="Y261" s="164">
        <f>X261*K261</f>
        <v>0</v>
      </c>
      <c r="Z261" s="164">
        <v>0</v>
      </c>
      <c r="AA261" s="165">
        <f>Z261*K261</f>
        <v>0</v>
      </c>
      <c r="AR261" s="20" t="s">
        <v>154</v>
      </c>
      <c r="AT261" s="20" t="s">
        <v>150</v>
      </c>
      <c r="AU261" s="20" t="s">
        <v>102</v>
      </c>
      <c r="AY261" s="20" t="s">
        <v>149</v>
      </c>
      <c r="BE261" s="104">
        <f>IF(U261="základní",N261,0)</f>
        <v>0</v>
      </c>
      <c r="BF261" s="104">
        <f>IF(U261="snížená",N261,0)</f>
        <v>0</v>
      </c>
      <c r="BG261" s="104">
        <f>IF(U261="zákl. přenesená",N261,0)</f>
        <v>0</v>
      </c>
      <c r="BH261" s="104">
        <f>IF(U261="sníž. přenesená",N261,0)</f>
        <v>0</v>
      </c>
      <c r="BI261" s="104">
        <f>IF(U261="nulová",N261,0)</f>
        <v>0</v>
      </c>
      <c r="BJ261" s="20" t="s">
        <v>84</v>
      </c>
      <c r="BK261" s="104">
        <f>ROUND(L261*K261,2)</f>
        <v>0</v>
      </c>
      <c r="BL261" s="20" t="s">
        <v>154</v>
      </c>
      <c r="BM261" s="20" t="s">
        <v>490</v>
      </c>
    </row>
    <row r="262" spans="2:65" s="11" customFormat="1" ht="22.5" customHeight="1">
      <c r="B262" s="174"/>
      <c r="C262" s="175"/>
      <c r="D262" s="175"/>
      <c r="E262" s="176" t="s">
        <v>5</v>
      </c>
      <c r="F262" s="264" t="s">
        <v>491</v>
      </c>
      <c r="G262" s="265"/>
      <c r="H262" s="265"/>
      <c r="I262" s="265"/>
      <c r="J262" s="175"/>
      <c r="K262" s="177">
        <v>1144</v>
      </c>
      <c r="L262" s="175"/>
      <c r="M262" s="175"/>
      <c r="N262" s="175"/>
      <c r="O262" s="175"/>
      <c r="P262" s="175"/>
      <c r="Q262" s="175"/>
      <c r="R262" s="178"/>
      <c r="T262" s="179"/>
      <c r="U262" s="175"/>
      <c r="V262" s="175"/>
      <c r="W262" s="175"/>
      <c r="X262" s="175"/>
      <c r="Y262" s="175"/>
      <c r="Z262" s="175"/>
      <c r="AA262" s="180"/>
      <c r="AT262" s="181" t="s">
        <v>155</v>
      </c>
      <c r="AU262" s="181" t="s">
        <v>102</v>
      </c>
      <c r="AV262" s="11" t="s">
        <v>102</v>
      </c>
      <c r="AW262" s="11" t="s">
        <v>35</v>
      </c>
      <c r="AX262" s="11" t="s">
        <v>78</v>
      </c>
      <c r="AY262" s="181" t="s">
        <v>149</v>
      </c>
    </row>
    <row r="263" spans="2:65" s="12" customFormat="1" ht="22.5" customHeight="1">
      <c r="B263" s="182"/>
      <c r="C263" s="183"/>
      <c r="D263" s="183"/>
      <c r="E263" s="184" t="s">
        <v>5</v>
      </c>
      <c r="F263" s="259" t="s">
        <v>157</v>
      </c>
      <c r="G263" s="260"/>
      <c r="H263" s="260"/>
      <c r="I263" s="260"/>
      <c r="J263" s="183"/>
      <c r="K263" s="185">
        <v>1144</v>
      </c>
      <c r="L263" s="183"/>
      <c r="M263" s="183"/>
      <c r="N263" s="183"/>
      <c r="O263" s="183"/>
      <c r="P263" s="183"/>
      <c r="Q263" s="183"/>
      <c r="R263" s="186"/>
      <c r="T263" s="187"/>
      <c r="U263" s="183"/>
      <c r="V263" s="183"/>
      <c r="W263" s="183"/>
      <c r="X263" s="183"/>
      <c r="Y263" s="183"/>
      <c r="Z263" s="183"/>
      <c r="AA263" s="188"/>
      <c r="AT263" s="189" t="s">
        <v>155</v>
      </c>
      <c r="AU263" s="189" t="s">
        <v>102</v>
      </c>
      <c r="AV263" s="12" t="s">
        <v>154</v>
      </c>
      <c r="AW263" s="12" t="s">
        <v>35</v>
      </c>
      <c r="AX263" s="12" t="s">
        <v>84</v>
      </c>
      <c r="AY263" s="189" t="s">
        <v>149</v>
      </c>
    </row>
    <row r="264" spans="2:65" s="1" customFormat="1" ht="31.5" customHeight="1">
      <c r="B264" s="130"/>
      <c r="C264" s="159" t="s">
        <v>246</v>
      </c>
      <c r="D264" s="159" t="s">
        <v>150</v>
      </c>
      <c r="E264" s="160" t="s">
        <v>270</v>
      </c>
      <c r="F264" s="246" t="s">
        <v>271</v>
      </c>
      <c r="G264" s="246"/>
      <c r="H264" s="246"/>
      <c r="I264" s="246"/>
      <c r="J264" s="161" t="s">
        <v>272</v>
      </c>
      <c r="K264" s="162">
        <v>1980</v>
      </c>
      <c r="L264" s="247">
        <v>0</v>
      </c>
      <c r="M264" s="247"/>
      <c r="N264" s="248">
        <f>ROUND(L264*K264,2)</f>
        <v>0</v>
      </c>
      <c r="O264" s="248"/>
      <c r="P264" s="248"/>
      <c r="Q264" s="248"/>
      <c r="R264" s="133"/>
      <c r="T264" s="163" t="s">
        <v>5</v>
      </c>
      <c r="U264" s="46" t="s">
        <v>43</v>
      </c>
      <c r="V264" s="38"/>
      <c r="W264" s="164">
        <f>V264*K264</f>
        <v>0</v>
      </c>
      <c r="X264" s="164">
        <v>0</v>
      </c>
      <c r="Y264" s="164">
        <f>X264*K264</f>
        <v>0</v>
      </c>
      <c r="Z264" s="164">
        <v>0</v>
      </c>
      <c r="AA264" s="165">
        <f>Z264*K264</f>
        <v>0</v>
      </c>
      <c r="AR264" s="20" t="s">
        <v>154</v>
      </c>
      <c r="AT264" s="20" t="s">
        <v>150</v>
      </c>
      <c r="AU264" s="20" t="s">
        <v>102</v>
      </c>
      <c r="AY264" s="20" t="s">
        <v>149</v>
      </c>
      <c r="BE264" s="104">
        <f>IF(U264="základní",N264,0)</f>
        <v>0</v>
      </c>
      <c r="BF264" s="104">
        <f>IF(U264="snížená",N264,0)</f>
        <v>0</v>
      </c>
      <c r="BG264" s="104">
        <f>IF(U264="zákl. přenesená",N264,0)</f>
        <v>0</v>
      </c>
      <c r="BH264" s="104">
        <f>IF(U264="sníž. přenesená",N264,0)</f>
        <v>0</v>
      </c>
      <c r="BI264" s="104">
        <f>IF(U264="nulová",N264,0)</f>
        <v>0</v>
      </c>
      <c r="BJ264" s="20" t="s">
        <v>84</v>
      </c>
      <c r="BK264" s="104">
        <f>ROUND(L264*K264,2)</f>
        <v>0</v>
      </c>
      <c r="BL264" s="20" t="s">
        <v>154</v>
      </c>
      <c r="BM264" s="20" t="s">
        <v>492</v>
      </c>
    </row>
    <row r="265" spans="2:65" s="1" customFormat="1" ht="31.5" customHeight="1">
      <c r="B265" s="130"/>
      <c r="C265" s="159" t="s">
        <v>247</v>
      </c>
      <c r="D265" s="159" t="s">
        <v>150</v>
      </c>
      <c r="E265" s="160" t="s">
        <v>276</v>
      </c>
      <c r="F265" s="246" t="s">
        <v>493</v>
      </c>
      <c r="G265" s="246"/>
      <c r="H265" s="246"/>
      <c r="I265" s="246"/>
      <c r="J265" s="161" t="s">
        <v>153</v>
      </c>
      <c r="K265" s="162">
        <v>1144</v>
      </c>
      <c r="L265" s="247">
        <v>0</v>
      </c>
      <c r="M265" s="247"/>
      <c r="N265" s="248">
        <f>ROUND(L265*K265,2)</f>
        <v>0</v>
      </c>
      <c r="O265" s="248"/>
      <c r="P265" s="248"/>
      <c r="Q265" s="248"/>
      <c r="R265" s="133"/>
      <c r="T265" s="163" t="s">
        <v>5</v>
      </c>
      <c r="U265" s="46" t="s">
        <v>43</v>
      </c>
      <c r="V265" s="38"/>
      <c r="W265" s="164">
        <f>V265*K265</f>
        <v>0</v>
      </c>
      <c r="X265" s="164">
        <v>0</v>
      </c>
      <c r="Y265" s="164">
        <f>X265*K265</f>
        <v>0</v>
      </c>
      <c r="Z265" s="164">
        <v>0</v>
      </c>
      <c r="AA265" s="165">
        <f>Z265*K265</f>
        <v>0</v>
      </c>
      <c r="AR265" s="20" t="s">
        <v>154</v>
      </c>
      <c r="AT265" s="20" t="s">
        <v>150</v>
      </c>
      <c r="AU265" s="20" t="s">
        <v>102</v>
      </c>
      <c r="AY265" s="20" t="s">
        <v>149</v>
      </c>
      <c r="BE265" s="104">
        <f>IF(U265="základní",N265,0)</f>
        <v>0</v>
      </c>
      <c r="BF265" s="104">
        <f>IF(U265="snížená",N265,0)</f>
        <v>0</v>
      </c>
      <c r="BG265" s="104">
        <f>IF(U265="zákl. přenesená",N265,0)</f>
        <v>0</v>
      </c>
      <c r="BH265" s="104">
        <f>IF(U265="sníž. přenesená",N265,0)</f>
        <v>0</v>
      </c>
      <c r="BI265" s="104">
        <f>IF(U265="nulová",N265,0)</f>
        <v>0</v>
      </c>
      <c r="BJ265" s="20" t="s">
        <v>84</v>
      </c>
      <c r="BK265" s="104">
        <f>ROUND(L265*K265,2)</f>
        <v>0</v>
      </c>
      <c r="BL265" s="20" t="s">
        <v>154</v>
      </c>
      <c r="BM265" s="20" t="s">
        <v>494</v>
      </c>
    </row>
    <row r="266" spans="2:65" s="10" customFormat="1" ht="31.5" customHeight="1">
      <c r="B266" s="166"/>
      <c r="C266" s="167"/>
      <c r="D266" s="167"/>
      <c r="E266" s="168" t="s">
        <v>5</v>
      </c>
      <c r="F266" s="255" t="s">
        <v>277</v>
      </c>
      <c r="G266" s="256"/>
      <c r="H266" s="256"/>
      <c r="I266" s="256"/>
      <c r="J266" s="167"/>
      <c r="K266" s="169" t="s">
        <v>5</v>
      </c>
      <c r="L266" s="167"/>
      <c r="M266" s="167"/>
      <c r="N266" s="167"/>
      <c r="O266" s="167"/>
      <c r="P266" s="167"/>
      <c r="Q266" s="167"/>
      <c r="R266" s="170"/>
      <c r="T266" s="171"/>
      <c r="U266" s="167"/>
      <c r="V266" s="167"/>
      <c r="W266" s="167"/>
      <c r="X266" s="167"/>
      <c r="Y266" s="167"/>
      <c r="Z266" s="167"/>
      <c r="AA266" s="172"/>
      <c r="AT266" s="173" t="s">
        <v>155</v>
      </c>
      <c r="AU266" s="173" t="s">
        <v>102</v>
      </c>
      <c r="AV266" s="10" t="s">
        <v>84</v>
      </c>
      <c r="AW266" s="10" t="s">
        <v>35</v>
      </c>
      <c r="AX266" s="10" t="s">
        <v>78</v>
      </c>
      <c r="AY266" s="173" t="s">
        <v>149</v>
      </c>
    </row>
    <row r="267" spans="2:65" s="11" customFormat="1" ht="22.5" customHeight="1">
      <c r="B267" s="174"/>
      <c r="C267" s="175"/>
      <c r="D267" s="175"/>
      <c r="E267" s="176" t="s">
        <v>5</v>
      </c>
      <c r="F267" s="257" t="s">
        <v>489</v>
      </c>
      <c r="G267" s="258"/>
      <c r="H267" s="258"/>
      <c r="I267" s="258"/>
      <c r="J267" s="175"/>
      <c r="K267" s="177">
        <v>1144</v>
      </c>
      <c r="L267" s="175"/>
      <c r="M267" s="175"/>
      <c r="N267" s="175"/>
      <c r="O267" s="175"/>
      <c r="P267" s="175"/>
      <c r="Q267" s="175"/>
      <c r="R267" s="178"/>
      <c r="T267" s="179"/>
      <c r="U267" s="175"/>
      <c r="V267" s="175"/>
      <c r="W267" s="175"/>
      <c r="X267" s="175"/>
      <c r="Y267" s="175"/>
      <c r="Z267" s="175"/>
      <c r="AA267" s="180"/>
      <c r="AT267" s="181" t="s">
        <v>155</v>
      </c>
      <c r="AU267" s="181" t="s">
        <v>102</v>
      </c>
      <c r="AV267" s="11" t="s">
        <v>102</v>
      </c>
      <c r="AW267" s="11" t="s">
        <v>35</v>
      </c>
      <c r="AX267" s="11" t="s">
        <v>84</v>
      </c>
      <c r="AY267" s="181" t="s">
        <v>149</v>
      </c>
    </row>
    <row r="268" spans="2:65" s="1" customFormat="1" ht="31.5" customHeight="1">
      <c r="B268" s="130"/>
      <c r="C268" s="159" t="s">
        <v>248</v>
      </c>
      <c r="D268" s="159" t="s">
        <v>150</v>
      </c>
      <c r="E268" s="160" t="s">
        <v>279</v>
      </c>
      <c r="F268" s="246" t="s">
        <v>280</v>
      </c>
      <c r="G268" s="246"/>
      <c r="H268" s="246"/>
      <c r="I268" s="246"/>
      <c r="J268" s="161" t="s">
        <v>153</v>
      </c>
      <c r="K268" s="162">
        <v>70.400000000000006</v>
      </c>
      <c r="L268" s="247">
        <v>0</v>
      </c>
      <c r="M268" s="247"/>
      <c r="N268" s="248">
        <f>ROUND(L268*K268,2)</f>
        <v>0</v>
      </c>
      <c r="O268" s="248"/>
      <c r="P268" s="248"/>
      <c r="Q268" s="248"/>
      <c r="R268" s="133"/>
      <c r="T268" s="163" t="s">
        <v>5</v>
      </c>
      <c r="U268" s="46" t="s">
        <v>43</v>
      </c>
      <c r="V268" s="38"/>
      <c r="W268" s="164">
        <f>V268*K268</f>
        <v>0</v>
      </c>
      <c r="X268" s="164">
        <v>0</v>
      </c>
      <c r="Y268" s="164">
        <f>X268*K268</f>
        <v>0</v>
      </c>
      <c r="Z268" s="164">
        <v>0</v>
      </c>
      <c r="AA268" s="165">
        <f>Z268*K268</f>
        <v>0</v>
      </c>
      <c r="AR268" s="20" t="s">
        <v>154</v>
      </c>
      <c r="AT268" s="20" t="s">
        <v>150</v>
      </c>
      <c r="AU268" s="20" t="s">
        <v>102</v>
      </c>
      <c r="AY268" s="20" t="s">
        <v>149</v>
      </c>
      <c r="BE268" s="104">
        <f>IF(U268="základní",N268,0)</f>
        <v>0</v>
      </c>
      <c r="BF268" s="104">
        <f>IF(U268="snížená",N268,0)</f>
        <v>0</v>
      </c>
      <c r="BG268" s="104">
        <f>IF(U268="zákl. přenesená",N268,0)</f>
        <v>0</v>
      </c>
      <c r="BH268" s="104">
        <f>IF(U268="sníž. přenesená",N268,0)</f>
        <v>0</v>
      </c>
      <c r="BI268" s="104">
        <f>IF(U268="nulová",N268,0)</f>
        <v>0</v>
      </c>
      <c r="BJ268" s="20" t="s">
        <v>84</v>
      </c>
      <c r="BK268" s="104">
        <f>ROUND(L268*K268,2)</f>
        <v>0</v>
      </c>
      <c r="BL268" s="20" t="s">
        <v>154</v>
      </c>
      <c r="BM268" s="20" t="s">
        <v>495</v>
      </c>
    </row>
    <row r="269" spans="2:65" s="11" customFormat="1" ht="22.5" customHeight="1">
      <c r="B269" s="174"/>
      <c r="C269" s="175"/>
      <c r="D269" s="175"/>
      <c r="E269" s="176" t="s">
        <v>5</v>
      </c>
      <c r="F269" s="264" t="s">
        <v>496</v>
      </c>
      <c r="G269" s="265"/>
      <c r="H269" s="265"/>
      <c r="I269" s="265"/>
      <c r="J269" s="175"/>
      <c r="K269" s="177">
        <v>70.400000000000006</v>
      </c>
      <c r="L269" s="175"/>
      <c r="M269" s="175"/>
      <c r="N269" s="175"/>
      <c r="O269" s="175"/>
      <c r="P269" s="175"/>
      <c r="Q269" s="175"/>
      <c r="R269" s="178"/>
      <c r="T269" s="179"/>
      <c r="U269" s="175"/>
      <c r="V269" s="175"/>
      <c r="W269" s="175"/>
      <c r="X269" s="175"/>
      <c r="Y269" s="175"/>
      <c r="Z269" s="175"/>
      <c r="AA269" s="180"/>
      <c r="AT269" s="181" t="s">
        <v>155</v>
      </c>
      <c r="AU269" s="181" t="s">
        <v>102</v>
      </c>
      <c r="AV269" s="11" t="s">
        <v>102</v>
      </c>
      <c r="AW269" s="11" t="s">
        <v>35</v>
      </c>
      <c r="AX269" s="11" t="s">
        <v>78</v>
      </c>
      <c r="AY269" s="181" t="s">
        <v>149</v>
      </c>
    </row>
    <row r="270" spans="2:65" s="12" customFormat="1" ht="22.5" customHeight="1">
      <c r="B270" s="182"/>
      <c r="C270" s="183"/>
      <c r="D270" s="183"/>
      <c r="E270" s="184" t="s">
        <v>5</v>
      </c>
      <c r="F270" s="259" t="s">
        <v>157</v>
      </c>
      <c r="G270" s="260"/>
      <c r="H270" s="260"/>
      <c r="I270" s="260"/>
      <c r="J270" s="183"/>
      <c r="K270" s="185">
        <v>70.400000000000006</v>
      </c>
      <c r="L270" s="183"/>
      <c r="M270" s="183"/>
      <c r="N270" s="183"/>
      <c r="O270" s="183"/>
      <c r="P270" s="183"/>
      <c r="Q270" s="183"/>
      <c r="R270" s="186"/>
      <c r="T270" s="187"/>
      <c r="U270" s="183"/>
      <c r="V270" s="183"/>
      <c r="W270" s="183"/>
      <c r="X270" s="183"/>
      <c r="Y270" s="183"/>
      <c r="Z270" s="183"/>
      <c r="AA270" s="188"/>
      <c r="AT270" s="189" t="s">
        <v>155</v>
      </c>
      <c r="AU270" s="189" t="s">
        <v>102</v>
      </c>
      <c r="AV270" s="12" t="s">
        <v>154</v>
      </c>
      <c r="AW270" s="12" t="s">
        <v>35</v>
      </c>
      <c r="AX270" s="12" t="s">
        <v>84</v>
      </c>
      <c r="AY270" s="189" t="s">
        <v>149</v>
      </c>
    </row>
    <row r="271" spans="2:65" s="1" customFormat="1" ht="22.5" customHeight="1">
      <c r="B271" s="130"/>
      <c r="C271" s="190" t="s">
        <v>249</v>
      </c>
      <c r="D271" s="190" t="s">
        <v>195</v>
      </c>
      <c r="E271" s="191" t="s">
        <v>282</v>
      </c>
      <c r="F271" s="261" t="s">
        <v>283</v>
      </c>
      <c r="G271" s="261"/>
      <c r="H271" s="261"/>
      <c r="I271" s="261"/>
      <c r="J271" s="192" t="s">
        <v>153</v>
      </c>
      <c r="K271" s="193">
        <v>71.103999999999999</v>
      </c>
      <c r="L271" s="262">
        <v>0</v>
      </c>
      <c r="M271" s="262"/>
      <c r="N271" s="263">
        <f>ROUND(L271*K271,2)</f>
        <v>0</v>
      </c>
      <c r="O271" s="248"/>
      <c r="P271" s="248"/>
      <c r="Q271" s="248"/>
      <c r="R271" s="133"/>
      <c r="T271" s="163" t="s">
        <v>5</v>
      </c>
      <c r="U271" s="46" t="s">
        <v>43</v>
      </c>
      <c r="V271" s="38"/>
      <c r="W271" s="164">
        <f>V271*K271</f>
        <v>0</v>
      </c>
      <c r="X271" s="164">
        <v>0</v>
      </c>
      <c r="Y271" s="164">
        <f>X271*K271</f>
        <v>0</v>
      </c>
      <c r="Z271" s="164">
        <v>0</v>
      </c>
      <c r="AA271" s="165">
        <f>Z271*K271</f>
        <v>0</v>
      </c>
      <c r="AR271" s="20" t="s">
        <v>170</v>
      </c>
      <c r="AT271" s="20" t="s">
        <v>195</v>
      </c>
      <c r="AU271" s="20" t="s">
        <v>102</v>
      </c>
      <c r="AY271" s="20" t="s">
        <v>149</v>
      </c>
      <c r="BE271" s="104">
        <f>IF(U271="základní",N271,0)</f>
        <v>0</v>
      </c>
      <c r="BF271" s="104">
        <f>IF(U271="snížená",N271,0)</f>
        <v>0</v>
      </c>
      <c r="BG271" s="104">
        <f>IF(U271="zákl. přenesená",N271,0)</f>
        <v>0</v>
      </c>
      <c r="BH271" s="104">
        <f>IF(U271="sníž. přenesená",N271,0)</f>
        <v>0</v>
      </c>
      <c r="BI271" s="104">
        <f>IF(U271="nulová",N271,0)</f>
        <v>0</v>
      </c>
      <c r="BJ271" s="20" t="s">
        <v>84</v>
      </c>
      <c r="BK271" s="104">
        <f>ROUND(L271*K271,2)</f>
        <v>0</v>
      </c>
      <c r="BL271" s="20" t="s">
        <v>154</v>
      </c>
      <c r="BM271" s="20" t="s">
        <v>497</v>
      </c>
    </row>
    <row r="272" spans="2:65" s="11" customFormat="1" ht="22.5" customHeight="1">
      <c r="B272" s="174"/>
      <c r="C272" s="175"/>
      <c r="D272" s="175"/>
      <c r="E272" s="176" t="s">
        <v>5</v>
      </c>
      <c r="F272" s="264" t="s">
        <v>498</v>
      </c>
      <c r="G272" s="265"/>
      <c r="H272" s="265"/>
      <c r="I272" s="265"/>
      <c r="J272" s="175"/>
      <c r="K272" s="177">
        <v>71.103999999999999</v>
      </c>
      <c r="L272" s="175"/>
      <c r="M272" s="175"/>
      <c r="N272" s="175"/>
      <c r="O272" s="175"/>
      <c r="P272" s="175"/>
      <c r="Q272" s="175"/>
      <c r="R272" s="178"/>
      <c r="T272" s="179"/>
      <c r="U272" s="175"/>
      <c r="V272" s="175"/>
      <c r="W272" s="175"/>
      <c r="X272" s="175"/>
      <c r="Y272" s="175"/>
      <c r="Z272" s="175"/>
      <c r="AA272" s="180"/>
      <c r="AT272" s="181" t="s">
        <v>155</v>
      </c>
      <c r="AU272" s="181" t="s">
        <v>102</v>
      </c>
      <c r="AV272" s="11" t="s">
        <v>102</v>
      </c>
      <c r="AW272" s="11" t="s">
        <v>35</v>
      </c>
      <c r="AX272" s="11" t="s">
        <v>84</v>
      </c>
      <c r="AY272" s="181" t="s">
        <v>149</v>
      </c>
    </row>
    <row r="273" spans="2:65" s="9" customFormat="1" ht="29.85" customHeight="1">
      <c r="B273" s="148"/>
      <c r="C273" s="149"/>
      <c r="D273" s="158" t="s">
        <v>116</v>
      </c>
      <c r="E273" s="158"/>
      <c r="F273" s="158"/>
      <c r="G273" s="158"/>
      <c r="H273" s="158"/>
      <c r="I273" s="158"/>
      <c r="J273" s="158"/>
      <c r="K273" s="158"/>
      <c r="L273" s="158"/>
      <c r="M273" s="158"/>
      <c r="N273" s="253">
        <f>BK273</f>
        <v>0</v>
      </c>
      <c r="O273" s="254"/>
      <c r="P273" s="254"/>
      <c r="Q273" s="254"/>
      <c r="R273" s="151"/>
      <c r="T273" s="152"/>
      <c r="U273" s="149"/>
      <c r="V273" s="149"/>
      <c r="W273" s="153">
        <f>SUM(W274:W280)</f>
        <v>0</v>
      </c>
      <c r="X273" s="149"/>
      <c r="Y273" s="153">
        <f>SUM(Y274:Y280)</f>
        <v>2.4416199999999999</v>
      </c>
      <c r="Z273" s="149"/>
      <c r="AA273" s="154">
        <f>SUM(AA274:AA280)</f>
        <v>0</v>
      </c>
      <c r="AR273" s="155" t="s">
        <v>84</v>
      </c>
      <c r="AT273" s="156" t="s">
        <v>77</v>
      </c>
      <c r="AU273" s="156" t="s">
        <v>84</v>
      </c>
      <c r="AY273" s="155" t="s">
        <v>149</v>
      </c>
      <c r="BK273" s="157">
        <f>SUM(BK274:BK280)</f>
        <v>0</v>
      </c>
    </row>
    <row r="274" spans="2:65" s="1" customFormat="1" ht="31.5" customHeight="1">
      <c r="B274" s="130"/>
      <c r="C274" s="159" t="s">
        <v>250</v>
      </c>
      <c r="D274" s="159" t="s">
        <v>150</v>
      </c>
      <c r="E274" s="160" t="s">
        <v>289</v>
      </c>
      <c r="F274" s="246" t="s">
        <v>499</v>
      </c>
      <c r="G274" s="246"/>
      <c r="H274" s="246"/>
      <c r="I274" s="246"/>
      <c r="J274" s="161" t="s">
        <v>243</v>
      </c>
      <c r="K274" s="162">
        <v>2</v>
      </c>
      <c r="L274" s="247">
        <v>0</v>
      </c>
      <c r="M274" s="247"/>
      <c r="N274" s="248">
        <f t="shared" ref="N274:N280" si="5">ROUND(L274*K274,2)</f>
        <v>0</v>
      </c>
      <c r="O274" s="248"/>
      <c r="P274" s="248"/>
      <c r="Q274" s="248"/>
      <c r="R274" s="133"/>
      <c r="T274" s="163" t="s">
        <v>5</v>
      </c>
      <c r="U274" s="46" t="s">
        <v>43</v>
      </c>
      <c r="V274" s="38"/>
      <c r="W274" s="164">
        <f t="shared" ref="W274:W280" si="6">V274*K274</f>
        <v>0</v>
      </c>
      <c r="X274" s="164">
        <v>5.9999999999999995E-4</v>
      </c>
      <c r="Y274" s="164">
        <f t="shared" ref="Y274:Y280" si="7">X274*K274</f>
        <v>1.1999999999999999E-3</v>
      </c>
      <c r="Z274" s="164">
        <v>0</v>
      </c>
      <c r="AA274" s="165">
        <f t="shared" ref="AA274:AA280" si="8">Z274*K274</f>
        <v>0</v>
      </c>
      <c r="AR274" s="20" t="s">
        <v>154</v>
      </c>
      <c r="AT274" s="20" t="s">
        <v>150</v>
      </c>
      <c r="AU274" s="20" t="s">
        <v>102</v>
      </c>
      <c r="AY274" s="20" t="s">
        <v>149</v>
      </c>
      <c r="BE274" s="104">
        <f t="shared" ref="BE274:BE280" si="9">IF(U274="základní",N274,0)</f>
        <v>0</v>
      </c>
      <c r="BF274" s="104">
        <f t="shared" ref="BF274:BF280" si="10">IF(U274="snížená",N274,0)</f>
        <v>0</v>
      </c>
      <c r="BG274" s="104">
        <f t="shared" ref="BG274:BG280" si="11">IF(U274="zákl. přenesená",N274,0)</f>
        <v>0</v>
      </c>
      <c r="BH274" s="104">
        <f t="shared" ref="BH274:BH280" si="12">IF(U274="sníž. přenesená",N274,0)</f>
        <v>0</v>
      </c>
      <c r="BI274" s="104">
        <f t="shared" ref="BI274:BI280" si="13">IF(U274="nulová",N274,0)</f>
        <v>0</v>
      </c>
      <c r="BJ274" s="20" t="s">
        <v>84</v>
      </c>
      <c r="BK274" s="104">
        <f t="shared" ref="BK274:BK280" si="14">ROUND(L274*K274,2)</f>
        <v>0</v>
      </c>
      <c r="BL274" s="20" t="s">
        <v>154</v>
      </c>
      <c r="BM274" s="20" t="s">
        <v>500</v>
      </c>
    </row>
    <row r="275" spans="2:65" s="1" customFormat="1" ht="22.5" customHeight="1">
      <c r="B275" s="130"/>
      <c r="C275" s="159" t="s">
        <v>251</v>
      </c>
      <c r="D275" s="159" t="s">
        <v>150</v>
      </c>
      <c r="E275" s="160" t="s">
        <v>291</v>
      </c>
      <c r="F275" s="246" t="s">
        <v>501</v>
      </c>
      <c r="G275" s="246"/>
      <c r="H275" s="246"/>
      <c r="I275" s="246"/>
      <c r="J275" s="161" t="s">
        <v>5</v>
      </c>
      <c r="K275" s="162">
        <v>1</v>
      </c>
      <c r="L275" s="247">
        <v>0</v>
      </c>
      <c r="M275" s="247"/>
      <c r="N275" s="248">
        <f t="shared" si="5"/>
        <v>0</v>
      </c>
      <c r="O275" s="248"/>
      <c r="P275" s="248"/>
      <c r="Q275" s="248"/>
      <c r="R275" s="133"/>
      <c r="T275" s="163" t="s">
        <v>5</v>
      </c>
      <c r="U275" s="46" t="s">
        <v>43</v>
      </c>
      <c r="V275" s="38"/>
      <c r="W275" s="164">
        <f t="shared" si="6"/>
        <v>0</v>
      </c>
      <c r="X275" s="164">
        <v>0</v>
      </c>
      <c r="Y275" s="164">
        <f t="shared" si="7"/>
        <v>0</v>
      </c>
      <c r="Z275" s="164">
        <v>0</v>
      </c>
      <c r="AA275" s="165">
        <f t="shared" si="8"/>
        <v>0</v>
      </c>
      <c r="AR275" s="20" t="s">
        <v>154</v>
      </c>
      <c r="AT275" s="20" t="s">
        <v>150</v>
      </c>
      <c r="AU275" s="20" t="s">
        <v>102</v>
      </c>
      <c r="AY275" s="20" t="s">
        <v>149</v>
      </c>
      <c r="BE275" s="104">
        <f t="shared" si="9"/>
        <v>0</v>
      </c>
      <c r="BF275" s="104">
        <f t="shared" si="10"/>
        <v>0</v>
      </c>
      <c r="BG275" s="104">
        <f t="shared" si="11"/>
        <v>0</v>
      </c>
      <c r="BH275" s="104">
        <f t="shared" si="12"/>
        <v>0</v>
      </c>
      <c r="BI275" s="104">
        <f t="shared" si="13"/>
        <v>0</v>
      </c>
      <c r="BJ275" s="20" t="s">
        <v>84</v>
      </c>
      <c r="BK275" s="104">
        <f t="shared" si="14"/>
        <v>0</v>
      </c>
      <c r="BL275" s="20" t="s">
        <v>154</v>
      </c>
      <c r="BM275" s="20" t="s">
        <v>502</v>
      </c>
    </row>
    <row r="276" spans="2:65" s="1" customFormat="1" ht="44.25" customHeight="1">
      <c r="B276" s="130"/>
      <c r="C276" s="159" t="s">
        <v>252</v>
      </c>
      <c r="D276" s="159" t="s">
        <v>150</v>
      </c>
      <c r="E276" s="160" t="s">
        <v>293</v>
      </c>
      <c r="F276" s="246" t="s">
        <v>294</v>
      </c>
      <c r="G276" s="246"/>
      <c r="H276" s="246"/>
      <c r="I276" s="246"/>
      <c r="J276" s="161" t="s">
        <v>243</v>
      </c>
      <c r="K276" s="162">
        <v>4</v>
      </c>
      <c r="L276" s="247">
        <v>0</v>
      </c>
      <c r="M276" s="247"/>
      <c r="N276" s="248">
        <f t="shared" si="5"/>
        <v>0</v>
      </c>
      <c r="O276" s="248"/>
      <c r="P276" s="248"/>
      <c r="Q276" s="248"/>
      <c r="R276" s="133"/>
      <c r="T276" s="163" t="s">
        <v>5</v>
      </c>
      <c r="U276" s="46" t="s">
        <v>43</v>
      </c>
      <c r="V276" s="38"/>
      <c r="W276" s="164">
        <f t="shared" si="6"/>
        <v>0</v>
      </c>
      <c r="X276" s="164">
        <v>0.59299999999999997</v>
      </c>
      <c r="Y276" s="164">
        <f t="shared" si="7"/>
        <v>2.3719999999999999</v>
      </c>
      <c r="Z276" s="164">
        <v>0</v>
      </c>
      <c r="AA276" s="165">
        <f t="shared" si="8"/>
        <v>0</v>
      </c>
      <c r="AR276" s="20" t="s">
        <v>154</v>
      </c>
      <c r="AT276" s="20" t="s">
        <v>150</v>
      </c>
      <c r="AU276" s="20" t="s">
        <v>102</v>
      </c>
      <c r="AY276" s="20" t="s">
        <v>149</v>
      </c>
      <c r="BE276" s="104">
        <f t="shared" si="9"/>
        <v>0</v>
      </c>
      <c r="BF276" s="104">
        <f t="shared" si="10"/>
        <v>0</v>
      </c>
      <c r="BG276" s="104">
        <f t="shared" si="11"/>
        <v>0</v>
      </c>
      <c r="BH276" s="104">
        <f t="shared" si="12"/>
        <v>0</v>
      </c>
      <c r="BI276" s="104">
        <f t="shared" si="13"/>
        <v>0</v>
      </c>
      <c r="BJ276" s="20" t="s">
        <v>84</v>
      </c>
      <c r="BK276" s="104">
        <f t="shared" si="14"/>
        <v>0</v>
      </c>
      <c r="BL276" s="20" t="s">
        <v>154</v>
      </c>
      <c r="BM276" s="20" t="s">
        <v>503</v>
      </c>
    </row>
    <row r="277" spans="2:65" s="1" customFormat="1" ht="31.5" customHeight="1">
      <c r="B277" s="130"/>
      <c r="C277" s="159" t="s">
        <v>253</v>
      </c>
      <c r="D277" s="159" t="s">
        <v>150</v>
      </c>
      <c r="E277" s="160" t="s">
        <v>296</v>
      </c>
      <c r="F277" s="246" t="s">
        <v>297</v>
      </c>
      <c r="G277" s="246"/>
      <c r="H277" s="246"/>
      <c r="I277" s="246"/>
      <c r="J277" s="161" t="s">
        <v>243</v>
      </c>
      <c r="K277" s="162">
        <v>311</v>
      </c>
      <c r="L277" s="247">
        <v>0</v>
      </c>
      <c r="M277" s="247"/>
      <c r="N277" s="248">
        <f t="shared" si="5"/>
        <v>0</v>
      </c>
      <c r="O277" s="248"/>
      <c r="P277" s="248"/>
      <c r="Q277" s="248"/>
      <c r="R277" s="133"/>
      <c r="T277" s="163" t="s">
        <v>5</v>
      </c>
      <c r="U277" s="46" t="s">
        <v>43</v>
      </c>
      <c r="V277" s="38"/>
      <c r="W277" s="164">
        <f t="shared" si="6"/>
        <v>0</v>
      </c>
      <c r="X277" s="164">
        <v>0</v>
      </c>
      <c r="Y277" s="164">
        <f t="shared" si="7"/>
        <v>0</v>
      </c>
      <c r="Z277" s="164">
        <v>0</v>
      </c>
      <c r="AA277" s="165">
        <f t="shared" si="8"/>
        <v>0</v>
      </c>
      <c r="AR277" s="20" t="s">
        <v>154</v>
      </c>
      <c r="AT277" s="20" t="s">
        <v>150</v>
      </c>
      <c r="AU277" s="20" t="s">
        <v>102</v>
      </c>
      <c r="AY277" s="20" t="s">
        <v>149</v>
      </c>
      <c r="BE277" s="104">
        <f t="shared" si="9"/>
        <v>0</v>
      </c>
      <c r="BF277" s="104">
        <f t="shared" si="10"/>
        <v>0</v>
      </c>
      <c r="BG277" s="104">
        <f t="shared" si="11"/>
        <v>0</v>
      </c>
      <c r="BH277" s="104">
        <f t="shared" si="12"/>
        <v>0</v>
      </c>
      <c r="BI277" s="104">
        <f t="shared" si="13"/>
        <v>0</v>
      </c>
      <c r="BJ277" s="20" t="s">
        <v>84</v>
      </c>
      <c r="BK277" s="104">
        <f t="shared" si="14"/>
        <v>0</v>
      </c>
      <c r="BL277" s="20" t="s">
        <v>154</v>
      </c>
      <c r="BM277" s="20" t="s">
        <v>504</v>
      </c>
    </row>
    <row r="278" spans="2:65" s="1" customFormat="1" ht="22.5" customHeight="1">
      <c r="B278" s="130"/>
      <c r="C278" s="159" t="s">
        <v>254</v>
      </c>
      <c r="D278" s="159" t="s">
        <v>150</v>
      </c>
      <c r="E278" s="160" t="s">
        <v>299</v>
      </c>
      <c r="F278" s="246" t="s">
        <v>300</v>
      </c>
      <c r="G278" s="246"/>
      <c r="H278" s="246"/>
      <c r="I278" s="246"/>
      <c r="J278" s="161" t="s">
        <v>243</v>
      </c>
      <c r="K278" s="162">
        <v>1188</v>
      </c>
      <c r="L278" s="247">
        <v>0</v>
      </c>
      <c r="M278" s="247"/>
      <c r="N278" s="248">
        <f t="shared" si="5"/>
        <v>0</v>
      </c>
      <c r="O278" s="248"/>
      <c r="P278" s="248"/>
      <c r="Q278" s="248"/>
      <c r="R278" s="133"/>
      <c r="T278" s="163" t="s">
        <v>5</v>
      </c>
      <c r="U278" s="46" t="s">
        <v>43</v>
      </c>
      <c r="V278" s="38"/>
      <c r="W278" s="164">
        <f t="shared" si="6"/>
        <v>0</v>
      </c>
      <c r="X278" s="164">
        <v>0</v>
      </c>
      <c r="Y278" s="164">
        <f t="shared" si="7"/>
        <v>0</v>
      </c>
      <c r="Z278" s="164">
        <v>0</v>
      </c>
      <c r="AA278" s="165">
        <f t="shared" si="8"/>
        <v>0</v>
      </c>
      <c r="AR278" s="20" t="s">
        <v>154</v>
      </c>
      <c r="AT278" s="20" t="s">
        <v>150</v>
      </c>
      <c r="AU278" s="20" t="s">
        <v>102</v>
      </c>
      <c r="AY278" s="20" t="s">
        <v>149</v>
      </c>
      <c r="BE278" s="104">
        <f t="shared" si="9"/>
        <v>0</v>
      </c>
      <c r="BF278" s="104">
        <f t="shared" si="10"/>
        <v>0</v>
      </c>
      <c r="BG278" s="104">
        <f t="shared" si="11"/>
        <v>0</v>
      </c>
      <c r="BH278" s="104">
        <f t="shared" si="12"/>
        <v>0</v>
      </c>
      <c r="BI278" s="104">
        <f t="shared" si="13"/>
        <v>0</v>
      </c>
      <c r="BJ278" s="20" t="s">
        <v>84</v>
      </c>
      <c r="BK278" s="104">
        <f t="shared" si="14"/>
        <v>0</v>
      </c>
      <c r="BL278" s="20" t="s">
        <v>154</v>
      </c>
      <c r="BM278" s="20" t="s">
        <v>505</v>
      </c>
    </row>
    <row r="279" spans="2:65" s="1" customFormat="1" ht="22.5" customHeight="1">
      <c r="B279" s="130"/>
      <c r="C279" s="159" t="s">
        <v>257</v>
      </c>
      <c r="D279" s="159" t="s">
        <v>150</v>
      </c>
      <c r="E279" s="160" t="s">
        <v>302</v>
      </c>
      <c r="F279" s="246" t="s">
        <v>303</v>
      </c>
      <c r="G279" s="246"/>
      <c r="H279" s="246"/>
      <c r="I279" s="246"/>
      <c r="J279" s="161" t="s">
        <v>153</v>
      </c>
      <c r="K279" s="162">
        <v>315</v>
      </c>
      <c r="L279" s="247">
        <v>0</v>
      </c>
      <c r="M279" s="247"/>
      <c r="N279" s="248">
        <f t="shared" si="5"/>
        <v>0</v>
      </c>
      <c r="O279" s="248"/>
      <c r="P279" s="248"/>
      <c r="Q279" s="248"/>
      <c r="R279" s="133"/>
      <c r="T279" s="163" t="s">
        <v>5</v>
      </c>
      <c r="U279" s="46" t="s">
        <v>43</v>
      </c>
      <c r="V279" s="38"/>
      <c r="W279" s="164">
        <f t="shared" si="6"/>
        <v>0</v>
      </c>
      <c r="X279" s="164">
        <v>0</v>
      </c>
      <c r="Y279" s="164">
        <f t="shared" si="7"/>
        <v>0</v>
      </c>
      <c r="Z279" s="164">
        <v>0</v>
      </c>
      <c r="AA279" s="165">
        <f t="shared" si="8"/>
        <v>0</v>
      </c>
      <c r="AR279" s="20" t="s">
        <v>154</v>
      </c>
      <c r="AT279" s="20" t="s">
        <v>150</v>
      </c>
      <c r="AU279" s="20" t="s">
        <v>102</v>
      </c>
      <c r="AY279" s="20" t="s">
        <v>149</v>
      </c>
      <c r="BE279" s="104">
        <f t="shared" si="9"/>
        <v>0</v>
      </c>
      <c r="BF279" s="104">
        <f t="shared" si="10"/>
        <v>0</v>
      </c>
      <c r="BG279" s="104">
        <f t="shared" si="11"/>
        <v>0</v>
      </c>
      <c r="BH279" s="104">
        <f t="shared" si="12"/>
        <v>0</v>
      </c>
      <c r="BI279" s="104">
        <f t="shared" si="13"/>
        <v>0</v>
      </c>
      <c r="BJ279" s="20" t="s">
        <v>84</v>
      </c>
      <c r="BK279" s="104">
        <f t="shared" si="14"/>
        <v>0</v>
      </c>
      <c r="BL279" s="20" t="s">
        <v>154</v>
      </c>
      <c r="BM279" s="20" t="s">
        <v>506</v>
      </c>
    </row>
    <row r="280" spans="2:65" s="1" customFormat="1" ht="31.5" customHeight="1">
      <c r="B280" s="130"/>
      <c r="C280" s="159" t="s">
        <v>260</v>
      </c>
      <c r="D280" s="159" t="s">
        <v>150</v>
      </c>
      <c r="E280" s="160" t="s">
        <v>507</v>
      </c>
      <c r="F280" s="246" t="s">
        <v>508</v>
      </c>
      <c r="G280" s="246"/>
      <c r="H280" s="246"/>
      <c r="I280" s="246"/>
      <c r="J280" s="161" t="s">
        <v>243</v>
      </c>
      <c r="K280" s="162">
        <v>2</v>
      </c>
      <c r="L280" s="247">
        <v>0</v>
      </c>
      <c r="M280" s="247"/>
      <c r="N280" s="248">
        <f t="shared" si="5"/>
        <v>0</v>
      </c>
      <c r="O280" s="248"/>
      <c r="P280" s="248"/>
      <c r="Q280" s="248"/>
      <c r="R280" s="133"/>
      <c r="T280" s="163" t="s">
        <v>5</v>
      </c>
      <c r="U280" s="46" t="s">
        <v>43</v>
      </c>
      <c r="V280" s="38"/>
      <c r="W280" s="164">
        <f t="shared" si="6"/>
        <v>0</v>
      </c>
      <c r="X280" s="164">
        <v>3.4209999999999997E-2</v>
      </c>
      <c r="Y280" s="164">
        <f t="shared" si="7"/>
        <v>6.8419999999999995E-2</v>
      </c>
      <c r="Z280" s="164">
        <v>0</v>
      </c>
      <c r="AA280" s="165">
        <f t="shared" si="8"/>
        <v>0</v>
      </c>
      <c r="AR280" s="20" t="s">
        <v>154</v>
      </c>
      <c r="AT280" s="20" t="s">
        <v>150</v>
      </c>
      <c r="AU280" s="20" t="s">
        <v>102</v>
      </c>
      <c r="AY280" s="20" t="s">
        <v>149</v>
      </c>
      <c r="BE280" s="104">
        <f t="shared" si="9"/>
        <v>0</v>
      </c>
      <c r="BF280" s="104">
        <f t="shared" si="10"/>
        <v>0</v>
      </c>
      <c r="BG280" s="104">
        <f t="shared" si="11"/>
        <v>0</v>
      </c>
      <c r="BH280" s="104">
        <f t="shared" si="12"/>
        <v>0</v>
      </c>
      <c r="BI280" s="104">
        <f t="shared" si="13"/>
        <v>0</v>
      </c>
      <c r="BJ280" s="20" t="s">
        <v>84</v>
      </c>
      <c r="BK280" s="104">
        <f t="shared" si="14"/>
        <v>0</v>
      </c>
      <c r="BL280" s="20" t="s">
        <v>154</v>
      </c>
      <c r="BM280" s="20" t="s">
        <v>509</v>
      </c>
    </row>
    <row r="281" spans="2:65" s="9" customFormat="1" ht="29.85" customHeight="1">
      <c r="B281" s="148"/>
      <c r="C281" s="149"/>
      <c r="D281" s="158" t="s">
        <v>117</v>
      </c>
      <c r="E281" s="158"/>
      <c r="F281" s="158"/>
      <c r="G281" s="158"/>
      <c r="H281" s="158"/>
      <c r="I281" s="158"/>
      <c r="J281" s="158"/>
      <c r="K281" s="158"/>
      <c r="L281" s="158"/>
      <c r="M281" s="158"/>
      <c r="N281" s="241">
        <f>BK281</f>
        <v>0</v>
      </c>
      <c r="O281" s="242"/>
      <c r="P281" s="242"/>
      <c r="Q281" s="242"/>
      <c r="R281" s="151"/>
      <c r="T281" s="152"/>
      <c r="U281" s="149"/>
      <c r="V281" s="149"/>
      <c r="W281" s="153">
        <f>SUM(W282:W327)</f>
        <v>0</v>
      </c>
      <c r="X281" s="149"/>
      <c r="Y281" s="153">
        <f>SUM(Y282:Y327)</f>
        <v>0.24735000000000001</v>
      </c>
      <c r="Z281" s="149"/>
      <c r="AA281" s="154">
        <f>SUM(AA282:AA327)</f>
        <v>0</v>
      </c>
      <c r="AR281" s="155" t="s">
        <v>84</v>
      </c>
      <c r="AT281" s="156" t="s">
        <v>77</v>
      </c>
      <c r="AU281" s="156" t="s">
        <v>84</v>
      </c>
      <c r="AY281" s="155" t="s">
        <v>149</v>
      </c>
      <c r="BK281" s="157">
        <f>SUM(BK282:BK327)</f>
        <v>0</v>
      </c>
    </row>
    <row r="282" spans="2:65" s="1" customFormat="1" ht="44.25" customHeight="1">
      <c r="B282" s="130"/>
      <c r="C282" s="159" t="s">
        <v>263</v>
      </c>
      <c r="D282" s="159" t="s">
        <v>150</v>
      </c>
      <c r="E282" s="160" t="s">
        <v>510</v>
      </c>
      <c r="F282" s="246" t="s">
        <v>511</v>
      </c>
      <c r="G282" s="246"/>
      <c r="H282" s="246"/>
      <c r="I282" s="246"/>
      <c r="J282" s="161" t="s">
        <v>159</v>
      </c>
      <c r="K282" s="162">
        <v>187.2</v>
      </c>
      <c r="L282" s="247">
        <v>0</v>
      </c>
      <c r="M282" s="247"/>
      <c r="N282" s="248">
        <f>ROUND(L282*K282,2)</f>
        <v>0</v>
      </c>
      <c r="O282" s="248"/>
      <c r="P282" s="248"/>
      <c r="Q282" s="248"/>
      <c r="R282" s="133"/>
      <c r="T282" s="163" t="s">
        <v>5</v>
      </c>
      <c r="U282" s="46" t="s">
        <v>43</v>
      </c>
      <c r="V282" s="38"/>
      <c r="W282" s="164">
        <f>V282*K282</f>
        <v>0</v>
      </c>
      <c r="X282" s="164">
        <v>0</v>
      </c>
      <c r="Y282" s="164">
        <f>X282*K282</f>
        <v>0</v>
      </c>
      <c r="Z282" s="164">
        <v>0</v>
      </c>
      <c r="AA282" s="165">
        <f>Z282*K282</f>
        <v>0</v>
      </c>
      <c r="AR282" s="20" t="s">
        <v>154</v>
      </c>
      <c r="AT282" s="20" t="s">
        <v>150</v>
      </c>
      <c r="AU282" s="20" t="s">
        <v>102</v>
      </c>
      <c r="AY282" s="20" t="s">
        <v>149</v>
      </c>
      <c r="BE282" s="104">
        <f>IF(U282="základní",N282,0)</f>
        <v>0</v>
      </c>
      <c r="BF282" s="104">
        <f>IF(U282="snížená",N282,0)</f>
        <v>0</v>
      </c>
      <c r="BG282" s="104">
        <f>IF(U282="zákl. přenesená",N282,0)</f>
        <v>0</v>
      </c>
      <c r="BH282" s="104">
        <f>IF(U282="sníž. přenesená",N282,0)</f>
        <v>0</v>
      </c>
      <c r="BI282" s="104">
        <f>IF(U282="nulová",N282,0)</f>
        <v>0</v>
      </c>
      <c r="BJ282" s="20" t="s">
        <v>84</v>
      </c>
      <c r="BK282" s="104">
        <f>ROUND(L282*K282,2)</f>
        <v>0</v>
      </c>
      <c r="BL282" s="20" t="s">
        <v>154</v>
      </c>
      <c r="BM282" s="20" t="s">
        <v>512</v>
      </c>
    </row>
    <row r="283" spans="2:65" s="11" customFormat="1" ht="22.5" customHeight="1">
      <c r="B283" s="174"/>
      <c r="C283" s="175"/>
      <c r="D283" s="175"/>
      <c r="E283" s="176" t="s">
        <v>5</v>
      </c>
      <c r="F283" s="264" t="s">
        <v>513</v>
      </c>
      <c r="G283" s="265"/>
      <c r="H283" s="265"/>
      <c r="I283" s="265"/>
      <c r="J283" s="175"/>
      <c r="K283" s="177">
        <v>140</v>
      </c>
      <c r="L283" s="175"/>
      <c r="M283" s="175"/>
      <c r="N283" s="175"/>
      <c r="O283" s="175"/>
      <c r="P283" s="175"/>
      <c r="Q283" s="175"/>
      <c r="R283" s="178"/>
      <c r="T283" s="179"/>
      <c r="U283" s="175"/>
      <c r="V283" s="175"/>
      <c r="W283" s="175"/>
      <c r="X283" s="175"/>
      <c r="Y283" s="175"/>
      <c r="Z283" s="175"/>
      <c r="AA283" s="180"/>
      <c r="AT283" s="181" t="s">
        <v>155</v>
      </c>
      <c r="AU283" s="181" t="s">
        <v>102</v>
      </c>
      <c r="AV283" s="11" t="s">
        <v>102</v>
      </c>
      <c r="AW283" s="11" t="s">
        <v>35</v>
      </c>
      <c r="AX283" s="11" t="s">
        <v>78</v>
      </c>
      <c r="AY283" s="181" t="s">
        <v>149</v>
      </c>
    </row>
    <row r="284" spans="2:65" s="11" customFormat="1" ht="22.5" customHeight="1">
      <c r="B284" s="174"/>
      <c r="C284" s="175"/>
      <c r="D284" s="175"/>
      <c r="E284" s="176" t="s">
        <v>5</v>
      </c>
      <c r="F284" s="257" t="s">
        <v>514</v>
      </c>
      <c r="G284" s="258"/>
      <c r="H284" s="258"/>
      <c r="I284" s="258"/>
      <c r="J284" s="175"/>
      <c r="K284" s="177">
        <v>47.2</v>
      </c>
      <c r="L284" s="175"/>
      <c r="M284" s="175"/>
      <c r="N284" s="175"/>
      <c r="O284" s="175"/>
      <c r="P284" s="175"/>
      <c r="Q284" s="175"/>
      <c r="R284" s="178"/>
      <c r="T284" s="179"/>
      <c r="U284" s="175"/>
      <c r="V284" s="175"/>
      <c r="W284" s="175"/>
      <c r="X284" s="175"/>
      <c r="Y284" s="175"/>
      <c r="Z284" s="175"/>
      <c r="AA284" s="180"/>
      <c r="AT284" s="181" t="s">
        <v>155</v>
      </c>
      <c r="AU284" s="181" t="s">
        <v>102</v>
      </c>
      <c r="AV284" s="11" t="s">
        <v>102</v>
      </c>
      <c r="AW284" s="11" t="s">
        <v>35</v>
      </c>
      <c r="AX284" s="11" t="s">
        <v>78</v>
      </c>
      <c r="AY284" s="181" t="s">
        <v>149</v>
      </c>
    </row>
    <row r="285" spans="2:65" s="12" customFormat="1" ht="22.5" customHeight="1">
      <c r="B285" s="182"/>
      <c r="C285" s="183"/>
      <c r="D285" s="183"/>
      <c r="E285" s="184" t="s">
        <v>5</v>
      </c>
      <c r="F285" s="259" t="s">
        <v>157</v>
      </c>
      <c r="G285" s="260"/>
      <c r="H285" s="260"/>
      <c r="I285" s="260"/>
      <c r="J285" s="183"/>
      <c r="K285" s="185">
        <v>187.2</v>
      </c>
      <c r="L285" s="183"/>
      <c r="M285" s="183"/>
      <c r="N285" s="183"/>
      <c r="O285" s="183"/>
      <c r="P285" s="183"/>
      <c r="Q285" s="183"/>
      <c r="R285" s="186"/>
      <c r="T285" s="187"/>
      <c r="U285" s="183"/>
      <c r="V285" s="183"/>
      <c r="W285" s="183"/>
      <c r="X285" s="183"/>
      <c r="Y285" s="183"/>
      <c r="Z285" s="183"/>
      <c r="AA285" s="188"/>
      <c r="AT285" s="189" t="s">
        <v>155</v>
      </c>
      <c r="AU285" s="189" t="s">
        <v>102</v>
      </c>
      <c r="AV285" s="12" t="s">
        <v>154</v>
      </c>
      <c r="AW285" s="12" t="s">
        <v>35</v>
      </c>
      <c r="AX285" s="12" t="s">
        <v>84</v>
      </c>
      <c r="AY285" s="189" t="s">
        <v>149</v>
      </c>
    </row>
    <row r="286" spans="2:65" s="1" customFormat="1" ht="31.5" customHeight="1">
      <c r="B286" s="130"/>
      <c r="C286" s="159" t="s">
        <v>266</v>
      </c>
      <c r="D286" s="159" t="s">
        <v>150</v>
      </c>
      <c r="E286" s="160" t="s">
        <v>307</v>
      </c>
      <c r="F286" s="246" t="s">
        <v>308</v>
      </c>
      <c r="G286" s="246"/>
      <c r="H286" s="246"/>
      <c r="I286" s="246"/>
      <c r="J286" s="161" t="s">
        <v>166</v>
      </c>
      <c r="K286" s="162">
        <v>4.7160000000000002</v>
      </c>
      <c r="L286" s="247">
        <v>0</v>
      </c>
      <c r="M286" s="247"/>
      <c r="N286" s="248">
        <f>ROUND(L286*K286,2)</f>
        <v>0</v>
      </c>
      <c r="O286" s="248"/>
      <c r="P286" s="248"/>
      <c r="Q286" s="248"/>
      <c r="R286" s="133"/>
      <c r="T286" s="163" t="s">
        <v>5</v>
      </c>
      <c r="U286" s="46" t="s">
        <v>43</v>
      </c>
      <c r="V286" s="38"/>
      <c r="W286" s="164">
        <f>V286*K286</f>
        <v>0</v>
      </c>
      <c r="X286" s="164">
        <v>0</v>
      </c>
      <c r="Y286" s="164">
        <f>X286*K286</f>
        <v>0</v>
      </c>
      <c r="Z286" s="164">
        <v>0</v>
      </c>
      <c r="AA286" s="165">
        <f>Z286*K286</f>
        <v>0</v>
      </c>
      <c r="AR286" s="20" t="s">
        <v>154</v>
      </c>
      <c r="AT286" s="20" t="s">
        <v>150</v>
      </c>
      <c r="AU286" s="20" t="s">
        <v>102</v>
      </c>
      <c r="AY286" s="20" t="s">
        <v>149</v>
      </c>
      <c r="BE286" s="104">
        <f>IF(U286="základní",N286,0)</f>
        <v>0</v>
      </c>
      <c r="BF286" s="104">
        <f>IF(U286="snížená",N286,0)</f>
        <v>0</v>
      </c>
      <c r="BG286" s="104">
        <f>IF(U286="zákl. přenesená",N286,0)</f>
        <v>0</v>
      </c>
      <c r="BH286" s="104">
        <f>IF(U286="sníž. přenesená",N286,0)</f>
        <v>0</v>
      </c>
      <c r="BI286" s="104">
        <f>IF(U286="nulová",N286,0)</f>
        <v>0</v>
      </c>
      <c r="BJ286" s="20" t="s">
        <v>84</v>
      </c>
      <c r="BK286" s="104">
        <f>ROUND(L286*K286,2)</f>
        <v>0</v>
      </c>
      <c r="BL286" s="20" t="s">
        <v>154</v>
      </c>
      <c r="BM286" s="20" t="s">
        <v>515</v>
      </c>
    </row>
    <row r="287" spans="2:65" s="11" customFormat="1" ht="22.5" customHeight="1">
      <c r="B287" s="174"/>
      <c r="C287" s="175"/>
      <c r="D287" s="175"/>
      <c r="E287" s="176" t="s">
        <v>5</v>
      </c>
      <c r="F287" s="264" t="s">
        <v>516</v>
      </c>
      <c r="G287" s="265"/>
      <c r="H287" s="265"/>
      <c r="I287" s="265"/>
      <c r="J287" s="175"/>
      <c r="K287" s="177">
        <v>4.2</v>
      </c>
      <c r="L287" s="175"/>
      <c r="M287" s="175"/>
      <c r="N287" s="175"/>
      <c r="O287" s="175"/>
      <c r="P287" s="175"/>
      <c r="Q287" s="175"/>
      <c r="R287" s="178"/>
      <c r="T287" s="179"/>
      <c r="U287" s="175"/>
      <c r="V287" s="175"/>
      <c r="W287" s="175"/>
      <c r="X287" s="175"/>
      <c r="Y287" s="175"/>
      <c r="Z287" s="175"/>
      <c r="AA287" s="180"/>
      <c r="AT287" s="181" t="s">
        <v>155</v>
      </c>
      <c r="AU287" s="181" t="s">
        <v>102</v>
      </c>
      <c r="AV287" s="11" t="s">
        <v>102</v>
      </c>
      <c r="AW287" s="11" t="s">
        <v>35</v>
      </c>
      <c r="AX287" s="11" t="s">
        <v>78</v>
      </c>
      <c r="AY287" s="181" t="s">
        <v>149</v>
      </c>
    </row>
    <row r="288" spans="2:65" s="11" customFormat="1" ht="22.5" customHeight="1">
      <c r="B288" s="174"/>
      <c r="C288" s="175"/>
      <c r="D288" s="175"/>
      <c r="E288" s="176" t="s">
        <v>5</v>
      </c>
      <c r="F288" s="257" t="s">
        <v>517</v>
      </c>
      <c r="G288" s="258"/>
      <c r="H288" s="258"/>
      <c r="I288" s="258"/>
      <c r="J288" s="175"/>
      <c r="K288" s="177">
        <v>0.51600000000000001</v>
      </c>
      <c r="L288" s="175"/>
      <c r="M288" s="175"/>
      <c r="N288" s="175"/>
      <c r="O288" s="175"/>
      <c r="P288" s="175"/>
      <c r="Q288" s="175"/>
      <c r="R288" s="178"/>
      <c r="T288" s="179"/>
      <c r="U288" s="175"/>
      <c r="V288" s="175"/>
      <c r="W288" s="175"/>
      <c r="X288" s="175"/>
      <c r="Y288" s="175"/>
      <c r="Z288" s="175"/>
      <c r="AA288" s="180"/>
      <c r="AT288" s="181" t="s">
        <v>155</v>
      </c>
      <c r="AU288" s="181" t="s">
        <v>102</v>
      </c>
      <c r="AV288" s="11" t="s">
        <v>102</v>
      </c>
      <c r="AW288" s="11" t="s">
        <v>35</v>
      </c>
      <c r="AX288" s="11" t="s">
        <v>78</v>
      </c>
      <c r="AY288" s="181" t="s">
        <v>149</v>
      </c>
    </row>
    <row r="289" spans="2:65" s="12" customFormat="1" ht="22.5" customHeight="1">
      <c r="B289" s="182"/>
      <c r="C289" s="183"/>
      <c r="D289" s="183"/>
      <c r="E289" s="184" t="s">
        <v>5</v>
      </c>
      <c r="F289" s="259" t="s">
        <v>157</v>
      </c>
      <c r="G289" s="260"/>
      <c r="H289" s="260"/>
      <c r="I289" s="260"/>
      <c r="J289" s="183"/>
      <c r="K289" s="185">
        <v>4.7160000000000002</v>
      </c>
      <c r="L289" s="183"/>
      <c r="M289" s="183"/>
      <c r="N289" s="183"/>
      <c r="O289" s="183"/>
      <c r="P289" s="183"/>
      <c r="Q289" s="183"/>
      <c r="R289" s="186"/>
      <c r="T289" s="187"/>
      <c r="U289" s="183"/>
      <c r="V289" s="183"/>
      <c r="W289" s="183"/>
      <c r="X289" s="183"/>
      <c r="Y289" s="183"/>
      <c r="Z289" s="183"/>
      <c r="AA289" s="188"/>
      <c r="AT289" s="189" t="s">
        <v>155</v>
      </c>
      <c r="AU289" s="189" t="s">
        <v>102</v>
      </c>
      <c r="AV289" s="12" t="s">
        <v>154</v>
      </c>
      <c r="AW289" s="12" t="s">
        <v>35</v>
      </c>
      <c r="AX289" s="12" t="s">
        <v>84</v>
      </c>
      <c r="AY289" s="189" t="s">
        <v>149</v>
      </c>
    </row>
    <row r="290" spans="2:65" s="1" customFormat="1" ht="31.5" customHeight="1">
      <c r="B290" s="130"/>
      <c r="C290" s="190" t="s">
        <v>269</v>
      </c>
      <c r="D290" s="190" t="s">
        <v>195</v>
      </c>
      <c r="E290" s="191" t="s">
        <v>518</v>
      </c>
      <c r="F290" s="261" t="s">
        <v>519</v>
      </c>
      <c r="G290" s="261"/>
      <c r="H290" s="261"/>
      <c r="I290" s="261"/>
      <c r="J290" s="192" t="s">
        <v>243</v>
      </c>
      <c r="K290" s="193">
        <v>393.12</v>
      </c>
      <c r="L290" s="262">
        <v>0</v>
      </c>
      <c r="M290" s="262"/>
      <c r="N290" s="263">
        <f>ROUND(L290*K290,2)</f>
        <v>0</v>
      </c>
      <c r="O290" s="248"/>
      <c r="P290" s="248"/>
      <c r="Q290" s="248"/>
      <c r="R290" s="133"/>
      <c r="T290" s="163" t="s">
        <v>5</v>
      </c>
      <c r="U290" s="46" t="s">
        <v>43</v>
      </c>
      <c r="V290" s="38"/>
      <c r="W290" s="164">
        <f>V290*K290</f>
        <v>0</v>
      </c>
      <c r="X290" s="164">
        <v>0</v>
      </c>
      <c r="Y290" s="164">
        <f>X290*K290</f>
        <v>0</v>
      </c>
      <c r="Z290" s="164">
        <v>0</v>
      </c>
      <c r="AA290" s="165">
        <f>Z290*K290</f>
        <v>0</v>
      </c>
      <c r="AR290" s="20" t="s">
        <v>170</v>
      </c>
      <c r="AT290" s="20" t="s">
        <v>195</v>
      </c>
      <c r="AU290" s="20" t="s">
        <v>102</v>
      </c>
      <c r="AY290" s="20" t="s">
        <v>149</v>
      </c>
      <c r="BE290" s="104">
        <f>IF(U290="základní",N290,0)</f>
        <v>0</v>
      </c>
      <c r="BF290" s="104">
        <f>IF(U290="snížená",N290,0)</f>
        <v>0</v>
      </c>
      <c r="BG290" s="104">
        <f>IF(U290="zákl. přenesená",N290,0)</f>
        <v>0</v>
      </c>
      <c r="BH290" s="104">
        <f>IF(U290="sníž. přenesená",N290,0)</f>
        <v>0</v>
      </c>
      <c r="BI290" s="104">
        <f>IF(U290="nulová",N290,0)</f>
        <v>0</v>
      </c>
      <c r="BJ290" s="20" t="s">
        <v>84</v>
      </c>
      <c r="BK290" s="104">
        <f>ROUND(L290*K290,2)</f>
        <v>0</v>
      </c>
      <c r="BL290" s="20" t="s">
        <v>154</v>
      </c>
      <c r="BM290" s="20" t="s">
        <v>520</v>
      </c>
    </row>
    <row r="291" spans="2:65" s="11" customFormat="1" ht="22.5" customHeight="1">
      <c r="B291" s="174"/>
      <c r="C291" s="175"/>
      <c r="D291" s="175"/>
      <c r="E291" s="176" t="s">
        <v>5</v>
      </c>
      <c r="F291" s="264" t="s">
        <v>521</v>
      </c>
      <c r="G291" s="265"/>
      <c r="H291" s="265"/>
      <c r="I291" s="265"/>
      <c r="J291" s="175"/>
      <c r="K291" s="177">
        <v>393.12</v>
      </c>
      <c r="L291" s="175"/>
      <c r="M291" s="175"/>
      <c r="N291" s="175"/>
      <c r="O291" s="175"/>
      <c r="P291" s="175"/>
      <c r="Q291" s="175"/>
      <c r="R291" s="178"/>
      <c r="T291" s="179"/>
      <c r="U291" s="175"/>
      <c r="V291" s="175"/>
      <c r="W291" s="175"/>
      <c r="X291" s="175"/>
      <c r="Y291" s="175"/>
      <c r="Z291" s="175"/>
      <c r="AA291" s="180"/>
      <c r="AT291" s="181" t="s">
        <v>155</v>
      </c>
      <c r="AU291" s="181" t="s">
        <v>102</v>
      </c>
      <c r="AV291" s="11" t="s">
        <v>102</v>
      </c>
      <c r="AW291" s="11" t="s">
        <v>35</v>
      </c>
      <c r="AX291" s="11" t="s">
        <v>78</v>
      </c>
      <c r="AY291" s="181" t="s">
        <v>149</v>
      </c>
    </row>
    <row r="292" spans="2:65" s="12" customFormat="1" ht="22.5" customHeight="1">
      <c r="B292" s="182"/>
      <c r="C292" s="183"/>
      <c r="D292" s="183"/>
      <c r="E292" s="184" t="s">
        <v>5</v>
      </c>
      <c r="F292" s="259" t="s">
        <v>157</v>
      </c>
      <c r="G292" s="260"/>
      <c r="H292" s="260"/>
      <c r="I292" s="260"/>
      <c r="J292" s="183"/>
      <c r="K292" s="185">
        <v>393.12</v>
      </c>
      <c r="L292" s="183"/>
      <c r="M292" s="183"/>
      <c r="N292" s="183"/>
      <c r="O292" s="183"/>
      <c r="P292" s="183"/>
      <c r="Q292" s="183"/>
      <c r="R292" s="186"/>
      <c r="T292" s="187"/>
      <c r="U292" s="183"/>
      <c r="V292" s="183"/>
      <c r="W292" s="183"/>
      <c r="X292" s="183"/>
      <c r="Y292" s="183"/>
      <c r="Z292" s="183"/>
      <c r="AA292" s="188"/>
      <c r="AT292" s="189" t="s">
        <v>155</v>
      </c>
      <c r="AU292" s="189" t="s">
        <v>102</v>
      </c>
      <c r="AV292" s="12" t="s">
        <v>154</v>
      </c>
      <c r="AW292" s="12" t="s">
        <v>35</v>
      </c>
      <c r="AX292" s="12" t="s">
        <v>84</v>
      </c>
      <c r="AY292" s="189" t="s">
        <v>149</v>
      </c>
    </row>
    <row r="293" spans="2:65" s="1" customFormat="1" ht="31.5" customHeight="1">
      <c r="B293" s="130"/>
      <c r="C293" s="159" t="s">
        <v>273</v>
      </c>
      <c r="D293" s="159" t="s">
        <v>150</v>
      </c>
      <c r="E293" s="160" t="s">
        <v>522</v>
      </c>
      <c r="F293" s="246" t="s">
        <v>523</v>
      </c>
      <c r="G293" s="246"/>
      <c r="H293" s="246"/>
      <c r="I293" s="246"/>
      <c r="J293" s="161" t="s">
        <v>153</v>
      </c>
      <c r="K293" s="162">
        <v>398.16</v>
      </c>
      <c r="L293" s="247">
        <v>0</v>
      </c>
      <c r="M293" s="247"/>
      <c r="N293" s="248">
        <f>ROUND(L293*K293,2)</f>
        <v>0</v>
      </c>
      <c r="O293" s="248"/>
      <c r="P293" s="248"/>
      <c r="Q293" s="248"/>
      <c r="R293" s="133"/>
      <c r="T293" s="163" t="s">
        <v>5</v>
      </c>
      <c r="U293" s="46" t="s">
        <v>43</v>
      </c>
      <c r="V293" s="38"/>
      <c r="W293" s="164">
        <f>V293*K293</f>
        <v>0</v>
      </c>
      <c r="X293" s="164">
        <v>0</v>
      </c>
      <c r="Y293" s="164">
        <f>X293*K293</f>
        <v>0</v>
      </c>
      <c r="Z293" s="164">
        <v>0</v>
      </c>
      <c r="AA293" s="165">
        <f>Z293*K293</f>
        <v>0</v>
      </c>
      <c r="AR293" s="20" t="s">
        <v>154</v>
      </c>
      <c r="AT293" s="20" t="s">
        <v>150</v>
      </c>
      <c r="AU293" s="20" t="s">
        <v>102</v>
      </c>
      <c r="AY293" s="20" t="s">
        <v>149</v>
      </c>
      <c r="BE293" s="104">
        <f>IF(U293="základní",N293,0)</f>
        <v>0</v>
      </c>
      <c r="BF293" s="104">
        <f>IF(U293="snížená",N293,0)</f>
        <v>0</v>
      </c>
      <c r="BG293" s="104">
        <f>IF(U293="zákl. přenesená",N293,0)</f>
        <v>0</v>
      </c>
      <c r="BH293" s="104">
        <f>IF(U293="sníž. přenesená",N293,0)</f>
        <v>0</v>
      </c>
      <c r="BI293" s="104">
        <f>IF(U293="nulová",N293,0)</f>
        <v>0</v>
      </c>
      <c r="BJ293" s="20" t="s">
        <v>84</v>
      </c>
      <c r="BK293" s="104">
        <f>ROUND(L293*K293,2)</f>
        <v>0</v>
      </c>
      <c r="BL293" s="20" t="s">
        <v>154</v>
      </c>
      <c r="BM293" s="20" t="s">
        <v>524</v>
      </c>
    </row>
    <row r="294" spans="2:65" s="10" customFormat="1" ht="22.5" customHeight="1">
      <c r="B294" s="166"/>
      <c r="C294" s="167"/>
      <c r="D294" s="167"/>
      <c r="E294" s="168" t="s">
        <v>5</v>
      </c>
      <c r="F294" s="255" t="s">
        <v>525</v>
      </c>
      <c r="G294" s="256"/>
      <c r="H294" s="256"/>
      <c r="I294" s="256"/>
      <c r="J294" s="167"/>
      <c r="K294" s="169" t="s">
        <v>5</v>
      </c>
      <c r="L294" s="167"/>
      <c r="M294" s="167"/>
      <c r="N294" s="167"/>
      <c r="O294" s="167"/>
      <c r="P294" s="167"/>
      <c r="Q294" s="167"/>
      <c r="R294" s="170"/>
      <c r="T294" s="171"/>
      <c r="U294" s="167"/>
      <c r="V294" s="167"/>
      <c r="W294" s="167"/>
      <c r="X294" s="167"/>
      <c r="Y294" s="167"/>
      <c r="Z294" s="167"/>
      <c r="AA294" s="172"/>
      <c r="AT294" s="173" t="s">
        <v>155</v>
      </c>
      <c r="AU294" s="173" t="s">
        <v>102</v>
      </c>
      <c r="AV294" s="10" t="s">
        <v>84</v>
      </c>
      <c r="AW294" s="10" t="s">
        <v>35</v>
      </c>
      <c r="AX294" s="10" t="s">
        <v>78</v>
      </c>
      <c r="AY294" s="173" t="s">
        <v>149</v>
      </c>
    </row>
    <row r="295" spans="2:65" s="11" customFormat="1" ht="22.5" customHeight="1">
      <c r="B295" s="174"/>
      <c r="C295" s="175"/>
      <c r="D295" s="175"/>
      <c r="E295" s="176" t="s">
        <v>5</v>
      </c>
      <c r="F295" s="257" t="s">
        <v>526</v>
      </c>
      <c r="G295" s="258"/>
      <c r="H295" s="258"/>
      <c r="I295" s="258"/>
      <c r="J295" s="175"/>
      <c r="K295" s="177">
        <v>398.16</v>
      </c>
      <c r="L295" s="175"/>
      <c r="M295" s="175"/>
      <c r="N295" s="175"/>
      <c r="O295" s="175"/>
      <c r="P295" s="175"/>
      <c r="Q295" s="175"/>
      <c r="R295" s="178"/>
      <c r="T295" s="179"/>
      <c r="U295" s="175"/>
      <c r="V295" s="175"/>
      <c r="W295" s="175"/>
      <c r="X295" s="175"/>
      <c r="Y295" s="175"/>
      <c r="Z295" s="175"/>
      <c r="AA295" s="180"/>
      <c r="AT295" s="181" t="s">
        <v>155</v>
      </c>
      <c r="AU295" s="181" t="s">
        <v>102</v>
      </c>
      <c r="AV295" s="11" t="s">
        <v>102</v>
      </c>
      <c r="AW295" s="11" t="s">
        <v>35</v>
      </c>
      <c r="AX295" s="11" t="s">
        <v>78</v>
      </c>
      <c r="AY295" s="181" t="s">
        <v>149</v>
      </c>
    </row>
    <row r="296" spans="2:65" s="12" customFormat="1" ht="22.5" customHeight="1">
      <c r="B296" s="182"/>
      <c r="C296" s="183"/>
      <c r="D296" s="183"/>
      <c r="E296" s="184" t="s">
        <v>5</v>
      </c>
      <c r="F296" s="259" t="s">
        <v>157</v>
      </c>
      <c r="G296" s="260"/>
      <c r="H296" s="260"/>
      <c r="I296" s="260"/>
      <c r="J296" s="183"/>
      <c r="K296" s="185">
        <v>398.16</v>
      </c>
      <c r="L296" s="183"/>
      <c r="M296" s="183"/>
      <c r="N296" s="183"/>
      <c r="O296" s="183"/>
      <c r="P296" s="183"/>
      <c r="Q296" s="183"/>
      <c r="R296" s="186"/>
      <c r="T296" s="187"/>
      <c r="U296" s="183"/>
      <c r="V296" s="183"/>
      <c r="W296" s="183"/>
      <c r="X296" s="183"/>
      <c r="Y296" s="183"/>
      <c r="Z296" s="183"/>
      <c r="AA296" s="188"/>
      <c r="AT296" s="189" t="s">
        <v>155</v>
      </c>
      <c r="AU296" s="189" t="s">
        <v>102</v>
      </c>
      <c r="AV296" s="12" t="s">
        <v>154</v>
      </c>
      <c r="AW296" s="12" t="s">
        <v>35</v>
      </c>
      <c r="AX296" s="12" t="s">
        <v>84</v>
      </c>
      <c r="AY296" s="189" t="s">
        <v>149</v>
      </c>
    </row>
    <row r="297" spans="2:65" s="1" customFormat="1" ht="22.5" customHeight="1">
      <c r="B297" s="130"/>
      <c r="C297" s="159" t="s">
        <v>274</v>
      </c>
      <c r="D297" s="159" t="s">
        <v>150</v>
      </c>
      <c r="E297" s="160" t="s">
        <v>527</v>
      </c>
      <c r="F297" s="246" t="s">
        <v>528</v>
      </c>
      <c r="G297" s="246"/>
      <c r="H297" s="246"/>
      <c r="I297" s="246"/>
      <c r="J297" s="161" t="s">
        <v>243</v>
      </c>
      <c r="K297" s="162">
        <v>1</v>
      </c>
      <c r="L297" s="247">
        <v>0</v>
      </c>
      <c r="M297" s="247"/>
      <c r="N297" s="248">
        <f>ROUND(L297*K297,2)</f>
        <v>0</v>
      </c>
      <c r="O297" s="248"/>
      <c r="P297" s="248"/>
      <c r="Q297" s="248"/>
      <c r="R297" s="133"/>
      <c r="T297" s="163" t="s">
        <v>5</v>
      </c>
      <c r="U297" s="46" t="s">
        <v>43</v>
      </c>
      <c r="V297" s="38"/>
      <c r="W297" s="164">
        <f>V297*K297</f>
        <v>0</v>
      </c>
      <c r="X297" s="164">
        <v>7.2870000000000004E-2</v>
      </c>
      <c r="Y297" s="164">
        <f>X297*K297</f>
        <v>7.2870000000000004E-2</v>
      </c>
      <c r="Z297" s="164">
        <v>0</v>
      </c>
      <c r="AA297" s="165">
        <f>Z297*K297</f>
        <v>0</v>
      </c>
      <c r="AR297" s="20" t="s">
        <v>154</v>
      </c>
      <c r="AT297" s="20" t="s">
        <v>150</v>
      </c>
      <c r="AU297" s="20" t="s">
        <v>102</v>
      </c>
      <c r="AY297" s="20" t="s">
        <v>149</v>
      </c>
      <c r="BE297" s="104">
        <f>IF(U297="základní",N297,0)</f>
        <v>0</v>
      </c>
      <c r="BF297" s="104">
        <f>IF(U297="snížená",N297,0)</f>
        <v>0</v>
      </c>
      <c r="BG297" s="104">
        <f>IF(U297="zákl. přenesená",N297,0)</f>
        <v>0</v>
      </c>
      <c r="BH297" s="104">
        <f>IF(U297="sníž. přenesená",N297,0)</f>
        <v>0</v>
      </c>
      <c r="BI297" s="104">
        <f>IF(U297="nulová",N297,0)</f>
        <v>0</v>
      </c>
      <c r="BJ297" s="20" t="s">
        <v>84</v>
      </c>
      <c r="BK297" s="104">
        <f>ROUND(L297*K297,2)</f>
        <v>0</v>
      </c>
      <c r="BL297" s="20" t="s">
        <v>154</v>
      </c>
      <c r="BM297" s="20" t="s">
        <v>529</v>
      </c>
    </row>
    <row r="298" spans="2:65" s="1" customFormat="1" ht="31.5" customHeight="1">
      <c r="B298" s="130"/>
      <c r="C298" s="190" t="s">
        <v>275</v>
      </c>
      <c r="D298" s="190" t="s">
        <v>195</v>
      </c>
      <c r="E298" s="191" t="s">
        <v>530</v>
      </c>
      <c r="F298" s="261" t="s">
        <v>531</v>
      </c>
      <c r="G298" s="261"/>
      <c r="H298" s="261"/>
      <c r="I298" s="261"/>
      <c r="J298" s="192" t="s">
        <v>243</v>
      </c>
      <c r="K298" s="193">
        <v>1</v>
      </c>
      <c r="L298" s="262">
        <v>0</v>
      </c>
      <c r="M298" s="262"/>
      <c r="N298" s="263">
        <f>ROUND(L298*K298,2)</f>
        <v>0</v>
      </c>
      <c r="O298" s="248"/>
      <c r="P298" s="248"/>
      <c r="Q298" s="248"/>
      <c r="R298" s="133"/>
      <c r="T298" s="163" t="s">
        <v>5</v>
      </c>
      <c r="U298" s="46" t="s">
        <v>43</v>
      </c>
      <c r="V298" s="38"/>
      <c r="W298" s="164">
        <f>V298*K298</f>
        <v>0</v>
      </c>
      <c r="X298" s="164">
        <v>1.35E-2</v>
      </c>
      <c r="Y298" s="164">
        <f>X298*K298</f>
        <v>1.35E-2</v>
      </c>
      <c r="Z298" s="164">
        <v>0</v>
      </c>
      <c r="AA298" s="165">
        <f>Z298*K298</f>
        <v>0</v>
      </c>
      <c r="AR298" s="20" t="s">
        <v>170</v>
      </c>
      <c r="AT298" s="20" t="s">
        <v>195</v>
      </c>
      <c r="AU298" s="20" t="s">
        <v>102</v>
      </c>
      <c r="AY298" s="20" t="s">
        <v>149</v>
      </c>
      <c r="BE298" s="104">
        <f>IF(U298="základní",N298,0)</f>
        <v>0</v>
      </c>
      <c r="BF298" s="104">
        <f>IF(U298="snížená",N298,0)</f>
        <v>0</v>
      </c>
      <c r="BG298" s="104">
        <f>IF(U298="zákl. přenesená",N298,0)</f>
        <v>0</v>
      </c>
      <c r="BH298" s="104">
        <f>IF(U298="sníž. přenesená",N298,0)</f>
        <v>0</v>
      </c>
      <c r="BI298" s="104">
        <f>IF(U298="nulová",N298,0)</f>
        <v>0</v>
      </c>
      <c r="BJ298" s="20" t="s">
        <v>84</v>
      </c>
      <c r="BK298" s="104">
        <f>ROUND(L298*K298,2)</f>
        <v>0</v>
      </c>
      <c r="BL298" s="20" t="s">
        <v>154</v>
      </c>
      <c r="BM298" s="20" t="s">
        <v>532</v>
      </c>
    </row>
    <row r="299" spans="2:65" s="1" customFormat="1" ht="31.5" customHeight="1">
      <c r="B299" s="130"/>
      <c r="C299" s="159" t="s">
        <v>278</v>
      </c>
      <c r="D299" s="159" t="s">
        <v>150</v>
      </c>
      <c r="E299" s="160" t="s">
        <v>321</v>
      </c>
      <c r="F299" s="246" t="s">
        <v>322</v>
      </c>
      <c r="G299" s="246"/>
      <c r="H299" s="246"/>
      <c r="I299" s="246"/>
      <c r="J299" s="161" t="s">
        <v>243</v>
      </c>
      <c r="K299" s="162">
        <v>2</v>
      </c>
      <c r="L299" s="247">
        <v>0</v>
      </c>
      <c r="M299" s="247"/>
      <c r="N299" s="248">
        <f>ROUND(L299*K299,2)</f>
        <v>0</v>
      </c>
      <c r="O299" s="248"/>
      <c r="P299" s="248"/>
      <c r="Q299" s="248"/>
      <c r="R299" s="133"/>
      <c r="T299" s="163" t="s">
        <v>5</v>
      </c>
      <c r="U299" s="46" t="s">
        <v>43</v>
      </c>
      <c r="V299" s="38"/>
      <c r="W299" s="164">
        <f>V299*K299</f>
        <v>0</v>
      </c>
      <c r="X299" s="164">
        <v>1.16E-3</v>
      </c>
      <c r="Y299" s="164">
        <f>X299*K299</f>
        <v>2.32E-3</v>
      </c>
      <c r="Z299" s="164">
        <v>0</v>
      </c>
      <c r="AA299" s="165">
        <f>Z299*K299</f>
        <v>0</v>
      </c>
      <c r="AR299" s="20" t="s">
        <v>154</v>
      </c>
      <c r="AT299" s="20" t="s">
        <v>150</v>
      </c>
      <c r="AU299" s="20" t="s">
        <v>102</v>
      </c>
      <c r="AY299" s="20" t="s">
        <v>149</v>
      </c>
      <c r="BE299" s="104">
        <f>IF(U299="základní",N299,0)</f>
        <v>0</v>
      </c>
      <c r="BF299" s="104">
        <f>IF(U299="snížená",N299,0)</f>
        <v>0</v>
      </c>
      <c r="BG299" s="104">
        <f>IF(U299="zákl. přenesená",N299,0)</f>
        <v>0</v>
      </c>
      <c r="BH299" s="104">
        <f>IF(U299="sníž. přenesená",N299,0)</f>
        <v>0</v>
      </c>
      <c r="BI299" s="104">
        <f>IF(U299="nulová",N299,0)</f>
        <v>0</v>
      </c>
      <c r="BJ299" s="20" t="s">
        <v>84</v>
      </c>
      <c r="BK299" s="104">
        <f>ROUND(L299*K299,2)</f>
        <v>0</v>
      </c>
      <c r="BL299" s="20" t="s">
        <v>154</v>
      </c>
      <c r="BM299" s="20" t="s">
        <v>533</v>
      </c>
    </row>
    <row r="300" spans="2:65" s="1" customFormat="1" ht="31.5" customHeight="1">
      <c r="B300" s="130"/>
      <c r="C300" s="190" t="s">
        <v>281</v>
      </c>
      <c r="D300" s="190" t="s">
        <v>195</v>
      </c>
      <c r="E300" s="191" t="s">
        <v>323</v>
      </c>
      <c r="F300" s="261" t="s">
        <v>324</v>
      </c>
      <c r="G300" s="261"/>
      <c r="H300" s="261"/>
      <c r="I300" s="261"/>
      <c r="J300" s="192" t="s">
        <v>243</v>
      </c>
      <c r="K300" s="193">
        <v>2</v>
      </c>
      <c r="L300" s="262">
        <v>0</v>
      </c>
      <c r="M300" s="262"/>
      <c r="N300" s="263">
        <f>ROUND(L300*K300,2)</f>
        <v>0</v>
      </c>
      <c r="O300" s="248"/>
      <c r="P300" s="248"/>
      <c r="Q300" s="248"/>
      <c r="R300" s="133"/>
      <c r="T300" s="163" t="s">
        <v>5</v>
      </c>
      <c r="U300" s="46" t="s">
        <v>43</v>
      </c>
      <c r="V300" s="38"/>
      <c r="W300" s="164">
        <f>V300*K300</f>
        <v>0</v>
      </c>
      <c r="X300" s="164">
        <v>7.0000000000000007E-2</v>
      </c>
      <c r="Y300" s="164">
        <f>X300*K300</f>
        <v>0.14000000000000001</v>
      </c>
      <c r="Z300" s="164">
        <v>0</v>
      </c>
      <c r="AA300" s="165">
        <f>Z300*K300</f>
        <v>0</v>
      </c>
      <c r="AR300" s="20" t="s">
        <v>170</v>
      </c>
      <c r="AT300" s="20" t="s">
        <v>195</v>
      </c>
      <c r="AU300" s="20" t="s">
        <v>102</v>
      </c>
      <c r="AY300" s="20" t="s">
        <v>149</v>
      </c>
      <c r="BE300" s="104">
        <f>IF(U300="základní",N300,0)</f>
        <v>0</v>
      </c>
      <c r="BF300" s="104">
        <f>IF(U300="snížená",N300,0)</f>
        <v>0</v>
      </c>
      <c r="BG300" s="104">
        <f>IF(U300="zákl. přenesená",N300,0)</f>
        <v>0</v>
      </c>
      <c r="BH300" s="104">
        <f>IF(U300="sníž. přenesená",N300,0)</f>
        <v>0</v>
      </c>
      <c r="BI300" s="104">
        <f>IF(U300="nulová",N300,0)</f>
        <v>0</v>
      </c>
      <c r="BJ300" s="20" t="s">
        <v>84</v>
      </c>
      <c r="BK300" s="104">
        <f>ROUND(L300*K300,2)</f>
        <v>0</v>
      </c>
      <c r="BL300" s="20" t="s">
        <v>154</v>
      </c>
      <c r="BM300" s="20" t="s">
        <v>534</v>
      </c>
    </row>
    <row r="301" spans="2:65" s="1" customFormat="1" ht="22.5" customHeight="1">
      <c r="B301" s="130"/>
      <c r="C301" s="159" t="s">
        <v>284</v>
      </c>
      <c r="D301" s="159" t="s">
        <v>150</v>
      </c>
      <c r="E301" s="160" t="s">
        <v>325</v>
      </c>
      <c r="F301" s="246" t="s">
        <v>326</v>
      </c>
      <c r="G301" s="246"/>
      <c r="H301" s="246"/>
      <c r="I301" s="246"/>
      <c r="J301" s="161" t="s">
        <v>153</v>
      </c>
      <c r="K301" s="162">
        <v>448</v>
      </c>
      <c r="L301" s="247">
        <v>0</v>
      </c>
      <c r="M301" s="247"/>
      <c r="N301" s="248">
        <f>ROUND(L301*K301,2)</f>
        <v>0</v>
      </c>
      <c r="O301" s="248"/>
      <c r="P301" s="248"/>
      <c r="Q301" s="248"/>
      <c r="R301" s="133"/>
      <c r="T301" s="163" t="s">
        <v>5</v>
      </c>
      <c r="U301" s="46" t="s">
        <v>43</v>
      </c>
      <c r="V301" s="38"/>
      <c r="W301" s="164">
        <f>V301*K301</f>
        <v>0</v>
      </c>
      <c r="X301" s="164">
        <v>0</v>
      </c>
      <c r="Y301" s="164">
        <f>X301*K301</f>
        <v>0</v>
      </c>
      <c r="Z301" s="164">
        <v>0</v>
      </c>
      <c r="AA301" s="165">
        <f>Z301*K301</f>
        <v>0</v>
      </c>
      <c r="AR301" s="20" t="s">
        <v>154</v>
      </c>
      <c r="AT301" s="20" t="s">
        <v>150</v>
      </c>
      <c r="AU301" s="20" t="s">
        <v>102</v>
      </c>
      <c r="AY301" s="20" t="s">
        <v>149</v>
      </c>
      <c r="BE301" s="104">
        <f>IF(U301="základní",N301,0)</f>
        <v>0</v>
      </c>
      <c r="BF301" s="104">
        <f>IF(U301="snížená",N301,0)</f>
        <v>0</v>
      </c>
      <c r="BG301" s="104">
        <f>IF(U301="zákl. přenesená",N301,0)</f>
        <v>0</v>
      </c>
      <c r="BH301" s="104">
        <f>IF(U301="sníž. přenesená",N301,0)</f>
        <v>0</v>
      </c>
      <c r="BI301" s="104">
        <f>IF(U301="nulová",N301,0)</f>
        <v>0</v>
      </c>
      <c r="BJ301" s="20" t="s">
        <v>84</v>
      </c>
      <c r="BK301" s="104">
        <f>ROUND(L301*K301,2)</f>
        <v>0</v>
      </c>
      <c r="BL301" s="20" t="s">
        <v>154</v>
      </c>
      <c r="BM301" s="20" t="s">
        <v>535</v>
      </c>
    </row>
    <row r="302" spans="2:65" s="10" customFormat="1" ht="31.5" customHeight="1">
      <c r="B302" s="166"/>
      <c r="C302" s="167"/>
      <c r="D302" s="167"/>
      <c r="E302" s="168" t="s">
        <v>5</v>
      </c>
      <c r="F302" s="255" t="s">
        <v>327</v>
      </c>
      <c r="G302" s="256"/>
      <c r="H302" s="256"/>
      <c r="I302" s="256"/>
      <c r="J302" s="167"/>
      <c r="K302" s="169" t="s">
        <v>5</v>
      </c>
      <c r="L302" s="167"/>
      <c r="M302" s="167"/>
      <c r="N302" s="167"/>
      <c r="O302" s="167"/>
      <c r="P302" s="167"/>
      <c r="Q302" s="167"/>
      <c r="R302" s="170"/>
      <c r="T302" s="171"/>
      <c r="U302" s="167"/>
      <c r="V302" s="167"/>
      <c r="W302" s="167"/>
      <c r="X302" s="167"/>
      <c r="Y302" s="167"/>
      <c r="Z302" s="167"/>
      <c r="AA302" s="172"/>
      <c r="AT302" s="173" t="s">
        <v>155</v>
      </c>
      <c r="AU302" s="173" t="s">
        <v>102</v>
      </c>
      <c r="AV302" s="10" t="s">
        <v>84</v>
      </c>
      <c r="AW302" s="10" t="s">
        <v>35</v>
      </c>
      <c r="AX302" s="10" t="s">
        <v>78</v>
      </c>
      <c r="AY302" s="173" t="s">
        <v>149</v>
      </c>
    </row>
    <row r="303" spans="2:65" s="11" customFormat="1" ht="22.5" customHeight="1">
      <c r="B303" s="174"/>
      <c r="C303" s="175"/>
      <c r="D303" s="175"/>
      <c r="E303" s="176" t="s">
        <v>5</v>
      </c>
      <c r="F303" s="257" t="s">
        <v>536</v>
      </c>
      <c r="G303" s="258"/>
      <c r="H303" s="258"/>
      <c r="I303" s="258"/>
      <c r="J303" s="175"/>
      <c r="K303" s="177">
        <v>448</v>
      </c>
      <c r="L303" s="175"/>
      <c r="M303" s="175"/>
      <c r="N303" s="175"/>
      <c r="O303" s="175"/>
      <c r="P303" s="175"/>
      <c r="Q303" s="175"/>
      <c r="R303" s="178"/>
      <c r="T303" s="179"/>
      <c r="U303" s="175"/>
      <c r="V303" s="175"/>
      <c r="W303" s="175"/>
      <c r="X303" s="175"/>
      <c r="Y303" s="175"/>
      <c r="Z303" s="175"/>
      <c r="AA303" s="180"/>
      <c r="AT303" s="181" t="s">
        <v>155</v>
      </c>
      <c r="AU303" s="181" t="s">
        <v>102</v>
      </c>
      <c r="AV303" s="11" t="s">
        <v>102</v>
      </c>
      <c r="AW303" s="11" t="s">
        <v>35</v>
      </c>
      <c r="AX303" s="11" t="s">
        <v>78</v>
      </c>
      <c r="AY303" s="181" t="s">
        <v>149</v>
      </c>
    </row>
    <row r="304" spans="2:65" s="12" customFormat="1" ht="22.5" customHeight="1">
      <c r="B304" s="182"/>
      <c r="C304" s="183"/>
      <c r="D304" s="183"/>
      <c r="E304" s="184" t="s">
        <v>5</v>
      </c>
      <c r="F304" s="259" t="s">
        <v>157</v>
      </c>
      <c r="G304" s="260"/>
      <c r="H304" s="260"/>
      <c r="I304" s="260"/>
      <c r="J304" s="183"/>
      <c r="K304" s="185">
        <v>448</v>
      </c>
      <c r="L304" s="183"/>
      <c r="M304" s="183"/>
      <c r="N304" s="183"/>
      <c r="O304" s="183"/>
      <c r="P304" s="183"/>
      <c r="Q304" s="183"/>
      <c r="R304" s="186"/>
      <c r="T304" s="187"/>
      <c r="U304" s="183"/>
      <c r="V304" s="183"/>
      <c r="W304" s="183"/>
      <c r="X304" s="183"/>
      <c r="Y304" s="183"/>
      <c r="Z304" s="183"/>
      <c r="AA304" s="188"/>
      <c r="AT304" s="189" t="s">
        <v>155</v>
      </c>
      <c r="AU304" s="189" t="s">
        <v>102</v>
      </c>
      <c r="AV304" s="12" t="s">
        <v>154</v>
      </c>
      <c r="AW304" s="12" t="s">
        <v>35</v>
      </c>
      <c r="AX304" s="12" t="s">
        <v>84</v>
      </c>
      <c r="AY304" s="189" t="s">
        <v>149</v>
      </c>
    </row>
    <row r="305" spans="2:65" s="1" customFormat="1" ht="31.5" customHeight="1">
      <c r="B305" s="130"/>
      <c r="C305" s="190" t="s">
        <v>285</v>
      </c>
      <c r="D305" s="190" t="s">
        <v>195</v>
      </c>
      <c r="E305" s="191" t="s">
        <v>328</v>
      </c>
      <c r="F305" s="261" t="s">
        <v>329</v>
      </c>
      <c r="G305" s="261"/>
      <c r="H305" s="261"/>
      <c r="I305" s="261"/>
      <c r="J305" s="192" t="s">
        <v>153</v>
      </c>
      <c r="K305" s="193">
        <v>470.4</v>
      </c>
      <c r="L305" s="262">
        <v>0</v>
      </c>
      <c r="M305" s="262"/>
      <c r="N305" s="263">
        <f>ROUND(L305*K305,2)</f>
        <v>0</v>
      </c>
      <c r="O305" s="248"/>
      <c r="P305" s="248"/>
      <c r="Q305" s="248"/>
      <c r="R305" s="133"/>
      <c r="T305" s="163" t="s">
        <v>5</v>
      </c>
      <c r="U305" s="46" t="s">
        <v>43</v>
      </c>
      <c r="V305" s="38"/>
      <c r="W305" s="164">
        <f>V305*K305</f>
        <v>0</v>
      </c>
      <c r="X305" s="164">
        <v>0</v>
      </c>
      <c r="Y305" s="164">
        <f>X305*K305</f>
        <v>0</v>
      </c>
      <c r="Z305" s="164">
        <v>0</v>
      </c>
      <c r="AA305" s="165">
        <f>Z305*K305</f>
        <v>0</v>
      </c>
      <c r="AR305" s="20" t="s">
        <v>170</v>
      </c>
      <c r="AT305" s="20" t="s">
        <v>195</v>
      </c>
      <c r="AU305" s="20" t="s">
        <v>102</v>
      </c>
      <c r="AY305" s="20" t="s">
        <v>149</v>
      </c>
      <c r="BE305" s="104">
        <f>IF(U305="základní",N305,0)</f>
        <v>0</v>
      </c>
      <c r="BF305" s="104">
        <f>IF(U305="snížená",N305,0)</f>
        <v>0</v>
      </c>
      <c r="BG305" s="104">
        <f>IF(U305="zákl. přenesená",N305,0)</f>
        <v>0</v>
      </c>
      <c r="BH305" s="104">
        <f>IF(U305="sníž. přenesená",N305,0)</f>
        <v>0</v>
      </c>
      <c r="BI305" s="104">
        <f>IF(U305="nulová",N305,0)</f>
        <v>0</v>
      </c>
      <c r="BJ305" s="20" t="s">
        <v>84</v>
      </c>
      <c r="BK305" s="104">
        <f>ROUND(L305*K305,2)</f>
        <v>0</v>
      </c>
      <c r="BL305" s="20" t="s">
        <v>154</v>
      </c>
      <c r="BM305" s="20" t="s">
        <v>537</v>
      </c>
    </row>
    <row r="306" spans="2:65" s="11" customFormat="1" ht="22.5" customHeight="1">
      <c r="B306" s="174"/>
      <c r="C306" s="175"/>
      <c r="D306" s="175"/>
      <c r="E306" s="176" t="s">
        <v>5</v>
      </c>
      <c r="F306" s="264" t="s">
        <v>538</v>
      </c>
      <c r="G306" s="265"/>
      <c r="H306" s="265"/>
      <c r="I306" s="265"/>
      <c r="J306" s="175"/>
      <c r="K306" s="177">
        <v>470.4</v>
      </c>
      <c r="L306" s="175"/>
      <c r="M306" s="175"/>
      <c r="N306" s="175"/>
      <c r="O306" s="175"/>
      <c r="P306" s="175"/>
      <c r="Q306" s="175"/>
      <c r="R306" s="178"/>
      <c r="T306" s="179"/>
      <c r="U306" s="175"/>
      <c r="V306" s="175"/>
      <c r="W306" s="175"/>
      <c r="X306" s="175"/>
      <c r="Y306" s="175"/>
      <c r="Z306" s="175"/>
      <c r="AA306" s="180"/>
      <c r="AT306" s="181" t="s">
        <v>155</v>
      </c>
      <c r="AU306" s="181" t="s">
        <v>102</v>
      </c>
      <c r="AV306" s="11" t="s">
        <v>102</v>
      </c>
      <c r="AW306" s="11" t="s">
        <v>35</v>
      </c>
      <c r="AX306" s="11" t="s">
        <v>84</v>
      </c>
      <c r="AY306" s="181" t="s">
        <v>149</v>
      </c>
    </row>
    <row r="307" spans="2:65" s="1" customFormat="1" ht="31.5" customHeight="1">
      <c r="B307" s="130"/>
      <c r="C307" s="159" t="s">
        <v>286</v>
      </c>
      <c r="D307" s="159" t="s">
        <v>150</v>
      </c>
      <c r="E307" s="160" t="s">
        <v>539</v>
      </c>
      <c r="F307" s="246" t="s">
        <v>540</v>
      </c>
      <c r="G307" s="246"/>
      <c r="H307" s="246"/>
      <c r="I307" s="246"/>
      <c r="J307" s="161" t="s">
        <v>159</v>
      </c>
      <c r="K307" s="162">
        <v>3</v>
      </c>
      <c r="L307" s="247">
        <v>0</v>
      </c>
      <c r="M307" s="247"/>
      <c r="N307" s="248">
        <f>ROUND(L307*K307,2)</f>
        <v>0</v>
      </c>
      <c r="O307" s="248"/>
      <c r="P307" s="248"/>
      <c r="Q307" s="248"/>
      <c r="R307" s="133"/>
      <c r="T307" s="163" t="s">
        <v>5</v>
      </c>
      <c r="U307" s="46" t="s">
        <v>43</v>
      </c>
      <c r="V307" s="38"/>
      <c r="W307" s="164">
        <f>V307*K307</f>
        <v>0</v>
      </c>
      <c r="X307" s="164">
        <v>6.2199999999999998E-3</v>
      </c>
      <c r="Y307" s="164">
        <f>X307*K307</f>
        <v>1.866E-2</v>
      </c>
      <c r="Z307" s="164">
        <v>0</v>
      </c>
      <c r="AA307" s="165">
        <f>Z307*K307</f>
        <v>0</v>
      </c>
      <c r="AR307" s="20" t="s">
        <v>154</v>
      </c>
      <c r="AT307" s="20" t="s">
        <v>150</v>
      </c>
      <c r="AU307" s="20" t="s">
        <v>102</v>
      </c>
      <c r="AY307" s="20" t="s">
        <v>149</v>
      </c>
      <c r="BE307" s="104">
        <f>IF(U307="základní",N307,0)</f>
        <v>0</v>
      </c>
      <c r="BF307" s="104">
        <f>IF(U307="snížená",N307,0)</f>
        <v>0</v>
      </c>
      <c r="BG307" s="104">
        <f>IF(U307="zákl. přenesená",N307,0)</f>
        <v>0</v>
      </c>
      <c r="BH307" s="104">
        <f>IF(U307="sníž. přenesená",N307,0)</f>
        <v>0</v>
      </c>
      <c r="BI307" s="104">
        <f>IF(U307="nulová",N307,0)</f>
        <v>0</v>
      </c>
      <c r="BJ307" s="20" t="s">
        <v>84</v>
      </c>
      <c r="BK307" s="104">
        <f>ROUND(L307*K307,2)</f>
        <v>0</v>
      </c>
      <c r="BL307" s="20" t="s">
        <v>154</v>
      </c>
      <c r="BM307" s="20" t="s">
        <v>541</v>
      </c>
    </row>
    <row r="308" spans="2:65" s="11" customFormat="1" ht="22.5" customHeight="1">
      <c r="B308" s="174"/>
      <c r="C308" s="175"/>
      <c r="D308" s="175"/>
      <c r="E308" s="176" t="s">
        <v>5</v>
      </c>
      <c r="F308" s="264" t="s">
        <v>542</v>
      </c>
      <c r="G308" s="265"/>
      <c r="H308" s="265"/>
      <c r="I308" s="265"/>
      <c r="J308" s="175"/>
      <c r="K308" s="177">
        <v>3</v>
      </c>
      <c r="L308" s="175"/>
      <c r="M308" s="175"/>
      <c r="N308" s="175"/>
      <c r="O308" s="175"/>
      <c r="P308" s="175"/>
      <c r="Q308" s="175"/>
      <c r="R308" s="178"/>
      <c r="T308" s="179"/>
      <c r="U308" s="175"/>
      <c r="V308" s="175"/>
      <c r="W308" s="175"/>
      <c r="X308" s="175"/>
      <c r="Y308" s="175"/>
      <c r="Z308" s="175"/>
      <c r="AA308" s="180"/>
      <c r="AT308" s="181" t="s">
        <v>155</v>
      </c>
      <c r="AU308" s="181" t="s">
        <v>102</v>
      </c>
      <c r="AV308" s="11" t="s">
        <v>102</v>
      </c>
      <c r="AW308" s="11" t="s">
        <v>35</v>
      </c>
      <c r="AX308" s="11" t="s">
        <v>84</v>
      </c>
      <c r="AY308" s="181" t="s">
        <v>149</v>
      </c>
    </row>
    <row r="309" spans="2:65" s="1" customFormat="1" ht="31.5" customHeight="1">
      <c r="B309" s="130"/>
      <c r="C309" s="159" t="s">
        <v>287</v>
      </c>
      <c r="D309" s="159" t="s">
        <v>150</v>
      </c>
      <c r="E309" s="160" t="s">
        <v>543</v>
      </c>
      <c r="F309" s="246" t="s">
        <v>544</v>
      </c>
      <c r="G309" s="246"/>
      <c r="H309" s="246"/>
      <c r="I309" s="246"/>
      <c r="J309" s="161" t="s">
        <v>243</v>
      </c>
      <c r="K309" s="162">
        <v>2</v>
      </c>
      <c r="L309" s="247">
        <v>0</v>
      </c>
      <c r="M309" s="247"/>
      <c r="N309" s="248">
        <f>ROUND(L309*K309,2)</f>
        <v>0</v>
      </c>
      <c r="O309" s="248"/>
      <c r="P309" s="248"/>
      <c r="Q309" s="248"/>
      <c r="R309" s="133"/>
      <c r="T309" s="163" t="s">
        <v>5</v>
      </c>
      <c r="U309" s="46" t="s">
        <v>43</v>
      </c>
      <c r="V309" s="38"/>
      <c r="W309" s="164">
        <f>V309*K309</f>
        <v>0</v>
      </c>
      <c r="X309" s="164">
        <v>0</v>
      </c>
      <c r="Y309" s="164">
        <f>X309*K309</f>
        <v>0</v>
      </c>
      <c r="Z309" s="164">
        <v>0</v>
      </c>
      <c r="AA309" s="165">
        <f>Z309*K309</f>
        <v>0</v>
      </c>
      <c r="AR309" s="20" t="s">
        <v>154</v>
      </c>
      <c r="AT309" s="20" t="s">
        <v>150</v>
      </c>
      <c r="AU309" s="20" t="s">
        <v>102</v>
      </c>
      <c r="AY309" s="20" t="s">
        <v>149</v>
      </c>
      <c r="BE309" s="104">
        <f>IF(U309="základní",N309,0)</f>
        <v>0</v>
      </c>
      <c r="BF309" s="104">
        <f>IF(U309="snížená",N309,0)</f>
        <v>0</v>
      </c>
      <c r="BG309" s="104">
        <f>IF(U309="zákl. přenesená",N309,0)</f>
        <v>0</v>
      </c>
      <c r="BH309" s="104">
        <f>IF(U309="sníž. přenesená",N309,0)</f>
        <v>0</v>
      </c>
      <c r="BI309" s="104">
        <f>IF(U309="nulová",N309,0)</f>
        <v>0</v>
      </c>
      <c r="BJ309" s="20" t="s">
        <v>84</v>
      </c>
      <c r="BK309" s="104">
        <f>ROUND(L309*K309,2)</f>
        <v>0</v>
      </c>
      <c r="BL309" s="20" t="s">
        <v>154</v>
      </c>
      <c r="BM309" s="20" t="s">
        <v>545</v>
      </c>
    </row>
    <row r="310" spans="2:65" s="1" customFormat="1" ht="44.25" customHeight="1">
      <c r="B310" s="130"/>
      <c r="C310" s="159" t="s">
        <v>288</v>
      </c>
      <c r="D310" s="159" t="s">
        <v>150</v>
      </c>
      <c r="E310" s="160" t="s">
        <v>546</v>
      </c>
      <c r="F310" s="246" t="s">
        <v>547</v>
      </c>
      <c r="G310" s="246"/>
      <c r="H310" s="246"/>
      <c r="I310" s="246"/>
      <c r="J310" s="161" t="s">
        <v>548</v>
      </c>
      <c r="K310" s="162">
        <v>2</v>
      </c>
      <c r="L310" s="247">
        <v>0</v>
      </c>
      <c r="M310" s="247"/>
      <c r="N310" s="248">
        <f>ROUND(L310*K310,2)</f>
        <v>0</v>
      </c>
      <c r="O310" s="248"/>
      <c r="P310" s="248"/>
      <c r="Q310" s="248"/>
      <c r="R310" s="133"/>
      <c r="T310" s="163" t="s">
        <v>5</v>
      </c>
      <c r="U310" s="46" t="s">
        <v>43</v>
      </c>
      <c r="V310" s="38"/>
      <c r="W310" s="164">
        <f>V310*K310</f>
        <v>0</v>
      </c>
      <c r="X310" s="164">
        <v>0</v>
      </c>
      <c r="Y310" s="164">
        <f>X310*K310</f>
        <v>0</v>
      </c>
      <c r="Z310" s="164">
        <v>0</v>
      </c>
      <c r="AA310" s="165">
        <f>Z310*K310</f>
        <v>0</v>
      </c>
      <c r="AR310" s="20" t="s">
        <v>154</v>
      </c>
      <c r="AT310" s="20" t="s">
        <v>150</v>
      </c>
      <c r="AU310" s="20" t="s">
        <v>102</v>
      </c>
      <c r="AY310" s="20" t="s">
        <v>149</v>
      </c>
      <c r="BE310" s="104">
        <f>IF(U310="základní",N310,0)</f>
        <v>0</v>
      </c>
      <c r="BF310" s="104">
        <f>IF(U310="snížená",N310,0)</f>
        <v>0</v>
      </c>
      <c r="BG310" s="104">
        <f>IF(U310="zákl. přenesená",N310,0)</f>
        <v>0</v>
      </c>
      <c r="BH310" s="104">
        <f>IF(U310="sníž. přenesená",N310,0)</f>
        <v>0</v>
      </c>
      <c r="BI310" s="104">
        <f>IF(U310="nulová",N310,0)</f>
        <v>0</v>
      </c>
      <c r="BJ310" s="20" t="s">
        <v>84</v>
      </c>
      <c r="BK310" s="104">
        <f>ROUND(L310*K310,2)</f>
        <v>0</v>
      </c>
      <c r="BL310" s="20" t="s">
        <v>154</v>
      </c>
      <c r="BM310" s="20" t="s">
        <v>549</v>
      </c>
    </row>
    <row r="311" spans="2:65" s="10" customFormat="1" ht="22.5" customHeight="1">
      <c r="B311" s="166"/>
      <c r="C311" s="167"/>
      <c r="D311" s="167"/>
      <c r="E311" s="168" t="s">
        <v>5</v>
      </c>
      <c r="F311" s="255" t="s">
        <v>550</v>
      </c>
      <c r="G311" s="256"/>
      <c r="H311" s="256"/>
      <c r="I311" s="256"/>
      <c r="J311" s="167"/>
      <c r="K311" s="169" t="s">
        <v>5</v>
      </c>
      <c r="L311" s="167"/>
      <c r="M311" s="167"/>
      <c r="N311" s="167"/>
      <c r="O311" s="167"/>
      <c r="P311" s="167"/>
      <c r="Q311" s="167"/>
      <c r="R311" s="170"/>
      <c r="T311" s="171"/>
      <c r="U311" s="167"/>
      <c r="V311" s="167"/>
      <c r="W311" s="167"/>
      <c r="X311" s="167"/>
      <c r="Y311" s="167"/>
      <c r="Z311" s="167"/>
      <c r="AA311" s="172"/>
      <c r="AT311" s="173" t="s">
        <v>155</v>
      </c>
      <c r="AU311" s="173" t="s">
        <v>102</v>
      </c>
      <c r="AV311" s="10" t="s">
        <v>84</v>
      </c>
      <c r="AW311" s="10" t="s">
        <v>35</v>
      </c>
      <c r="AX311" s="10" t="s">
        <v>78</v>
      </c>
      <c r="AY311" s="173" t="s">
        <v>149</v>
      </c>
    </row>
    <row r="312" spans="2:65" s="11" customFormat="1" ht="22.5" customHeight="1">
      <c r="B312" s="174"/>
      <c r="C312" s="175"/>
      <c r="D312" s="175"/>
      <c r="E312" s="176" t="s">
        <v>5</v>
      </c>
      <c r="F312" s="257" t="s">
        <v>551</v>
      </c>
      <c r="G312" s="258"/>
      <c r="H312" s="258"/>
      <c r="I312" s="258"/>
      <c r="J312" s="175"/>
      <c r="K312" s="177">
        <v>2</v>
      </c>
      <c r="L312" s="175"/>
      <c r="M312" s="175"/>
      <c r="N312" s="175"/>
      <c r="O312" s="175"/>
      <c r="P312" s="175"/>
      <c r="Q312" s="175"/>
      <c r="R312" s="178"/>
      <c r="T312" s="179"/>
      <c r="U312" s="175"/>
      <c r="V312" s="175"/>
      <c r="W312" s="175"/>
      <c r="X312" s="175"/>
      <c r="Y312" s="175"/>
      <c r="Z312" s="175"/>
      <c r="AA312" s="180"/>
      <c r="AT312" s="181" t="s">
        <v>155</v>
      </c>
      <c r="AU312" s="181" t="s">
        <v>102</v>
      </c>
      <c r="AV312" s="11" t="s">
        <v>102</v>
      </c>
      <c r="AW312" s="11" t="s">
        <v>35</v>
      </c>
      <c r="AX312" s="11" t="s">
        <v>78</v>
      </c>
      <c r="AY312" s="181" t="s">
        <v>149</v>
      </c>
    </row>
    <row r="313" spans="2:65" s="12" customFormat="1" ht="22.5" customHeight="1">
      <c r="B313" s="182"/>
      <c r="C313" s="183"/>
      <c r="D313" s="183"/>
      <c r="E313" s="184" t="s">
        <v>5</v>
      </c>
      <c r="F313" s="259" t="s">
        <v>157</v>
      </c>
      <c r="G313" s="260"/>
      <c r="H313" s="260"/>
      <c r="I313" s="260"/>
      <c r="J313" s="183"/>
      <c r="K313" s="185">
        <v>2</v>
      </c>
      <c r="L313" s="183"/>
      <c r="M313" s="183"/>
      <c r="N313" s="183"/>
      <c r="O313" s="183"/>
      <c r="P313" s="183"/>
      <c r="Q313" s="183"/>
      <c r="R313" s="186"/>
      <c r="T313" s="187"/>
      <c r="U313" s="183"/>
      <c r="V313" s="183"/>
      <c r="W313" s="183"/>
      <c r="X313" s="183"/>
      <c r="Y313" s="183"/>
      <c r="Z313" s="183"/>
      <c r="AA313" s="188"/>
      <c r="AT313" s="189" t="s">
        <v>155</v>
      </c>
      <c r="AU313" s="189" t="s">
        <v>102</v>
      </c>
      <c r="AV313" s="12" t="s">
        <v>154</v>
      </c>
      <c r="AW313" s="12" t="s">
        <v>35</v>
      </c>
      <c r="AX313" s="12" t="s">
        <v>84</v>
      </c>
      <c r="AY313" s="189" t="s">
        <v>149</v>
      </c>
    </row>
    <row r="314" spans="2:65" s="1" customFormat="1" ht="44.25" customHeight="1">
      <c r="B314" s="130"/>
      <c r="C314" s="159" t="s">
        <v>290</v>
      </c>
      <c r="D314" s="159" t="s">
        <v>150</v>
      </c>
      <c r="E314" s="160" t="s">
        <v>552</v>
      </c>
      <c r="F314" s="246" t="s">
        <v>553</v>
      </c>
      <c r="G314" s="246"/>
      <c r="H314" s="246"/>
      <c r="I314" s="246"/>
      <c r="J314" s="161" t="s">
        <v>243</v>
      </c>
      <c r="K314" s="162">
        <v>4</v>
      </c>
      <c r="L314" s="247">
        <v>0</v>
      </c>
      <c r="M314" s="247"/>
      <c r="N314" s="248">
        <f>ROUND(L314*K314,2)</f>
        <v>0</v>
      </c>
      <c r="O314" s="248"/>
      <c r="P314" s="248"/>
      <c r="Q314" s="248"/>
      <c r="R314" s="133"/>
      <c r="T314" s="163" t="s">
        <v>5</v>
      </c>
      <c r="U314" s="46" t="s">
        <v>43</v>
      </c>
      <c r="V314" s="38"/>
      <c r="W314" s="164">
        <f>V314*K314</f>
        <v>0</v>
      </c>
      <c r="X314" s="164">
        <v>0</v>
      </c>
      <c r="Y314" s="164">
        <f>X314*K314</f>
        <v>0</v>
      </c>
      <c r="Z314" s="164">
        <v>0</v>
      </c>
      <c r="AA314" s="165">
        <f>Z314*K314</f>
        <v>0</v>
      </c>
      <c r="AR314" s="20" t="s">
        <v>154</v>
      </c>
      <c r="AT314" s="20" t="s">
        <v>150</v>
      </c>
      <c r="AU314" s="20" t="s">
        <v>102</v>
      </c>
      <c r="AY314" s="20" t="s">
        <v>149</v>
      </c>
      <c r="BE314" s="104">
        <f>IF(U314="základní",N314,0)</f>
        <v>0</v>
      </c>
      <c r="BF314" s="104">
        <f>IF(U314="snížená",N314,0)</f>
        <v>0</v>
      </c>
      <c r="BG314" s="104">
        <f>IF(U314="zákl. přenesená",N314,0)</f>
        <v>0</v>
      </c>
      <c r="BH314" s="104">
        <f>IF(U314="sníž. přenesená",N314,0)</f>
        <v>0</v>
      </c>
      <c r="BI314" s="104">
        <f>IF(U314="nulová",N314,0)</f>
        <v>0</v>
      </c>
      <c r="BJ314" s="20" t="s">
        <v>84</v>
      </c>
      <c r="BK314" s="104">
        <f>ROUND(L314*K314,2)</f>
        <v>0</v>
      </c>
      <c r="BL314" s="20" t="s">
        <v>154</v>
      </c>
      <c r="BM314" s="20" t="s">
        <v>554</v>
      </c>
    </row>
    <row r="315" spans="2:65" s="10" customFormat="1" ht="22.5" customHeight="1">
      <c r="B315" s="166"/>
      <c r="C315" s="167"/>
      <c r="D315" s="167"/>
      <c r="E315" s="168" t="s">
        <v>5</v>
      </c>
      <c r="F315" s="255" t="s">
        <v>555</v>
      </c>
      <c r="G315" s="256"/>
      <c r="H315" s="256"/>
      <c r="I315" s="256"/>
      <c r="J315" s="167"/>
      <c r="K315" s="169" t="s">
        <v>5</v>
      </c>
      <c r="L315" s="167"/>
      <c r="M315" s="167"/>
      <c r="N315" s="167"/>
      <c r="O315" s="167"/>
      <c r="P315" s="167"/>
      <c r="Q315" s="167"/>
      <c r="R315" s="170"/>
      <c r="T315" s="171"/>
      <c r="U315" s="167"/>
      <c r="V315" s="167"/>
      <c r="W315" s="167"/>
      <c r="X315" s="167"/>
      <c r="Y315" s="167"/>
      <c r="Z315" s="167"/>
      <c r="AA315" s="172"/>
      <c r="AT315" s="173" t="s">
        <v>155</v>
      </c>
      <c r="AU315" s="173" t="s">
        <v>102</v>
      </c>
      <c r="AV315" s="10" t="s">
        <v>84</v>
      </c>
      <c r="AW315" s="10" t="s">
        <v>35</v>
      </c>
      <c r="AX315" s="10" t="s">
        <v>78</v>
      </c>
      <c r="AY315" s="173" t="s">
        <v>149</v>
      </c>
    </row>
    <row r="316" spans="2:65" s="11" customFormat="1" ht="31.5" customHeight="1">
      <c r="B316" s="174"/>
      <c r="C316" s="175"/>
      <c r="D316" s="175"/>
      <c r="E316" s="176" t="s">
        <v>5</v>
      </c>
      <c r="F316" s="257" t="s">
        <v>556</v>
      </c>
      <c r="G316" s="258"/>
      <c r="H316" s="258"/>
      <c r="I316" s="258"/>
      <c r="J316" s="175"/>
      <c r="K316" s="177">
        <v>4</v>
      </c>
      <c r="L316" s="175"/>
      <c r="M316" s="175"/>
      <c r="N316" s="175"/>
      <c r="O316" s="175"/>
      <c r="P316" s="175"/>
      <c r="Q316" s="175"/>
      <c r="R316" s="178"/>
      <c r="T316" s="179"/>
      <c r="U316" s="175"/>
      <c r="V316" s="175"/>
      <c r="W316" s="175"/>
      <c r="X316" s="175"/>
      <c r="Y316" s="175"/>
      <c r="Z316" s="175"/>
      <c r="AA316" s="180"/>
      <c r="AT316" s="181" t="s">
        <v>155</v>
      </c>
      <c r="AU316" s="181" t="s">
        <v>102</v>
      </c>
      <c r="AV316" s="11" t="s">
        <v>102</v>
      </c>
      <c r="AW316" s="11" t="s">
        <v>35</v>
      </c>
      <c r="AX316" s="11" t="s">
        <v>78</v>
      </c>
      <c r="AY316" s="181" t="s">
        <v>149</v>
      </c>
    </row>
    <row r="317" spans="2:65" s="12" customFormat="1" ht="22.5" customHeight="1">
      <c r="B317" s="182"/>
      <c r="C317" s="183"/>
      <c r="D317" s="183"/>
      <c r="E317" s="184" t="s">
        <v>5</v>
      </c>
      <c r="F317" s="259" t="s">
        <v>157</v>
      </c>
      <c r="G317" s="260"/>
      <c r="H317" s="260"/>
      <c r="I317" s="260"/>
      <c r="J317" s="183"/>
      <c r="K317" s="185">
        <v>4</v>
      </c>
      <c r="L317" s="183"/>
      <c r="M317" s="183"/>
      <c r="N317" s="183"/>
      <c r="O317" s="183"/>
      <c r="P317" s="183"/>
      <c r="Q317" s="183"/>
      <c r="R317" s="186"/>
      <c r="T317" s="187"/>
      <c r="U317" s="183"/>
      <c r="V317" s="183"/>
      <c r="W317" s="183"/>
      <c r="X317" s="183"/>
      <c r="Y317" s="183"/>
      <c r="Z317" s="183"/>
      <c r="AA317" s="188"/>
      <c r="AT317" s="189" t="s">
        <v>155</v>
      </c>
      <c r="AU317" s="189" t="s">
        <v>102</v>
      </c>
      <c r="AV317" s="12" t="s">
        <v>154</v>
      </c>
      <c r="AW317" s="12" t="s">
        <v>35</v>
      </c>
      <c r="AX317" s="12" t="s">
        <v>84</v>
      </c>
      <c r="AY317" s="189" t="s">
        <v>149</v>
      </c>
    </row>
    <row r="318" spans="2:65" s="1" customFormat="1" ht="31.5" customHeight="1">
      <c r="B318" s="130"/>
      <c r="C318" s="159" t="s">
        <v>292</v>
      </c>
      <c r="D318" s="159" t="s">
        <v>150</v>
      </c>
      <c r="E318" s="160" t="s">
        <v>557</v>
      </c>
      <c r="F318" s="246" t="s">
        <v>558</v>
      </c>
      <c r="G318" s="246"/>
      <c r="H318" s="246"/>
      <c r="I318" s="246"/>
      <c r="J318" s="161" t="s">
        <v>548</v>
      </c>
      <c r="K318" s="162">
        <v>2</v>
      </c>
      <c r="L318" s="247">
        <v>0</v>
      </c>
      <c r="M318" s="247"/>
      <c r="N318" s="248">
        <f>ROUND(L318*K318,2)</f>
        <v>0</v>
      </c>
      <c r="O318" s="248"/>
      <c r="P318" s="248"/>
      <c r="Q318" s="248"/>
      <c r="R318" s="133"/>
      <c r="T318" s="163" t="s">
        <v>5</v>
      </c>
      <c r="U318" s="46" t="s">
        <v>43</v>
      </c>
      <c r="V318" s="38"/>
      <c r="W318" s="164">
        <f>V318*K318</f>
        <v>0</v>
      </c>
      <c r="X318" s="164">
        <v>0</v>
      </c>
      <c r="Y318" s="164">
        <f>X318*K318</f>
        <v>0</v>
      </c>
      <c r="Z318" s="164">
        <v>0</v>
      </c>
      <c r="AA318" s="165">
        <f>Z318*K318</f>
        <v>0</v>
      </c>
      <c r="AR318" s="20" t="s">
        <v>154</v>
      </c>
      <c r="AT318" s="20" t="s">
        <v>150</v>
      </c>
      <c r="AU318" s="20" t="s">
        <v>102</v>
      </c>
      <c r="AY318" s="20" t="s">
        <v>149</v>
      </c>
      <c r="BE318" s="104">
        <f>IF(U318="základní",N318,0)</f>
        <v>0</v>
      </c>
      <c r="BF318" s="104">
        <f>IF(U318="snížená",N318,0)</f>
        <v>0</v>
      </c>
      <c r="BG318" s="104">
        <f>IF(U318="zákl. přenesená",N318,0)</f>
        <v>0</v>
      </c>
      <c r="BH318" s="104">
        <f>IF(U318="sníž. přenesená",N318,0)</f>
        <v>0</v>
      </c>
      <c r="BI318" s="104">
        <f>IF(U318="nulová",N318,0)</f>
        <v>0</v>
      </c>
      <c r="BJ318" s="20" t="s">
        <v>84</v>
      </c>
      <c r="BK318" s="104">
        <f>ROUND(L318*K318,2)</f>
        <v>0</v>
      </c>
      <c r="BL318" s="20" t="s">
        <v>154</v>
      </c>
      <c r="BM318" s="20" t="s">
        <v>559</v>
      </c>
    </row>
    <row r="319" spans="2:65" s="1" customFormat="1" ht="31.5" customHeight="1">
      <c r="B319" s="130"/>
      <c r="C319" s="159" t="s">
        <v>295</v>
      </c>
      <c r="D319" s="159" t="s">
        <v>150</v>
      </c>
      <c r="E319" s="160" t="s">
        <v>560</v>
      </c>
      <c r="F319" s="246" t="s">
        <v>561</v>
      </c>
      <c r="G319" s="246"/>
      <c r="H319" s="246"/>
      <c r="I319" s="246"/>
      <c r="J319" s="161" t="s">
        <v>548</v>
      </c>
      <c r="K319" s="162">
        <v>1</v>
      </c>
      <c r="L319" s="247">
        <v>0</v>
      </c>
      <c r="M319" s="247"/>
      <c r="N319" s="248">
        <f>ROUND(L319*K319,2)</f>
        <v>0</v>
      </c>
      <c r="O319" s="248"/>
      <c r="P319" s="248"/>
      <c r="Q319" s="248"/>
      <c r="R319" s="133"/>
      <c r="T319" s="163" t="s">
        <v>5</v>
      </c>
      <c r="U319" s="46" t="s">
        <v>43</v>
      </c>
      <c r="V319" s="38"/>
      <c r="W319" s="164">
        <f>V319*K319</f>
        <v>0</v>
      </c>
      <c r="X319" s="164">
        <v>0</v>
      </c>
      <c r="Y319" s="164">
        <f>X319*K319</f>
        <v>0</v>
      </c>
      <c r="Z319" s="164">
        <v>0</v>
      </c>
      <c r="AA319" s="165">
        <f>Z319*K319</f>
        <v>0</v>
      </c>
      <c r="AR319" s="20" t="s">
        <v>154</v>
      </c>
      <c r="AT319" s="20" t="s">
        <v>150</v>
      </c>
      <c r="AU319" s="20" t="s">
        <v>102</v>
      </c>
      <c r="AY319" s="20" t="s">
        <v>149</v>
      </c>
      <c r="BE319" s="104">
        <f>IF(U319="základní",N319,0)</f>
        <v>0</v>
      </c>
      <c r="BF319" s="104">
        <f>IF(U319="snížená",N319,0)</f>
        <v>0</v>
      </c>
      <c r="BG319" s="104">
        <f>IF(U319="zákl. přenesená",N319,0)</f>
        <v>0</v>
      </c>
      <c r="BH319" s="104">
        <f>IF(U319="sníž. přenesená",N319,0)</f>
        <v>0</v>
      </c>
      <c r="BI319" s="104">
        <f>IF(U319="nulová",N319,0)</f>
        <v>0</v>
      </c>
      <c r="BJ319" s="20" t="s">
        <v>84</v>
      </c>
      <c r="BK319" s="104">
        <f>ROUND(L319*K319,2)</f>
        <v>0</v>
      </c>
      <c r="BL319" s="20" t="s">
        <v>154</v>
      </c>
      <c r="BM319" s="20" t="s">
        <v>562</v>
      </c>
    </row>
    <row r="320" spans="2:65" s="10" customFormat="1" ht="31.5" customHeight="1">
      <c r="B320" s="166"/>
      <c r="C320" s="167"/>
      <c r="D320" s="167"/>
      <c r="E320" s="168" t="s">
        <v>5</v>
      </c>
      <c r="F320" s="255" t="s">
        <v>563</v>
      </c>
      <c r="G320" s="256"/>
      <c r="H320" s="256"/>
      <c r="I320" s="256"/>
      <c r="J320" s="167"/>
      <c r="K320" s="169" t="s">
        <v>5</v>
      </c>
      <c r="L320" s="167"/>
      <c r="M320" s="167"/>
      <c r="N320" s="167"/>
      <c r="O320" s="167"/>
      <c r="P320" s="167"/>
      <c r="Q320" s="167"/>
      <c r="R320" s="170"/>
      <c r="T320" s="171"/>
      <c r="U320" s="167"/>
      <c r="V320" s="167"/>
      <c r="W320" s="167"/>
      <c r="X320" s="167"/>
      <c r="Y320" s="167"/>
      <c r="Z320" s="167"/>
      <c r="AA320" s="172"/>
      <c r="AT320" s="173" t="s">
        <v>155</v>
      </c>
      <c r="AU320" s="173" t="s">
        <v>102</v>
      </c>
      <c r="AV320" s="10" t="s">
        <v>84</v>
      </c>
      <c r="AW320" s="10" t="s">
        <v>35</v>
      </c>
      <c r="AX320" s="10" t="s">
        <v>78</v>
      </c>
      <c r="AY320" s="173" t="s">
        <v>149</v>
      </c>
    </row>
    <row r="321" spans="2:65" s="11" customFormat="1" ht="31.5" customHeight="1">
      <c r="B321" s="174"/>
      <c r="C321" s="175"/>
      <c r="D321" s="175"/>
      <c r="E321" s="176" t="s">
        <v>5</v>
      </c>
      <c r="F321" s="257" t="s">
        <v>564</v>
      </c>
      <c r="G321" s="258"/>
      <c r="H321" s="258"/>
      <c r="I321" s="258"/>
      <c r="J321" s="175"/>
      <c r="K321" s="177">
        <v>1</v>
      </c>
      <c r="L321" s="175"/>
      <c r="M321" s="175"/>
      <c r="N321" s="175"/>
      <c r="O321" s="175"/>
      <c r="P321" s="175"/>
      <c r="Q321" s="175"/>
      <c r="R321" s="178"/>
      <c r="T321" s="179"/>
      <c r="U321" s="175"/>
      <c r="V321" s="175"/>
      <c r="W321" s="175"/>
      <c r="X321" s="175"/>
      <c r="Y321" s="175"/>
      <c r="Z321" s="175"/>
      <c r="AA321" s="180"/>
      <c r="AT321" s="181" t="s">
        <v>155</v>
      </c>
      <c r="AU321" s="181" t="s">
        <v>102</v>
      </c>
      <c r="AV321" s="11" t="s">
        <v>102</v>
      </c>
      <c r="AW321" s="11" t="s">
        <v>35</v>
      </c>
      <c r="AX321" s="11" t="s">
        <v>78</v>
      </c>
      <c r="AY321" s="181" t="s">
        <v>149</v>
      </c>
    </row>
    <row r="322" spans="2:65" s="12" customFormat="1" ht="22.5" customHeight="1">
      <c r="B322" s="182"/>
      <c r="C322" s="183"/>
      <c r="D322" s="183"/>
      <c r="E322" s="184" t="s">
        <v>5</v>
      </c>
      <c r="F322" s="259" t="s">
        <v>157</v>
      </c>
      <c r="G322" s="260"/>
      <c r="H322" s="260"/>
      <c r="I322" s="260"/>
      <c r="J322" s="183"/>
      <c r="K322" s="185">
        <v>1</v>
      </c>
      <c r="L322" s="183"/>
      <c r="M322" s="183"/>
      <c r="N322" s="183"/>
      <c r="O322" s="183"/>
      <c r="P322" s="183"/>
      <c r="Q322" s="183"/>
      <c r="R322" s="186"/>
      <c r="T322" s="187"/>
      <c r="U322" s="183"/>
      <c r="V322" s="183"/>
      <c r="W322" s="183"/>
      <c r="X322" s="183"/>
      <c r="Y322" s="183"/>
      <c r="Z322" s="183"/>
      <c r="AA322" s="188"/>
      <c r="AT322" s="189" t="s">
        <v>155</v>
      </c>
      <c r="AU322" s="189" t="s">
        <v>102</v>
      </c>
      <c r="AV322" s="12" t="s">
        <v>154</v>
      </c>
      <c r="AW322" s="12" t="s">
        <v>35</v>
      </c>
      <c r="AX322" s="12" t="s">
        <v>84</v>
      </c>
      <c r="AY322" s="189" t="s">
        <v>149</v>
      </c>
    </row>
    <row r="323" spans="2:65" s="1" customFormat="1" ht="22.5" customHeight="1">
      <c r="B323" s="130"/>
      <c r="C323" s="159" t="s">
        <v>298</v>
      </c>
      <c r="D323" s="159" t="s">
        <v>150</v>
      </c>
      <c r="E323" s="160" t="s">
        <v>565</v>
      </c>
      <c r="F323" s="246" t="s">
        <v>566</v>
      </c>
      <c r="G323" s="246"/>
      <c r="H323" s="246"/>
      <c r="I323" s="246"/>
      <c r="J323" s="161" t="s">
        <v>243</v>
      </c>
      <c r="K323" s="162">
        <v>1</v>
      </c>
      <c r="L323" s="247">
        <v>0</v>
      </c>
      <c r="M323" s="247"/>
      <c r="N323" s="248">
        <f>ROUND(L323*K323,2)</f>
        <v>0</v>
      </c>
      <c r="O323" s="248"/>
      <c r="P323" s="248"/>
      <c r="Q323" s="248"/>
      <c r="R323" s="133"/>
      <c r="T323" s="163" t="s">
        <v>5</v>
      </c>
      <c r="U323" s="46" t="s">
        <v>43</v>
      </c>
      <c r="V323" s="38"/>
      <c r="W323" s="164">
        <f>V323*K323</f>
        <v>0</v>
      </c>
      <c r="X323" s="164">
        <v>0</v>
      </c>
      <c r="Y323" s="164">
        <f>X323*K323</f>
        <v>0</v>
      </c>
      <c r="Z323" s="164">
        <v>0</v>
      </c>
      <c r="AA323" s="165">
        <f>Z323*K323</f>
        <v>0</v>
      </c>
      <c r="AR323" s="20" t="s">
        <v>154</v>
      </c>
      <c r="AT323" s="20" t="s">
        <v>150</v>
      </c>
      <c r="AU323" s="20" t="s">
        <v>102</v>
      </c>
      <c r="AY323" s="20" t="s">
        <v>149</v>
      </c>
      <c r="BE323" s="104">
        <f>IF(U323="základní",N323,0)</f>
        <v>0</v>
      </c>
      <c r="BF323" s="104">
        <f>IF(U323="snížená",N323,0)</f>
        <v>0</v>
      </c>
      <c r="BG323" s="104">
        <f>IF(U323="zákl. přenesená",N323,0)</f>
        <v>0</v>
      </c>
      <c r="BH323" s="104">
        <f>IF(U323="sníž. přenesená",N323,0)</f>
        <v>0</v>
      </c>
      <c r="BI323" s="104">
        <f>IF(U323="nulová",N323,0)</f>
        <v>0</v>
      </c>
      <c r="BJ323" s="20" t="s">
        <v>84</v>
      </c>
      <c r="BK323" s="104">
        <f>ROUND(L323*K323,2)</f>
        <v>0</v>
      </c>
      <c r="BL323" s="20" t="s">
        <v>154</v>
      </c>
      <c r="BM323" s="20" t="s">
        <v>567</v>
      </c>
    </row>
    <row r="324" spans="2:65" s="1" customFormat="1" ht="22.5" customHeight="1">
      <c r="B324" s="130"/>
      <c r="C324" s="159" t="s">
        <v>301</v>
      </c>
      <c r="D324" s="159" t="s">
        <v>150</v>
      </c>
      <c r="E324" s="160" t="s">
        <v>568</v>
      </c>
      <c r="F324" s="246" t="s">
        <v>569</v>
      </c>
      <c r="G324" s="246"/>
      <c r="H324" s="246"/>
      <c r="I324" s="246"/>
      <c r="J324" s="161" t="s">
        <v>159</v>
      </c>
      <c r="K324" s="162">
        <v>135</v>
      </c>
      <c r="L324" s="247">
        <v>0</v>
      </c>
      <c r="M324" s="247"/>
      <c r="N324" s="248">
        <f>ROUND(L324*K324,2)</f>
        <v>0</v>
      </c>
      <c r="O324" s="248"/>
      <c r="P324" s="248"/>
      <c r="Q324" s="248"/>
      <c r="R324" s="133"/>
      <c r="T324" s="163" t="s">
        <v>5</v>
      </c>
      <c r="U324" s="46" t="s">
        <v>43</v>
      </c>
      <c r="V324" s="38"/>
      <c r="W324" s="164">
        <f>V324*K324</f>
        <v>0</v>
      </c>
      <c r="X324" s="164">
        <v>0</v>
      </c>
      <c r="Y324" s="164">
        <f>X324*K324</f>
        <v>0</v>
      </c>
      <c r="Z324" s="164">
        <v>0</v>
      </c>
      <c r="AA324" s="165">
        <f>Z324*K324</f>
        <v>0</v>
      </c>
      <c r="AR324" s="20" t="s">
        <v>154</v>
      </c>
      <c r="AT324" s="20" t="s">
        <v>150</v>
      </c>
      <c r="AU324" s="20" t="s">
        <v>102</v>
      </c>
      <c r="AY324" s="20" t="s">
        <v>149</v>
      </c>
      <c r="BE324" s="104">
        <f>IF(U324="základní",N324,0)</f>
        <v>0</v>
      </c>
      <c r="BF324" s="104">
        <f>IF(U324="snížená",N324,0)</f>
        <v>0</v>
      </c>
      <c r="BG324" s="104">
        <f>IF(U324="zákl. přenesená",N324,0)</f>
        <v>0</v>
      </c>
      <c r="BH324" s="104">
        <f>IF(U324="sníž. přenesená",N324,0)</f>
        <v>0</v>
      </c>
      <c r="BI324" s="104">
        <f>IF(U324="nulová",N324,0)</f>
        <v>0</v>
      </c>
      <c r="BJ324" s="20" t="s">
        <v>84</v>
      </c>
      <c r="BK324" s="104">
        <f>ROUND(L324*K324,2)</f>
        <v>0</v>
      </c>
      <c r="BL324" s="20" t="s">
        <v>154</v>
      </c>
      <c r="BM324" s="20" t="s">
        <v>570</v>
      </c>
    </row>
    <row r="325" spans="2:65" s="11" customFormat="1" ht="22.5" customHeight="1">
      <c r="B325" s="174"/>
      <c r="C325" s="175"/>
      <c r="D325" s="175"/>
      <c r="E325" s="176" t="s">
        <v>5</v>
      </c>
      <c r="F325" s="264" t="s">
        <v>571</v>
      </c>
      <c r="G325" s="265"/>
      <c r="H325" s="265"/>
      <c r="I325" s="265"/>
      <c r="J325" s="175"/>
      <c r="K325" s="177">
        <v>135</v>
      </c>
      <c r="L325" s="175"/>
      <c r="M325" s="175"/>
      <c r="N325" s="175"/>
      <c r="O325" s="175"/>
      <c r="P325" s="175"/>
      <c r="Q325" s="175"/>
      <c r="R325" s="178"/>
      <c r="T325" s="179"/>
      <c r="U325" s="175"/>
      <c r="V325" s="175"/>
      <c r="W325" s="175"/>
      <c r="X325" s="175"/>
      <c r="Y325" s="175"/>
      <c r="Z325" s="175"/>
      <c r="AA325" s="180"/>
      <c r="AT325" s="181" t="s">
        <v>155</v>
      </c>
      <c r="AU325" s="181" t="s">
        <v>102</v>
      </c>
      <c r="AV325" s="11" t="s">
        <v>102</v>
      </c>
      <c r="AW325" s="11" t="s">
        <v>35</v>
      </c>
      <c r="AX325" s="11" t="s">
        <v>78</v>
      </c>
      <c r="AY325" s="181" t="s">
        <v>149</v>
      </c>
    </row>
    <row r="326" spans="2:65" s="12" customFormat="1" ht="22.5" customHeight="1">
      <c r="B326" s="182"/>
      <c r="C326" s="183"/>
      <c r="D326" s="183"/>
      <c r="E326" s="184" t="s">
        <v>5</v>
      </c>
      <c r="F326" s="259" t="s">
        <v>157</v>
      </c>
      <c r="G326" s="260"/>
      <c r="H326" s="260"/>
      <c r="I326" s="260"/>
      <c r="J326" s="183"/>
      <c r="K326" s="185">
        <v>135</v>
      </c>
      <c r="L326" s="183"/>
      <c r="M326" s="183"/>
      <c r="N326" s="183"/>
      <c r="O326" s="183"/>
      <c r="P326" s="183"/>
      <c r="Q326" s="183"/>
      <c r="R326" s="186"/>
      <c r="T326" s="187"/>
      <c r="U326" s="183"/>
      <c r="V326" s="183"/>
      <c r="W326" s="183"/>
      <c r="X326" s="183"/>
      <c r="Y326" s="183"/>
      <c r="Z326" s="183"/>
      <c r="AA326" s="188"/>
      <c r="AT326" s="189" t="s">
        <v>155</v>
      </c>
      <c r="AU326" s="189" t="s">
        <v>102</v>
      </c>
      <c r="AV326" s="12" t="s">
        <v>154</v>
      </c>
      <c r="AW326" s="12" t="s">
        <v>35</v>
      </c>
      <c r="AX326" s="12" t="s">
        <v>84</v>
      </c>
      <c r="AY326" s="189" t="s">
        <v>149</v>
      </c>
    </row>
    <row r="327" spans="2:65" s="1" customFormat="1" ht="22.5" customHeight="1">
      <c r="B327" s="130"/>
      <c r="C327" s="190" t="s">
        <v>304</v>
      </c>
      <c r="D327" s="190" t="s">
        <v>195</v>
      </c>
      <c r="E327" s="191" t="s">
        <v>572</v>
      </c>
      <c r="F327" s="261" t="s">
        <v>573</v>
      </c>
      <c r="G327" s="261"/>
      <c r="H327" s="261"/>
      <c r="I327" s="261"/>
      <c r="J327" s="192" t="s">
        <v>159</v>
      </c>
      <c r="K327" s="193">
        <v>135</v>
      </c>
      <c r="L327" s="262">
        <v>0</v>
      </c>
      <c r="M327" s="262"/>
      <c r="N327" s="263">
        <f>ROUND(L327*K327,2)</f>
        <v>0</v>
      </c>
      <c r="O327" s="248"/>
      <c r="P327" s="248"/>
      <c r="Q327" s="248"/>
      <c r="R327" s="133"/>
      <c r="T327" s="163" t="s">
        <v>5</v>
      </c>
      <c r="U327" s="46" t="s">
        <v>43</v>
      </c>
      <c r="V327" s="38"/>
      <c r="W327" s="164">
        <f>V327*K327</f>
        <v>0</v>
      </c>
      <c r="X327" s="164">
        <v>0</v>
      </c>
      <c r="Y327" s="164">
        <f>X327*K327</f>
        <v>0</v>
      </c>
      <c r="Z327" s="164">
        <v>0</v>
      </c>
      <c r="AA327" s="165">
        <f>Z327*K327</f>
        <v>0</v>
      </c>
      <c r="AR327" s="20" t="s">
        <v>170</v>
      </c>
      <c r="AT327" s="20" t="s">
        <v>195</v>
      </c>
      <c r="AU327" s="20" t="s">
        <v>102</v>
      </c>
      <c r="AY327" s="20" t="s">
        <v>149</v>
      </c>
      <c r="BE327" s="104">
        <f>IF(U327="základní",N327,0)</f>
        <v>0</v>
      </c>
      <c r="BF327" s="104">
        <f>IF(U327="snížená",N327,0)</f>
        <v>0</v>
      </c>
      <c r="BG327" s="104">
        <f>IF(U327="zákl. přenesená",N327,0)</f>
        <v>0</v>
      </c>
      <c r="BH327" s="104">
        <f>IF(U327="sníž. přenesená",N327,0)</f>
        <v>0</v>
      </c>
      <c r="BI327" s="104">
        <f>IF(U327="nulová",N327,0)</f>
        <v>0</v>
      </c>
      <c r="BJ327" s="20" t="s">
        <v>84</v>
      </c>
      <c r="BK327" s="104">
        <f>ROUND(L327*K327,2)</f>
        <v>0</v>
      </c>
      <c r="BL327" s="20" t="s">
        <v>154</v>
      </c>
      <c r="BM327" s="20" t="s">
        <v>574</v>
      </c>
    </row>
    <row r="328" spans="2:65" s="9" customFormat="1" ht="29.85" customHeight="1">
      <c r="B328" s="148"/>
      <c r="C328" s="149"/>
      <c r="D328" s="158" t="s">
        <v>118</v>
      </c>
      <c r="E328" s="158"/>
      <c r="F328" s="158"/>
      <c r="G328" s="158"/>
      <c r="H328" s="158"/>
      <c r="I328" s="158"/>
      <c r="J328" s="158"/>
      <c r="K328" s="158"/>
      <c r="L328" s="158"/>
      <c r="M328" s="158"/>
      <c r="N328" s="241">
        <f>BK328</f>
        <v>0</v>
      </c>
      <c r="O328" s="242"/>
      <c r="P328" s="242"/>
      <c r="Q328" s="242"/>
      <c r="R328" s="151"/>
      <c r="T328" s="152"/>
      <c r="U328" s="149"/>
      <c r="V328" s="149"/>
      <c r="W328" s="153">
        <f>W329</f>
        <v>0</v>
      </c>
      <c r="X328" s="149"/>
      <c r="Y328" s="153">
        <f>Y329</f>
        <v>0</v>
      </c>
      <c r="Z328" s="149"/>
      <c r="AA328" s="154">
        <f>AA329</f>
        <v>0</v>
      </c>
      <c r="AR328" s="155" t="s">
        <v>84</v>
      </c>
      <c r="AT328" s="156" t="s">
        <v>77</v>
      </c>
      <c r="AU328" s="156" t="s">
        <v>84</v>
      </c>
      <c r="AY328" s="155" t="s">
        <v>149</v>
      </c>
      <c r="BK328" s="157">
        <f>BK329</f>
        <v>0</v>
      </c>
    </row>
    <row r="329" spans="2:65" s="1" customFormat="1" ht="22.5" customHeight="1">
      <c r="B329" s="130"/>
      <c r="C329" s="159" t="s">
        <v>305</v>
      </c>
      <c r="D329" s="159" t="s">
        <v>150</v>
      </c>
      <c r="E329" s="160" t="s">
        <v>330</v>
      </c>
      <c r="F329" s="246" t="s">
        <v>331</v>
      </c>
      <c r="G329" s="246"/>
      <c r="H329" s="246"/>
      <c r="I329" s="246"/>
      <c r="J329" s="161" t="s">
        <v>189</v>
      </c>
      <c r="K329" s="162">
        <v>200.06899999999999</v>
      </c>
      <c r="L329" s="247">
        <v>0</v>
      </c>
      <c r="M329" s="247"/>
      <c r="N329" s="248">
        <f>ROUND(L329*K329,2)</f>
        <v>0</v>
      </c>
      <c r="O329" s="248"/>
      <c r="P329" s="248"/>
      <c r="Q329" s="248"/>
      <c r="R329" s="133"/>
      <c r="T329" s="163" t="s">
        <v>5</v>
      </c>
      <c r="U329" s="46" t="s">
        <v>43</v>
      </c>
      <c r="V329" s="38"/>
      <c r="W329" s="164">
        <f>V329*K329</f>
        <v>0</v>
      </c>
      <c r="X329" s="164">
        <v>0</v>
      </c>
      <c r="Y329" s="164">
        <f>X329*K329</f>
        <v>0</v>
      </c>
      <c r="Z329" s="164">
        <v>0</v>
      </c>
      <c r="AA329" s="165">
        <f>Z329*K329</f>
        <v>0</v>
      </c>
      <c r="AR329" s="20" t="s">
        <v>154</v>
      </c>
      <c r="AT329" s="20" t="s">
        <v>150</v>
      </c>
      <c r="AU329" s="20" t="s">
        <v>102</v>
      </c>
      <c r="AY329" s="20" t="s">
        <v>149</v>
      </c>
      <c r="BE329" s="104">
        <f>IF(U329="základní",N329,0)</f>
        <v>0</v>
      </c>
      <c r="BF329" s="104">
        <f>IF(U329="snížená",N329,0)</f>
        <v>0</v>
      </c>
      <c r="BG329" s="104">
        <f>IF(U329="zákl. přenesená",N329,0)</f>
        <v>0</v>
      </c>
      <c r="BH329" s="104">
        <f>IF(U329="sníž. přenesená",N329,0)</f>
        <v>0</v>
      </c>
      <c r="BI329" s="104">
        <f>IF(U329="nulová",N329,0)</f>
        <v>0</v>
      </c>
      <c r="BJ329" s="20" t="s">
        <v>84</v>
      </c>
      <c r="BK329" s="104">
        <f>ROUND(L329*K329,2)</f>
        <v>0</v>
      </c>
      <c r="BL329" s="20" t="s">
        <v>154</v>
      </c>
      <c r="BM329" s="20" t="s">
        <v>575</v>
      </c>
    </row>
    <row r="330" spans="2:65" s="9" customFormat="1" ht="37.35" customHeight="1">
      <c r="B330" s="148"/>
      <c r="C330" s="149"/>
      <c r="D330" s="150" t="s">
        <v>119</v>
      </c>
      <c r="E330" s="150"/>
      <c r="F330" s="150"/>
      <c r="G330" s="150"/>
      <c r="H330" s="150"/>
      <c r="I330" s="150"/>
      <c r="J330" s="150"/>
      <c r="K330" s="150"/>
      <c r="L330" s="150"/>
      <c r="M330" s="150"/>
      <c r="N330" s="243">
        <f>BK330</f>
        <v>0</v>
      </c>
      <c r="O330" s="244"/>
      <c r="P330" s="244"/>
      <c r="Q330" s="244"/>
      <c r="R330" s="151"/>
      <c r="T330" s="152"/>
      <c r="U330" s="149"/>
      <c r="V330" s="149"/>
      <c r="W330" s="153">
        <f>W331</f>
        <v>0</v>
      </c>
      <c r="X330" s="149"/>
      <c r="Y330" s="153">
        <f>Y331</f>
        <v>3.9110399999999997E-2</v>
      </c>
      <c r="Z330" s="149"/>
      <c r="AA330" s="154">
        <f>AA331</f>
        <v>0</v>
      </c>
      <c r="AR330" s="155" t="s">
        <v>102</v>
      </c>
      <c r="AT330" s="156" t="s">
        <v>77</v>
      </c>
      <c r="AU330" s="156" t="s">
        <v>78</v>
      </c>
      <c r="AY330" s="155" t="s">
        <v>149</v>
      </c>
      <c r="BK330" s="157">
        <f>BK331</f>
        <v>0</v>
      </c>
    </row>
    <row r="331" spans="2:65" s="9" customFormat="1" ht="19.899999999999999" customHeight="1">
      <c r="B331" s="148"/>
      <c r="C331" s="149"/>
      <c r="D331" s="158" t="s">
        <v>120</v>
      </c>
      <c r="E331" s="158"/>
      <c r="F331" s="158"/>
      <c r="G331" s="158"/>
      <c r="H331" s="158"/>
      <c r="I331" s="158"/>
      <c r="J331" s="158"/>
      <c r="K331" s="158"/>
      <c r="L331" s="158"/>
      <c r="M331" s="158"/>
      <c r="N331" s="253">
        <f>BK331</f>
        <v>0</v>
      </c>
      <c r="O331" s="254"/>
      <c r="P331" s="254"/>
      <c r="Q331" s="254"/>
      <c r="R331" s="151"/>
      <c r="T331" s="152"/>
      <c r="U331" s="149"/>
      <c r="V331" s="149"/>
      <c r="W331" s="153">
        <f>SUM(W332:W347)</f>
        <v>0</v>
      </c>
      <c r="X331" s="149"/>
      <c r="Y331" s="153">
        <f>SUM(Y332:Y347)</f>
        <v>3.9110399999999997E-2</v>
      </c>
      <c r="Z331" s="149"/>
      <c r="AA331" s="154">
        <f>SUM(AA332:AA347)</f>
        <v>0</v>
      </c>
      <c r="AR331" s="155" t="s">
        <v>102</v>
      </c>
      <c r="AT331" s="156" t="s">
        <v>77</v>
      </c>
      <c r="AU331" s="156" t="s">
        <v>84</v>
      </c>
      <c r="AY331" s="155" t="s">
        <v>149</v>
      </c>
      <c r="BK331" s="157">
        <f>SUM(BK332:BK347)</f>
        <v>0</v>
      </c>
    </row>
    <row r="332" spans="2:65" s="1" customFormat="1" ht="31.5" customHeight="1">
      <c r="B332" s="130"/>
      <c r="C332" s="159" t="s">
        <v>306</v>
      </c>
      <c r="D332" s="159" t="s">
        <v>150</v>
      </c>
      <c r="E332" s="160" t="s">
        <v>332</v>
      </c>
      <c r="F332" s="246" t="s">
        <v>333</v>
      </c>
      <c r="G332" s="246"/>
      <c r="H332" s="246"/>
      <c r="I332" s="246"/>
      <c r="J332" s="161" t="s">
        <v>159</v>
      </c>
      <c r="K332" s="162">
        <v>428</v>
      </c>
      <c r="L332" s="247">
        <v>0</v>
      </c>
      <c r="M332" s="247"/>
      <c r="N332" s="248">
        <f>ROUND(L332*K332,2)</f>
        <v>0</v>
      </c>
      <c r="O332" s="248"/>
      <c r="P332" s="248"/>
      <c r="Q332" s="248"/>
      <c r="R332" s="133"/>
      <c r="T332" s="163" t="s">
        <v>5</v>
      </c>
      <c r="U332" s="46" t="s">
        <v>43</v>
      </c>
      <c r="V332" s="38"/>
      <c r="W332" s="164">
        <f>V332*K332</f>
        <v>0</v>
      </c>
      <c r="X332" s="164">
        <v>0</v>
      </c>
      <c r="Y332" s="164">
        <f>X332*K332</f>
        <v>0</v>
      </c>
      <c r="Z332" s="164">
        <v>0</v>
      </c>
      <c r="AA332" s="165">
        <f>Z332*K332</f>
        <v>0</v>
      </c>
      <c r="AR332" s="20" t="s">
        <v>192</v>
      </c>
      <c r="AT332" s="20" t="s">
        <v>150</v>
      </c>
      <c r="AU332" s="20" t="s">
        <v>102</v>
      </c>
      <c r="AY332" s="20" t="s">
        <v>149</v>
      </c>
      <c r="BE332" s="104">
        <f>IF(U332="základní",N332,0)</f>
        <v>0</v>
      </c>
      <c r="BF332" s="104">
        <f>IF(U332="snížená",N332,0)</f>
        <v>0</v>
      </c>
      <c r="BG332" s="104">
        <f>IF(U332="zákl. přenesená",N332,0)</f>
        <v>0</v>
      </c>
      <c r="BH332" s="104">
        <f>IF(U332="sníž. přenesená",N332,0)</f>
        <v>0</v>
      </c>
      <c r="BI332" s="104">
        <f>IF(U332="nulová",N332,0)</f>
        <v>0</v>
      </c>
      <c r="BJ332" s="20" t="s">
        <v>84</v>
      </c>
      <c r="BK332" s="104">
        <f>ROUND(L332*K332,2)</f>
        <v>0</v>
      </c>
      <c r="BL332" s="20" t="s">
        <v>192</v>
      </c>
      <c r="BM332" s="20" t="s">
        <v>576</v>
      </c>
    </row>
    <row r="333" spans="2:65" s="10" customFormat="1" ht="22.5" customHeight="1">
      <c r="B333" s="166"/>
      <c r="C333" s="167"/>
      <c r="D333" s="167"/>
      <c r="E333" s="168" t="s">
        <v>5</v>
      </c>
      <c r="F333" s="255" t="s">
        <v>334</v>
      </c>
      <c r="G333" s="256"/>
      <c r="H333" s="256"/>
      <c r="I333" s="256"/>
      <c r="J333" s="167"/>
      <c r="K333" s="169" t="s">
        <v>5</v>
      </c>
      <c r="L333" s="167"/>
      <c r="M333" s="167"/>
      <c r="N333" s="167"/>
      <c r="O333" s="167"/>
      <c r="P333" s="167"/>
      <c r="Q333" s="167"/>
      <c r="R333" s="170"/>
      <c r="T333" s="171"/>
      <c r="U333" s="167"/>
      <c r="V333" s="167"/>
      <c r="W333" s="167"/>
      <c r="X333" s="167"/>
      <c r="Y333" s="167"/>
      <c r="Z333" s="167"/>
      <c r="AA333" s="172"/>
      <c r="AT333" s="173" t="s">
        <v>155</v>
      </c>
      <c r="AU333" s="173" t="s">
        <v>102</v>
      </c>
      <c r="AV333" s="10" t="s">
        <v>84</v>
      </c>
      <c r="AW333" s="10" t="s">
        <v>35</v>
      </c>
      <c r="AX333" s="10" t="s">
        <v>78</v>
      </c>
      <c r="AY333" s="173" t="s">
        <v>149</v>
      </c>
    </row>
    <row r="334" spans="2:65" s="11" customFormat="1" ht="22.5" customHeight="1">
      <c r="B334" s="174"/>
      <c r="C334" s="175"/>
      <c r="D334" s="175"/>
      <c r="E334" s="176" t="s">
        <v>5</v>
      </c>
      <c r="F334" s="257" t="s">
        <v>577</v>
      </c>
      <c r="G334" s="258"/>
      <c r="H334" s="258"/>
      <c r="I334" s="258"/>
      <c r="J334" s="175"/>
      <c r="K334" s="177">
        <v>140</v>
      </c>
      <c r="L334" s="175"/>
      <c r="M334" s="175"/>
      <c r="N334" s="175"/>
      <c r="O334" s="175"/>
      <c r="P334" s="175"/>
      <c r="Q334" s="175"/>
      <c r="R334" s="178"/>
      <c r="T334" s="179"/>
      <c r="U334" s="175"/>
      <c r="V334" s="175"/>
      <c r="W334" s="175"/>
      <c r="X334" s="175"/>
      <c r="Y334" s="175"/>
      <c r="Z334" s="175"/>
      <c r="AA334" s="180"/>
      <c r="AT334" s="181" t="s">
        <v>155</v>
      </c>
      <c r="AU334" s="181" t="s">
        <v>102</v>
      </c>
      <c r="AV334" s="11" t="s">
        <v>102</v>
      </c>
      <c r="AW334" s="11" t="s">
        <v>35</v>
      </c>
      <c r="AX334" s="11" t="s">
        <v>78</v>
      </c>
      <c r="AY334" s="181" t="s">
        <v>149</v>
      </c>
    </row>
    <row r="335" spans="2:65" s="11" customFormat="1" ht="22.5" customHeight="1">
      <c r="B335" s="174"/>
      <c r="C335" s="175"/>
      <c r="D335" s="175"/>
      <c r="E335" s="176" t="s">
        <v>5</v>
      </c>
      <c r="F335" s="257" t="s">
        <v>578</v>
      </c>
      <c r="G335" s="258"/>
      <c r="H335" s="258"/>
      <c r="I335" s="258"/>
      <c r="J335" s="175"/>
      <c r="K335" s="177">
        <v>288</v>
      </c>
      <c r="L335" s="175"/>
      <c r="M335" s="175"/>
      <c r="N335" s="175"/>
      <c r="O335" s="175"/>
      <c r="P335" s="175"/>
      <c r="Q335" s="175"/>
      <c r="R335" s="178"/>
      <c r="T335" s="179"/>
      <c r="U335" s="175"/>
      <c r="V335" s="175"/>
      <c r="W335" s="175"/>
      <c r="X335" s="175"/>
      <c r="Y335" s="175"/>
      <c r="Z335" s="175"/>
      <c r="AA335" s="180"/>
      <c r="AT335" s="181" t="s">
        <v>155</v>
      </c>
      <c r="AU335" s="181" t="s">
        <v>102</v>
      </c>
      <c r="AV335" s="11" t="s">
        <v>102</v>
      </c>
      <c r="AW335" s="11" t="s">
        <v>35</v>
      </c>
      <c r="AX335" s="11" t="s">
        <v>78</v>
      </c>
      <c r="AY335" s="181" t="s">
        <v>149</v>
      </c>
    </row>
    <row r="336" spans="2:65" s="12" customFormat="1" ht="22.5" customHeight="1">
      <c r="B336" s="182"/>
      <c r="C336" s="183"/>
      <c r="D336" s="183"/>
      <c r="E336" s="184" t="s">
        <v>5</v>
      </c>
      <c r="F336" s="259" t="s">
        <v>157</v>
      </c>
      <c r="G336" s="260"/>
      <c r="H336" s="260"/>
      <c r="I336" s="260"/>
      <c r="J336" s="183"/>
      <c r="K336" s="185">
        <v>428</v>
      </c>
      <c r="L336" s="183"/>
      <c r="M336" s="183"/>
      <c r="N336" s="183"/>
      <c r="O336" s="183"/>
      <c r="P336" s="183"/>
      <c r="Q336" s="183"/>
      <c r="R336" s="186"/>
      <c r="T336" s="187"/>
      <c r="U336" s="183"/>
      <c r="V336" s="183"/>
      <c r="W336" s="183"/>
      <c r="X336" s="183"/>
      <c r="Y336" s="183"/>
      <c r="Z336" s="183"/>
      <c r="AA336" s="188"/>
      <c r="AT336" s="189" t="s">
        <v>155</v>
      </c>
      <c r="AU336" s="189" t="s">
        <v>102</v>
      </c>
      <c r="AV336" s="12" t="s">
        <v>154</v>
      </c>
      <c r="AW336" s="12" t="s">
        <v>35</v>
      </c>
      <c r="AX336" s="12" t="s">
        <v>84</v>
      </c>
      <c r="AY336" s="189" t="s">
        <v>149</v>
      </c>
    </row>
    <row r="337" spans="2:65" s="1" customFormat="1" ht="22.5" customHeight="1">
      <c r="B337" s="130"/>
      <c r="C337" s="190" t="s">
        <v>309</v>
      </c>
      <c r="D337" s="190" t="s">
        <v>195</v>
      </c>
      <c r="E337" s="191" t="s">
        <v>335</v>
      </c>
      <c r="F337" s="261" t="s">
        <v>336</v>
      </c>
      <c r="G337" s="261"/>
      <c r="H337" s="261"/>
      <c r="I337" s="261"/>
      <c r="J337" s="192" t="s">
        <v>159</v>
      </c>
      <c r="K337" s="193">
        <v>428</v>
      </c>
      <c r="L337" s="262">
        <v>0</v>
      </c>
      <c r="M337" s="262"/>
      <c r="N337" s="263">
        <f>ROUND(L337*K337,2)</f>
        <v>0</v>
      </c>
      <c r="O337" s="248"/>
      <c r="P337" s="248"/>
      <c r="Q337" s="248"/>
      <c r="R337" s="133"/>
      <c r="T337" s="163" t="s">
        <v>5</v>
      </c>
      <c r="U337" s="46" t="s">
        <v>43</v>
      </c>
      <c r="V337" s="38"/>
      <c r="W337" s="164">
        <f>V337*K337</f>
        <v>0</v>
      </c>
      <c r="X337" s="164">
        <v>0</v>
      </c>
      <c r="Y337" s="164">
        <f>X337*K337</f>
        <v>0</v>
      </c>
      <c r="Z337" s="164">
        <v>0</v>
      </c>
      <c r="AA337" s="165">
        <f>Z337*K337</f>
        <v>0</v>
      </c>
      <c r="AR337" s="20" t="s">
        <v>223</v>
      </c>
      <c r="AT337" s="20" t="s">
        <v>195</v>
      </c>
      <c r="AU337" s="20" t="s">
        <v>102</v>
      </c>
      <c r="AY337" s="20" t="s">
        <v>149</v>
      </c>
      <c r="BE337" s="104">
        <f>IF(U337="základní",N337,0)</f>
        <v>0</v>
      </c>
      <c r="BF337" s="104">
        <f>IF(U337="snížená",N337,0)</f>
        <v>0</v>
      </c>
      <c r="BG337" s="104">
        <f>IF(U337="zákl. přenesená",N337,0)</f>
        <v>0</v>
      </c>
      <c r="BH337" s="104">
        <f>IF(U337="sníž. přenesená",N337,0)</f>
        <v>0</v>
      </c>
      <c r="BI337" s="104">
        <f>IF(U337="nulová",N337,0)</f>
        <v>0</v>
      </c>
      <c r="BJ337" s="20" t="s">
        <v>84</v>
      </c>
      <c r="BK337" s="104">
        <f>ROUND(L337*K337,2)</f>
        <v>0</v>
      </c>
      <c r="BL337" s="20" t="s">
        <v>192</v>
      </c>
      <c r="BM337" s="20" t="s">
        <v>579</v>
      </c>
    </row>
    <row r="338" spans="2:65" s="11" customFormat="1" ht="22.5" customHeight="1">
      <c r="B338" s="174"/>
      <c r="C338" s="175"/>
      <c r="D338" s="175"/>
      <c r="E338" s="176" t="s">
        <v>5</v>
      </c>
      <c r="F338" s="264" t="s">
        <v>580</v>
      </c>
      <c r="G338" s="265"/>
      <c r="H338" s="265"/>
      <c r="I338" s="265"/>
      <c r="J338" s="175"/>
      <c r="K338" s="177">
        <v>428</v>
      </c>
      <c r="L338" s="175"/>
      <c r="M338" s="175"/>
      <c r="N338" s="175"/>
      <c r="O338" s="175"/>
      <c r="P338" s="175"/>
      <c r="Q338" s="175"/>
      <c r="R338" s="178"/>
      <c r="T338" s="179"/>
      <c r="U338" s="175"/>
      <c r="V338" s="175"/>
      <c r="W338" s="175"/>
      <c r="X338" s="175"/>
      <c r="Y338" s="175"/>
      <c r="Z338" s="175"/>
      <c r="AA338" s="180"/>
      <c r="AT338" s="181" t="s">
        <v>155</v>
      </c>
      <c r="AU338" s="181" t="s">
        <v>102</v>
      </c>
      <c r="AV338" s="11" t="s">
        <v>102</v>
      </c>
      <c r="AW338" s="11" t="s">
        <v>35</v>
      </c>
      <c r="AX338" s="11" t="s">
        <v>84</v>
      </c>
      <c r="AY338" s="181" t="s">
        <v>149</v>
      </c>
    </row>
    <row r="339" spans="2:65" s="1" customFormat="1" ht="31.5" customHeight="1">
      <c r="B339" s="130"/>
      <c r="C339" s="159" t="s">
        <v>310</v>
      </c>
      <c r="D339" s="159" t="s">
        <v>150</v>
      </c>
      <c r="E339" s="160" t="s">
        <v>581</v>
      </c>
      <c r="F339" s="246" t="s">
        <v>582</v>
      </c>
      <c r="G339" s="246"/>
      <c r="H339" s="246"/>
      <c r="I339" s="246"/>
      <c r="J339" s="161" t="s">
        <v>203</v>
      </c>
      <c r="K339" s="162">
        <v>558.72</v>
      </c>
      <c r="L339" s="247">
        <v>0</v>
      </c>
      <c r="M339" s="247"/>
      <c r="N339" s="248">
        <f>ROUND(L339*K339,2)</f>
        <v>0</v>
      </c>
      <c r="O339" s="248"/>
      <c r="P339" s="248"/>
      <c r="Q339" s="248"/>
      <c r="R339" s="133"/>
      <c r="T339" s="163" t="s">
        <v>5</v>
      </c>
      <c r="U339" s="46" t="s">
        <v>43</v>
      </c>
      <c r="V339" s="38"/>
      <c r="W339" s="164">
        <f>V339*K339</f>
        <v>0</v>
      </c>
      <c r="X339" s="164">
        <v>6.9999999999999994E-5</v>
      </c>
      <c r="Y339" s="164">
        <f>X339*K339</f>
        <v>3.9110399999999997E-2</v>
      </c>
      <c r="Z339" s="164">
        <v>0</v>
      </c>
      <c r="AA339" s="165">
        <f>Z339*K339</f>
        <v>0</v>
      </c>
      <c r="AR339" s="20" t="s">
        <v>192</v>
      </c>
      <c r="AT339" s="20" t="s">
        <v>150</v>
      </c>
      <c r="AU339" s="20" t="s">
        <v>102</v>
      </c>
      <c r="AY339" s="20" t="s">
        <v>149</v>
      </c>
      <c r="BE339" s="104">
        <f>IF(U339="základní",N339,0)</f>
        <v>0</v>
      </c>
      <c r="BF339" s="104">
        <f>IF(U339="snížená",N339,0)</f>
        <v>0</v>
      </c>
      <c r="BG339" s="104">
        <f>IF(U339="zákl. přenesená",N339,0)</f>
        <v>0</v>
      </c>
      <c r="BH339" s="104">
        <f>IF(U339="sníž. přenesená",N339,0)</f>
        <v>0</v>
      </c>
      <c r="BI339" s="104">
        <f>IF(U339="nulová",N339,0)</f>
        <v>0</v>
      </c>
      <c r="BJ339" s="20" t="s">
        <v>84</v>
      </c>
      <c r="BK339" s="104">
        <f>ROUND(L339*K339,2)</f>
        <v>0</v>
      </c>
      <c r="BL339" s="20" t="s">
        <v>192</v>
      </c>
      <c r="BM339" s="20" t="s">
        <v>583</v>
      </c>
    </row>
    <row r="340" spans="2:65" s="10" customFormat="1" ht="22.5" customHeight="1">
      <c r="B340" s="166"/>
      <c r="C340" s="167"/>
      <c r="D340" s="167"/>
      <c r="E340" s="168" t="s">
        <v>5</v>
      </c>
      <c r="F340" s="255" t="s">
        <v>584</v>
      </c>
      <c r="G340" s="256"/>
      <c r="H340" s="256"/>
      <c r="I340" s="256"/>
      <c r="J340" s="167"/>
      <c r="K340" s="169" t="s">
        <v>5</v>
      </c>
      <c r="L340" s="167"/>
      <c r="M340" s="167"/>
      <c r="N340" s="167"/>
      <c r="O340" s="167"/>
      <c r="P340" s="167"/>
      <c r="Q340" s="167"/>
      <c r="R340" s="170"/>
      <c r="T340" s="171"/>
      <c r="U340" s="167"/>
      <c r="V340" s="167"/>
      <c r="W340" s="167"/>
      <c r="X340" s="167"/>
      <c r="Y340" s="167"/>
      <c r="Z340" s="167"/>
      <c r="AA340" s="172"/>
      <c r="AT340" s="173" t="s">
        <v>155</v>
      </c>
      <c r="AU340" s="173" t="s">
        <v>102</v>
      </c>
      <c r="AV340" s="10" t="s">
        <v>84</v>
      </c>
      <c r="AW340" s="10" t="s">
        <v>35</v>
      </c>
      <c r="AX340" s="10" t="s">
        <v>78</v>
      </c>
      <c r="AY340" s="173" t="s">
        <v>149</v>
      </c>
    </row>
    <row r="341" spans="2:65" s="11" customFormat="1" ht="22.5" customHeight="1">
      <c r="B341" s="174"/>
      <c r="C341" s="175"/>
      <c r="D341" s="175"/>
      <c r="E341" s="176" t="s">
        <v>5</v>
      </c>
      <c r="F341" s="257" t="s">
        <v>585</v>
      </c>
      <c r="G341" s="258"/>
      <c r="H341" s="258"/>
      <c r="I341" s="258"/>
      <c r="J341" s="175"/>
      <c r="K341" s="177">
        <v>558.72</v>
      </c>
      <c r="L341" s="175"/>
      <c r="M341" s="175"/>
      <c r="N341" s="175"/>
      <c r="O341" s="175"/>
      <c r="P341" s="175"/>
      <c r="Q341" s="175"/>
      <c r="R341" s="178"/>
      <c r="T341" s="179"/>
      <c r="U341" s="175"/>
      <c r="V341" s="175"/>
      <c r="W341" s="175"/>
      <c r="X341" s="175"/>
      <c r="Y341" s="175"/>
      <c r="Z341" s="175"/>
      <c r="AA341" s="180"/>
      <c r="AT341" s="181" t="s">
        <v>155</v>
      </c>
      <c r="AU341" s="181" t="s">
        <v>102</v>
      </c>
      <c r="AV341" s="11" t="s">
        <v>102</v>
      </c>
      <c r="AW341" s="11" t="s">
        <v>35</v>
      </c>
      <c r="AX341" s="11" t="s">
        <v>84</v>
      </c>
      <c r="AY341" s="181" t="s">
        <v>149</v>
      </c>
    </row>
    <row r="342" spans="2:65" s="1" customFormat="1" ht="44.25" customHeight="1">
      <c r="B342" s="130"/>
      <c r="C342" s="190" t="s">
        <v>311</v>
      </c>
      <c r="D342" s="190" t="s">
        <v>195</v>
      </c>
      <c r="E342" s="191" t="s">
        <v>586</v>
      </c>
      <c r="F342" s="261" t="s">
        <v>587</v>
      </c>
      <c r="G342" s="261"/>
      <c r="H342" s="261"/>
      <c r="I342" s="261"/>
      <c r="J342" s="192" t="s">
        <v>203</v>
      </c>
      <c r="K342" s="193">
        <v>573.20000000000005</v>
      </c>
      <c r="L342" s="262">
        <v>0</v>
      </c>
      <c r="M342" s="262"/>
      <c r="N342" s="263">
        <f>ROUND(L342*K342,2)</f>
        <v>0</v>
      </c>
      <c r="O342" s="248"/>
      <c r="P342" s="248"/>
      <c r="Q342" s="248"/>
      <c r="R342" s="133"/>
      <c r="T342" s="163" t="s">
        <v>5</v>
      </c>
      <c r="U342" s="46" t="s">
        <v>43</v>
      </c>
      <c r="V342" s="38"/>
      <c r="W342" s="164">
        <f>V342*K342</f>
        <v>0</v>
      </c>
      <c r="X342" s="164">
        <v>0</v>
      </c>
      <c r="Y342" s="164">
        <f>X342*K342</f>
        <v>0</v>
      </c>
      <c r="Z342" s="164">
        <v>0</v>
      </c>
      <c r="AA342" s="165">
        <f>Z342*K342</f>
        <v>0</v>
      </c>
      <c r="AR342" s="20" t="s">
        <v>223</v>
      </c>
      <c r="AT342" s="20" t="s">
        <v>195</v>
      </c>
      <c r="AU342" s="20" t="s">
        <v>102</v>
      </c>
      <c r="AY342" s="20" t="s">
        <v>149</v>
      </c>
      <c r="BE342" s="104">
        <f>IF(U342="základní",N342,0)</f>
        <v>0</v>
      </c>
      <c r="BF342" s="104">
        <f>IF(U342="snížená",N342,0)</f>
        <v>0</v>
      </c>
      <c r="BG342" s="104">
        <f>IF(U342="zákl. přenesená",N342,0)</f>
        <v>0</v>
      </c>
      <c r="BH342" s="104">
        <f>IF(U342="sníž. přenesená",N342,0)</f>
        <v>0</v>
      </c>
      <c r="BI342" s="104">
        <f>IF(U342="nulová",N342,0)</f>
        <v>0</v>
      </c>
      <c r="BJ342" s="20" t="s">
        <v>84</v>
      </c>
      <c r="BK342" s="104">
        <f>ROUND(L342*K342,2)</f>
        <v>0</v>
      </c>
      <c r="BL342" s="20" t="s">
        <v>192</v>
      </c>
      <c r="BM342" s="20" t="s">
        <v>588</v>
      </c>
    </row>
    <row r="343" spans="2:65" s="10" customFormat="1" ht="22.5" customHeight="1">
      <c r="B343" s="166"/>
      <c r="C343" s="167"/>
      <c r="D343" s="167"/>
      <c r="E343" s="168" t="s">
        <v>5</v>
      </c>
      <c r="F343" s="255" t="s">
        <v>584</v>
      </c>
      <c r="G343" s="256"/>
      <c r="H343" s="256"/>
      <c r="I343" s="256"/>
      <c r="J343" s="167"/>
      <c r="K343" s="169" t="s">
        <v>5</v>
      </c>
      <c r="L343" s="167"/>
      <c r="M343" s="167"/>
      <c r="N343" s="167"/>
      <c r="O343" s="167"/>
      <c r="P343" s="167"/>
      <c r="Q343" s="167"/>
      <c r="R343" s="170"/>
      <c r="T343" s="171"/>
      <c r="U343" s="167"/>
      <c r="V343" s="167"/>
      <c r="W343" s="167"/>
      <c r="X343" s="167"/>
      <c r="Y343" s="167"/>
      <c r="Z343" s="167"/>
      <c r="AA343" s="172"/>
      <c r="AT343" s="173" t="s">
        <v>155</v>
      </c>
      <c r="AU343" s="173" t="s">
        <v>102</v>
      </c>
      <c r="AV343" s="10" t="s">
        <v>84</v>
      </c>
      <c r="AW343" s="10" t="s">
        <v>35</v>
      </c>
      <c r="AX343" s="10" t="s">
        <v>78</v>
      </c>
      <c r="AY343" s="173" t="s">
        <v>149</v>
      </c>
    </row>
    <row r="344" spans="2:65" s="11" customFormat="1" ht="22.5" customHeight="1">
      <c r="B344" s="174"/>
      <c r="C344" s="175"/>
      <c r="D344" s="175"/>
      <c r="E344" s="176" t="s">
        <v>5</v>
      </c>
      <c r="F344" s="257" t="s">
        <v>589</v>
      </c>
      <c r="G344" s="258"/>
      <c r="H344" s="258"/>
      <c r="I344" s="258"/>
      <c r="J344" s="175"/>
      <c r="K344" s="177">
        <v>543.20000000000005</v>
      </c>
      <c r="L344" s="175"/>
      <c r="M344" s="175"/>
      <c r="N344" s="175"/>
      <c r="O344" s="175"/>
      <c r="P344" s="175"/>
      <c r="Q344" s="175"/>
      <c r="R344" s="178"/>
      <c r="T344" s="179"/>
      <c r="U344" s="175"/>
      <c r="V344" s="175"/>
      <c r="W344" s="175"/>
      <c r="X344" s="175"/>
      <c r="Y344" s="175"/>
      <c r="Z344" s="175"/>
      <c r="AA344" s="180"/>
      <c r="AT344" s="181" t="s">
        <v>155</v>
      </c>
      <c r="AU344" s="181" t="s">
        <v>102</v>
      </c>
      <c r="AV344" s="11" t="s">
        <v>102</v>
      </c>
      <c r="AW344" s="11" t="s">
        <v>35</v>
      </c>
      <c r="AX344" s="11" t="s">
        <v>78</v>
      </c>
      <c r="AY344" s="181" t="s">
        <v>149</v>
      </c>
    </row>
    <row r="345" spans="2:65" s="11" customFormat="1" ht="22.5" customHeight="1">
      <c r="B345" s="174"/>
      <c r="C345" s="175"/>
      <c r="D345" s="175"/>
      <c r="E345" s="176" t="s">
        <v>5</v>
      </c>
      <c r="F345" s="257" t="s">
        <v>590</v>
      </c>
      <c r="G345" s="258"/>
      <c r="H345" s="258"/>
      <c r="I345" s="258"/>
      <c r="J345" s="175"/>
      <c r="K345" s="177">
        <v>30</v>
      </c>
      <c r="L345" s="175"/>
      <c r="M345" s="175"/>
      <c r="N345" s="175"/>
      <c r="O345" s="175"/>
      <c r="P345" s="175"/>
      <c r="Q345" s="175"/>
      <c r="R345" s="178"/>
      <c r="T345" s="179"/>
      <c r="U345" s="175"/>
      <c r="V345" s="175"/>
      <c r="W345" s="175"/>
      <c r="X345" s="175"/>
      <c r="Y345" s="175"/>
      <c r="Z345" s="175"/>
      <c r="AA345" s="180"/>
      <c r="AT345" s="181" t="s">
        <v>155</v>
      </c>
      <c r="AU345" s="181" t="s">
        <v>102</v>
      </c>
      <c r="AV345" s="11" t="s">
        <v>102</v>
      </c>
      <c r="AW345" s="11" t="s">
        <v>35</v>
      </c>
      <c r="AX345" s="11" t="s">
        <v>78</v>
      </c>
      <c r="AY345" s="181" t="s">
        <v>149</v>
      </c>
    </row>
    <row r="346" spans="2:65" s="12" customFormat="1" ht="22.5" customHeight="1">
      <c r="B346" s="182"/>
      <c r="C346" s="183"/>
      <c r="D346" s="183"/>
      <c r="E346" s="184" t="s">
        <v>5</v>
      </c>
      <c r="F346" s="259" t="s">
        <v>157</v>
      </c>
      <c r="G346" s="260"/>
      <c r="H346" s="260"/>
      <c r="I346" s="260"/>
      <c r="J346" s="183"/>
      <c r="K346" s="185">
        <v>573.20000000000005</v>
      </c>
      <c r="L346" s="183"/>
      <c r="M346" s="183"/>
      <c r="N346" s="183"/>
      <c r="O346" s="183"/>
      <c r="P346" s="183"/>
      <c r="Q346" s="183"/>
      <c r="R346" s="186"/>
      <c r="T346" s="187"/>
      <c r="U346" s="183"/>
      <c r="V346" s="183"/>
      <c r="W346" s="183"/>
      <c r="X346" s="183"/>
      <c r="Y346" s="183"/>
      <c r="Z346" s="183"/>
      <c r="AA346" s="188"/>
      <c r="AT346" s="189" t="s">
        <v>155</v>
      </c>
      <c r="AU346" s="189" t="s">
        <v>102</v>
      </c>
      <c r="AV346" s="12" t="s">
        <v>154</v>
      </c>
      <c r="AW346" s="12" t="s">
        <v>35</v>
      </c>
      <c r="AX346" s="12" t="s">
        <v>84</v>
      </c>
      <c r="AY346" s="189" t="s">
        <v>149</v>
      </c>
    </row>
    <row r="347" spans="2:65" s="1" customFormat="1" ht="31.5" customHeight="1">
      <c r="B347" s="130"/>
      <c r="C347" s="159" t="s">
        <v>312</v>
      </c>
      <c r="D347" s="159" t="s">
        <v>150</v>
      </c>
      <c r="E347" s="160" t="s">
        <v>337</v>
      </c>
      <c r="F347" s="246" t="s">
        <v>338</v>
      </c>
      <c r="G347" s="246"/>
      <c r="H347" s="246"/>
      <c r="I347" s="246"/>
      <c r="J347" s="161" t="s">
        <v>339</v>
      </c>
      <c r="K347" s="194">
        <v>0</v>
      </c>
      <c r="L347" s="247">
        <v>0</v>
      </c>
      <c r="M347" s="247"/>
      <c r="N347" s="248">
        <f>ROUND(L347*K347,2)</f>
        <v>0</v>
      </c>
      <c r="O347" s="248"/>
      <c r="P347" s="248"/>
      <c r="Q347" s="248"/>
      <c r="R347" s="133"/>
      <c r="T347" s="163" t="s">
        <v>5</v>
      </c>
      <c r="U347" s="46" t="s">
        <v>43</v>
      </c>
      <c r="V347" s="38"/>
      <c r="W347" s="164">
        <f>V347*K347</f>
        <v>0</v>
      </c>
      <c r="X347" s="164">
        <v>0</v>
      </c>
      <c r="Y347" s="164">
        <f>X347*K347</f>
        <v>0</v>
      </c>
      <c r="Z347" s="164">
        <v>0</v>
      </c>
      <c r="AA347" s="165">
        <f>Z347*K347</f>
        <v>0</v>
      </c>
      <c r="AR347" s="20" t="s">
        <v>192</v>
      </c>
      <c r="AT347" s="20" t="s">
        <v>150</v>
      </c>
      <c r="AU347" s="20" t="s">
        <v>102</v>
      </c>
      <c r="AY347" s="20" t="s">
        <v>149</v>
      </c>
      <c r="BE347" s="104">
        <f>IF(U347="základní",N347,0)</f>
        <v>0</v>
      </c>
      <c r="BF347" s="104">
        <f>IF(U347="snížená",N347,0)</f>
        <v>0</v>
      </c>
      <c r="BG347" s="104">
        <f>IF(U347="zákl. přenesená",N347,0)</f>
        <v>0</v>
      </c>
      <c r="BH347" s="104">
        <f>IF(U347="sníž. přenesená",N347,0)</f>
        <v>0</v>
      </c>
      <c r="BI347" s="104">
        <f>IF(U347="nulová",N347,0)</f>
        <v>0</v>
      </c>
      <c r="BJ347" s="20" t="s">
        <v>84</v>
      </c>
      <c r="BK347" s="104">
        <f>ROUND(L347*K347,2)</f>
        <v>0</v>
      </c>
      <c r="BL347" s="20" t="s">
        <v>192</v>
      </c>
      <c r="BM347" s="20" t="s">
        <v>591</v>
      </c>
    </row>
    <row r="348" spans="2:65" s="9" customFormat="1" ht="37.35" customHeight="1">
      <c r="B348" s="148"/>
      <c r="C348" s="149"/>
      <c r="D348" s="150" t="s">
        <v>121</v>
      </c>
      <c r="E348" s="150"/>
      <c r="F348" s="150"/>
      <c r="G348" s="150"/>
      <c r="H348" s="150"/>
      <c r="I348" s="150"/>
      <c r="J348" s="150"/>
      <c r="K348" s="150"/>
      <c r="L348" s="150"/>
      <c r="M348" s="150"/>
      <c r="N348" s="243">
        <f>BK348</f>
        <v>0</v>
      </c>
      <c r="O348" s="244"/>
      <c r="P348" s="244"/>
      <c r="Q348" s="244"/>
      <c r="R348" s="151"/>
      <c r="T348" s="152"/>
      <c r="U348" s="149"/>
      <c r="V348" s="149"/>
      <c r="W348" s="153">
        <f>W349+W355+W357+W359</f>
        <v>0</v>
      </c>
      <c r="X348" s="149"/>
      <c r="Y348" s="153">
        <f>Y349+Y355+Y357+Y359</f>
        <v>0</v>
      </c>
      <c r="Z348" s="149"/>
      <c r="AA348" s="154">
        <f>AA349+AA355+AA357+AA359</f>
        <v>0</v>
      </c>
      <c r="AR348" s="155" t="s">
        <v>160</v>
      </c>
      <c r="AT348" s="156" t="s">
        <v>77</v>
      </c>
      <c r="AU348" s="156" t="s">
        <v>78</v>
      </c>
      <c r="AY348" s="155" t="s">
        <v>149</v>
      </c>
      <c r="BK348" s="157">
        <f>BK349+BK355+BK357+BK359</f>
        <v>0</v>
      </c>
    </row>
    <row r="349" spans="2:65" s="9" customFormat="1" ht="19.899999999999999" customHeight="1">
      <c r="B349" s="148"/>
      <c r="C349" s="149"/>
      <c r="D349" s="158" t="s">
        <v>122</v>
      </c>
      <c r="E349" s="158"/>
      <c r="F349" s="158"/>
      <c r="G349" s="158"/>
      <c r="H349" s="158"/>
      <c r="I349" s="158"/>
      <c r="J349" s="158"/>
      <c r="K349" s="158"/>
      <c r="L349" s="158"/>
      <c r="M349" s="158"/>
      <c r="N349" s="253">
        <f>BK349</f>
        <v>0</v>
      </c>
      <c r="O349" s="254"/>
      <c r="P349" s="254"/>
      <c r="Q349" s="254"/>
      <c r="R349" s="151"/>
      <c r="T349" s="152"/>
      <c r="U349" s="149"/>
      <c r="V349" s="149"/>
      <c r="W349" s="153">
        <f>SUM(W350:W354)</f>
        <v>0</v>
      </c>
      <c r="X349" s="149"/>
      <c r="Y349" s="153">
        <f>SUM(Y350:Y354)</f>
        <v>0</v>
      </c>
      <c r="Z349" s="149"/>
      <c r="AA349" s="154">
        <f>SUM(AA350:AA354)</f>
        <v>0</v>
      </c>
      <c r="AR349" s="155" t="s">
        <v>160</v>
      </c>
      <c r="AT349" s="156" t="s">
        <v>77</v>
      </c>
      <c r="AU349" s="156" t="s">
        <v>84</v>
      </c>
      <c r="AY349" s="155" t="s">
        <v>149</v>
      </c>
      <c r="BK349" s="157">
        <f>SUM(BK350:BK354)</f>
        <v>0</v>
      </c>
    </row>
    <row r="350" spans="2:65" s="1" customFormat="1" ht="22.5" customHeight="1">
      <c r="B350" s="130"/>
      <c r="C350" s="159" t="s">
        <v>313</v>
      </c>
      <c r="D350" s="159" t="s">
        <v>150</v>
      </c>
      <c r="E350" s="160" t="s">
        <v>340</v>
      </c>
      <c r="F350" s="246" t="s">
        <v>341</v>
      </c>
      <c r="G350" s="246"/>
      <c r="H350" s="246"/>
      <c r="I350" s="246"/>
      <c r="J350" s="161" t="s">
        <v>342</v>
      </c>
      <c r="K350" s="162">
        <v>1</v>
      </c>
      <c r="L350" s="247">
        <v>0</v>
      </c>
      <c r="M350" s="247"/>
      <c r="N350" s="248">
        <f>ROUND(L350*K350,2)</f>
        <v>0</v>
      </c>
      <c r="O350" s="248"/>
      <c r="P350" s="248"/>
      <c r="Q350" s="248"/>
      <c r="R350" s="133"/>
      <c r="T350" s="163" t="s">
        <v>5</v>
      </c>
      <c r="U350" s="46" t="s">
        <v>43</v>
      </c>
      <c r="V350" s="38"/>
      <c r="W350" s="164">
        <f>V350*K350</f>
        <v>0</v>
      </c>
      <c r="X350" s="164">
        <v>0</v>
      </c>
      <c r="Y350" s="164">
        <f>X350*K350</f>
        <v>0</v>
      </c>
      <c r="Z350" s="164">
        <v>0</v>
      </c>
      <c r="AA350" s="165">
        <f>Z350*K350</f>
        <v>0</v>
      </c>
      <c r="AR350" s="20" t="s">
        <v>343</v>
      </c>
      <c r="AT350" s="20" t="s">
        <v>150</v>
      </c>
      <c r="AU350" s="20" t="s">
        <v>102</v>
      </c>
      <c r="AY350" s="20" t="s">
        <v>149</v>
      </c>
      <c r="BE350" s="104">
        <f>IF(U350="základní",N350,0)</f>
        <v>0</v>
      </c>
      <c r="BF350" s="104">
        <f>IF(U350="snížená",N350,0)</f>
        <v>0</v>
      </c>
      <c r="BG350" s="104">
        <f>IF(U350="zákl. přenesená",N350,0)</f>
        <v>0</v>
      </c>
      <c r="BH350" s="104">
        <f>IF(U350="sníž. přenesená",N350,0)</f>
        <v>0</v>
      </c>
      <c r="BI350" s="104">
        <f>IF(U350="nulová",N350,0)</f>
        <v>0</v>
      </c>
      <c r="BJ350" s="20" t="s">
        <v>84</v>
      </c>
      <c r="BK350" s="104">
        <f>ROUND(L350*K350,2)</f>
        <v>0</v>
      </c>
      <c r="BL350" s="20" t="s">
        <v>343</v>
      </c>
      <c r="BM350" s="20" t="s">
        <v>592</v>
      </c>
    </row>
    <row r="351" spans="2:65" s="1" customFormat="1" ht="22.5" customHeight="1">
      <c r="B351" s="130"/>
      <c r="C351" s="159" t="s">
        <v>314</v>
      </c>
      <c r="D351" s="159" t="s">
        <v>150</v>
      </c>
      <c r="E351" s="160" t="s">
        <v>344</v>
      </c>
      <c r="F351" s="246" t="s">
        <v>345</v>
      </c>
      <c r="G351" s="246"/>
      <c r="H351" s="246"/>
      <c r="I351" s="246"/>
      <c r="J351" s="161" t="s">
        <v>342</v>
      </c>
      <c r="K351" s="162">
        <v>1</v>
      </c>
      <c r="L351" s="247">
        <v>0</v>
      </c>
      <c r="M351" s="247"/>
      <c r="N351" s="248">
        <f>ROUND(L351*K351,2)</f>
        <v>0</v>
      </c>
      <c r="O351" s="248"/>
      <c r="P351" s="248"/>
      <c r="Q351" s="248"/>
      <c r="R351" s="133"/>
      <c r="T351" s="163" t="s">
        <v>5</v>
      </c>
      <c r="U351" s="46" t="s">
        <v>43</v>
      </c>
      <c r="V351" s="38"/>
      <c r="W351" s="164">
        <f>V351*K351</f>
        <v>0</v>
      </c>
      <c r="X351" s="164">
        <v>0</v>
      </c>
      <c r="Y351" s="164">
        <f>X351*K351</f>
        <v>0</v>
      </c>
      <c r="Z351" s="164">
        <v>0</v>
      </c>
      <c r="AA351" s="165">
        <f>Z351*K351</f>
        <v>0</v>
      </c>
      <c r="AR351" s="20" t="s">
        <v>343</v>
      </c>
      <c r="AT351" s="20" t="s">
        <v>150</v>
      </c>
      <c r="AU351" s="20" t="s">
        <v>102</v>
      </c>
      <c r="AY351" s="20" t="s">
        <v>149</v>
      </c>
      <c r="BE351" s="104">
        <f>IF(U351="základní",N351,0)</f>
        <v>0</v>
      </c>
      <c r="BF351" s="104">
        <f>IF(U351="snížená",N351,0)</f>
        <v>0</v>
      </c>
      <c r="BG351" s="104">
        <f>IF(U351="zákl. přenesená",N351,0)</f>
        <v>0</v>
      </c>
      <c r="BH351" s="104">
        <f>IF(U351="sníž. přenesená",N351,0)</f>
        <v>0</v>
      </c>
      <c r="BI351" s="104">
        <f>IF(U351="nulová",N351,0)</f>
        <v>0</v>
      </c>
      <c r="BJ351" s="20" t="s">
        <v>84</v>
      </c>
      <c r="BK351" s="104">
        <f>ROUND(L351*K351,2)</f>
        <v>0</v>
      </c>
      <c r="BL351" s="20" t="s">
        <v>343</v>
      </c>
      <c r="BM351" s="20" t="s">
        <v>593</v>
      </c>
    </row>
    <row r="352" spans="2:65" s="1" customFormat="1" ht="31.5" customHeight="1">
      <c r="B352" s="130"/>
      <c r="C352" s="159" t="s">
        <v>315</v>
      </c>
      <c r="D352" s="159" t="s">
        <v>150</v>
      </c>
      <c r="E352" s="160" t="s">
        <v>346</v>
      </c>
      <c r="F352" s="246" t="s">
        <v>347</v>
      </c>
      <c r="G352" s="246"/>
      <c r="H352" s="246"/>
      <c r="I352" s="246"/>
      <c r="J352" s="161" t="s">
        <v>342</v>
      </c>
      <c r="K352" s="162">
        <v>1</v>
      </c>
      <c r="L352" s="247">
        <v>0</v>
      </c>
      <c r="M352" s="247"/>
      <c r="N352" s="248">
        <f>ROUND(L352*K352,2)</f>
        <v>0</v>
      </c>
      <c r="O352" s="248"/>
      <c r="P352" s="248"/>
      <c r="Q352" s="248"/>
      <c r="R352" s="133"/>
      <c r="T352" s="163" t="s">
        <v>5</v>
      </c>
      <c r="U352" s="46" t="s">
        <v>43</v>
      </c>
      <c r="V352" s="38"/>
      <c r="W352" s="164">
        <f>V352*K352</f>
        <v>0</v>
      </c>
      <c r="X352" s="164">
        <v>0</v>
      </c>
      <c r="Y352" s="164">
        <f>X352*K352</f>
        <v>0</v>
      </c>
      <c r="Z352" s="164">
        <v>0</v>
      </c>
      <c r="AA352" s="165">
        <f>Z352*K352</f>
        <v>0</v>
      </c>
      <c r="AR352" s="20" t="s">
        <v>343</v>
      </c>
      <c r="AT352" s="20" t="s">
        <v>150</v>
      </c>
      <c r="AU352" s="20" t="s">
        <v>102</v>
      </c>
      <c r="AY352" s="20" t="s">
        <v>149</v>
      </c>
      <c r="BE352" s="104">
        <f>IF(U352="základní",N352,0)</f>
        <v>0</v>
      </c>
      <c r="BF352" s="104">
        <f>IF(U352="snížená",N352,0)</f>
        <v>0</v>
      </c>
      <c r="BG352" s="104">
        <f>IF(U352="zákl. přenesená",N352,0)</f>
        <v>0</v>
      </c>
      <c r="BH352" s="104">
        <f>IF(U352="sníž. přenesená",N352,0)</f>
        <v>0</v>
      </c>
      <c r="BI352" s="104">
        <f>IF(U352="nulová",N352,0)</f>
        <v>0</v>
      </c>
      <c r="BJ352" s="20" t="s">
        <v>84</v>
      </c>
      <c r="BK352" s="104">
        <f>ROUND(L352*K352,2)</f>
        <v>0</v>
      </c>
      <c r="BL352" s="20" t="s">
        <v>343</v>
      </c>
      <c r="BM352" s="20" t="s">
        <v>594</v>
      </c>
    </row>
    <row r="353" spans="2:65" s="1" customFormat="1" ht="31.5" customHeight="1">
      <c r="B353" s="130"/>
      <c r="C353" s="159" t="s">
        <v>316</v>
      </c>
      <c r="D353" s="159" t="s">
        <v>150</v>
      </c>
      <c r="E353" s="160" t="s">
        <v>348</v>
      </c>
      <c r="F353" s="246" t="s">
        <v>349</v>
      </c>
      <c r="G353" s="246"/>
      <c r="H353" s="246"/>
      <c r="I353" s="246"/>
      <c r="J353" s="161" t="s">
        <v>342</v>
      </c>
      <c r="K353" s="162">
        <v>1</v>
      </c>
      <c r="L353" s="247">
        <v>0</v>
      </c>
      <c r="M353" s="247"/>
      <c r="N353" s="248">
        <f>ROUND(L353*K353,2)</f>
        <v>0</v>
      </c>
      <c r="O353" s="248"/>
      <c r="P353" s="248"/>
      <c r="Q353" s="248"/>
      <c r="R353" s="133"/>
      <c r="T353" s="163" t="s">
        <v>5</v>
      </c>
      <c r="U353" s="46" t="s">
        <v>43</v>
      </c>
      <c r="V353" s="38"/>
      <c r="W353" s="164">
        <f>V353*K353</f>
        <v>0</v>
      </c>
      <c r="X353" s="164">
        <v>0</v>
      </c>
      <c r="Y353" s="164">
        <f>X353*K353</f>
        <v>0</v>
      </c>
      <c r="Z353" s="164">
        <v>0</v>
      </c>
      <c r="AA353" s="165">
        <f>Z353*K353</f>
        <v>0</v>
      </c>
      <c r="AR353" s="20" t="s">
        <v>343</v>
      </c>
      <c r="AT353" s="20" t="s">
        <v>150</v>
      </c>
      <c r="AU353" s="20" t="s">
        <v>102</v>
      </c>
      <c r="AY353" s="20" t="s">
        <v>149</v>
      </c>
      <c r="BE353" s="104">
        <f>IF(U353="základní",N353,0)</f>
        <v>0</v>
      </c>
      <c r="BF353" s="104">
        <f>IF(U353="snížená",N353,0)</f>
        <v>0</v>
      </c>
      <c r="BG353" s="104">
        <f>IF(U353="zákl. přenesená",N353,0)</f>
        <v>0</v>
      </c>
      <c r="BH353" s="104">
        <f>IF(U353="sníž. přenesená",N353,0)</f>
        <v>0</v>
      </c>
      <c r="BI353" s="104">
        <f>IF(U353="nulová",N353,0)</f>
        <v>0</v>
      </c>
      <c r="BJ353" s="20" t="s">
        <v>84</v>
      </c>
      <c r="BK353" s="104">
        <f>ROUND(L353*K353,2)</f>
        <v>0</v>
      </c>
      <c r="BL353" s="20" t="s">
        <v>343</v>
      </c>
      <c r="BM353" s="20" t="s">
        <v>595</v>
      </c>
    </row>
    <row r="354" spans="2:65" s="1" customFormat="1" ht="44.25" customHeight="1">
      <c r="B354" s="130"/>
      <c r="C354" s="159" t="s">
        <v>317</v>
      </c>
      <c r="D354" s="159" t="s">
        <v>150</v>
      </c>
      <c r="E354" s="160" t="s">
        <v>350</v>
      </c>
      <c r="F354" s="246" t="s">
        <v>351</v>
      </c>
      <c r="G354" s="246"/>
      <c r="H354" s="246"/>
      <c r="I354" s="246"/>
      <c r="J354" s="161" t="s">
        <v>342</v>
      </c>
      <c r="K354" s="162">
        <v>1</v>
      </c>
      <c r="L354" s="247">
        <v>0</v>
      </c>
      <c r="M354" s="247"/>
      <c r="N354" s="248">
        <f>ROUND(L354*K354,2)</f>
        <v>0</v>
      </c>
      <c r="O354" s="248"/>
      <c r="P354" s="248"/>
      <c r="Q354" s="248"/>
      <c r="R354" s="133"/>
      <c r="T354" s="163" t="s">
        <v>5</v>
      </c>
      <c r="U354" s="46" t="s">
        <v>43</v>
      </c>
      <c r="V354" s="38"/>
      <c r="W354" s="164">
        <f>V354*K354</f>
        <v>0</v>
      </c>
      <c r="X354" s="164">
        <v>0</v>
      </c>
      <c r="Y354" s="164">
        <f>X354*K354</f>
        <v>0</v>
      </c>
      <c r="Z354" s="164">
        <v>0</v>
      </c>
      <c r="AA354" s="165">
        <f>Z354*K354</f>
        <v>0</v>
      </c>
      <c r="AR354" s="20" t="s">
        <v>343</v>
      </c>
      <c r="AT354" s="20" t="s">
        <v>150</v>
      </c>
      <c r="AU354" s="20" t="s">
        <v>102</v>
      </c>
      <c r="AY354" s="20" t="s">
        <v>149</v>
      </c>
      <c r="BE354" s="104">
        <f>IF(U354="základní",N354,0)</f>
        <v>0</v>
      </c>
      <c r="BF354" s="104">
        <f>IF(U354="snížená",N354,0)</f>
        <v>0</v>
      </c>
      <c r="BG354" s="104">
        <f>IF(U354="zákl. přenesená",N354,0)</f>
        <v>0</v>
      </c>
      <c r="BH354" s="104">
        <f>IF(U354="sníž. přenesená",N354,0)</f>
        <v>0</v>
      </c>
      <c r="BI354" s="104">
        <f>IF(U354="nulová",N354,0)</f>
        <v>0</v>
      </c>
      <c r="BJ354" s="20" t="s">
        <v>84</v>
      </c>
      <c r="BK354" s="104">
        <f>ROUND(L354*K354,2)</f>
        <v>0</v>
      </c>
      <c r="BL354" s="20" t="s">
        <v>343</v>
      </c>
      <c r="BM354" s="20" t="s">
        <v>596</v>
      </c>
    </row>
    <row r="355" spans="2:65" s="9" customFormat="1" ht="29.85" customHeight="1">
      <c r="B355" s="148"/>
      <c r="C355" s="149"/>
      <c r="D355" s="158" t="s">
        <v>123</v>
      </c>
      <c r="E355" s="158"/>
      <c r="F355" s="158"/>
      <c r="G355" s="158"/>
      <c r="H355" s="158"/>
      <c r="I355" s="158"/>
      <c r="J355" s="158"/>
      <c r="K355" s="158"/>
      <c r="L355" s="158"/>
      <c r="M355" s="158"/>
      <c r="N355" s="241">
        <f>BK355</f>
        <v>0</v>
      </c>
      <c r="O355" s="242"/>
      <c r="P355" s="242"/>
      <c r="Q355" s="242"/>
      <c r="R355" s="151"/>
      <c r="T355" s="152"/>
      <c r="U355" s="149"/>
      <c r="V355" s="149"/>
      <c r="W355" s="153">
        <f>W356</f>
        <v>0</v>
      </c>
      <c r="X355" s="149"/>
      <c r="Y355" s="153">
        <f>Y356</f>
        <v>0</v>
      </c>
      <c r="Z355" s="149"/>
      <c r="AA355" s="154">
        <f>AA356</f>
        <v>0</v>
      </c>
      <c r="AR355" s="155" t="s">
        <v>160</v>
      </c>
      <c r="AT355" s="156" t="s">
        <v>77</v>
      </c>
      <c r="AU355" s="156" t="s">
        <v>84</v>
      </c>
      <c r="AY355" s="155" t="s">
        <v>149</v>
      </c>
      <c r="BK355" s="157">
        <f>BK356</f>
        <v>0</v>
      </c>
    </row>
    <row r="356" spans="2:65" s="1" customFormat="1" ht="44.25" customHeight="1">
      <c r="B356" s="130"/>
      <c r="C356" s="159" t="s">
        <v>318</v>
      </c>
      <c r="D356" s="159" t="s">
        <v>150</v>
      </c>
      <c r="E356" s="160" t="s">
        <v>352</v>
      </c>
      <c r="F356" s="246" t="s">
        <v>353</v>
      </c>
      <c r="G356" s="246"/>
      <c r="H356" s="246"/>
      <c r="I356" s="246"/>
      <c r="J356" s="161" t="s">
        <v>342</v>
      </c>
      <c r="K356" s="162">
        <v>1</v>
      </c>
      <c r="L356" s="247">
        <v>0</v>
      </c>
      <c r="M356" s="247"/>
      <c r="N356" s="248">
        <f>ROUND(L356*K356,2)</f>
        <v>0</v>
      </c>
      <c r="O356" s="248"/>
      <c r="P356" s="248"/>
      <c r="Q356" s="248"/>
      <c r="R356" s="133"/>
      <c r="T356" s="163" t="s">
        <v>5</v>
      </c>
      <c r="U356" s="46" t="s">
        <v>43</v>
      </c>
      <c r="V356" s="38"/>
      <c r="W356" s="164">
        <f>V356*K356</f>
        <v>0</v>
      </c>
      <c r="X356" s="164">
        <v>0</v>
      </c>
      <c r="Y356" s="164">
        <f>X356*K356</f>
        <v>0</v>
      </c>
      <c r="Z356" s="164">
        <v>0</v>
      </c>
      <c r="AA356" s="165">
        <f>Z356*K356</f>
        <v>0</v>
      </c>
      <c r="AR356" s="20" t="s">
        <v>343</v>
      </c>
      <c r="AT356" s="20" t="s">
        <v>150</v>
      </c>
      <c r="AU356" s="20" t="s">
        <v>102</v>
      </c>
      <c r="AY356" s="20" t="s">
        <v>149</v>
      </c>
      <c r="BE356" s="104">
        <f>IF(U356="základní",N356,0)</f>
        <v>0</v>
      </c>
      <c r="BF356" s="104">
        <f>IF(U356="snížená",N356,0)</f>
        <v>0</v>
      </c>
      <c r="BG356" s="104">
        <f>IF(U356="zákl. přenesená",N356,0)</f>
        <v>0</v>
      </c>
      <c r="BH356" s="104">
        <f>IF(U356="sníž. přenesená",N356,0)</f>
        <v>0</v>
      </c>
      <c r="BI356" s="104">
        <f>IF(U356="nulová",N356,0)</f>
        <v>0</v>
      </c>
      <c r="BJ356" s="20" t="s">
        <v>84</v>
      </c>
      <c r="BK356" s="104">
        <f>ROUND(L356*K356,2)</f>
        <v>0</v>
      </c>
      <c r="BL356" s="20" t="s">
        <v>343</v>
      </c>
      <c r="BM356" s="20" t="s">
        <v>597</v>
      </c>
    </row>
    <row r="357" spans="2:65" s="9" customFormat="1" ht="29.85" customHeight="1">
      <c r="B357" s="148"/>
      <c r="C357" s="149"/>
      <c r="D357" s="158" t="s">
        <v>124</v>
      </c>
      <c r="E357" s="158"/>
      <c r="F357" s="158"/>
      <c r="G357" s="158"/>
      <c r="H357" s="158"/>
      <c r="I357" s="158"/>
      <c r="J357" s="158"/>
      <c r="K357" s="158"/>
      <c r="L357" s="158"/>
      <c r="M357" s="158"/>
      <c r="N357" s="241">
        <f>BK357</f>
        <v>0</v>
      </c>
      <c r="O357" s="242"/>
      <c r="P357" s="242"/>
      <c r="Q357" s="242"/>
      <c r="R357" s="151"/>
      <c r="T357" s="152"/>
      <c r="U357" s="149"/>
      <c r="V357" s="149"/>
      <c r="W357" s="153">
        <f>W358</f>
        <v>0</v>
      </c>
      <c r="X357" s="149"/>
      <c r="Y357" s="153">
        <f>Y358</f>
        <v>0</v>
      </c>
      <c r="Z357" s="149"/>
      <c r="AA357" s="154">
        <f>AA358</f>
        <v>0</v>
      </c>
      <c r="AR357" s="155" t="s">
        <v>160</v>
      </c>
      <c r="AT357" s="156" t="s">
        <v>77</v>
      </c>
      <c r="AU357" s="156" t="s">
        <v>84</v>
      </c>
      <c r="AY357" s="155" t="s">
        <v>149</v>
      </c>
      <c r="BK357" s="157">
        <f>BK358</f>
        <v>0</v>
      </c>
    </row>
    <row r="358" spans="2:65" s="1" customFormat="1" ht="22.5" customHeight="1">
      <c r="B358" s="130"/>
      <c r="C358" s="159" t="s">
        <v>319</v>
      </c>
      <c r="D358" s="159" t="s">
        <v>150</v>
      </c>
      <c r="E358" s="160" t="s">
        <v>354</v>
      </c>
      <c r="F358" s="246" t="s">
        <v>355</v>
      </c>
      <c r="G358" s="246"/>
      <c r="H358" s="246"/>
      <c r="I358" s="246"/>
      <c r="J358" s="161" t="s">
        <v>342</v>
      </c>
      <c r="K358" s="162">
        <v>1</v>
      </c>
      <c r="L358" s="247">
        <v>0</v>
      </c>
      <c r="M358" s="247"/>
      <c r="N358" s="248">
        <f>ROUND(L358*K358,2)</f>
        <v>0</v>
      </c>
      <c r="O358" s="248"/>
      <c r="P358" s="248"/>
      <c r="Q358" s="248"/>
      <c r="R358" s="133"/>
      <c r="T358" s="163" t="s">
        <v>5</v>
      </c>
      <c r="U358" s="46" t="s">
        <v>43</v>
      </c>
      <c r="V358" s="38"/>
      <c r="W358" s="164">
        <f>V358*K358</f>
        <v>0</v>
      </c>
      <c r="X358" s="164">
        <v>0</v>
      </c>
      <c r="Y358" s="164">
        <f>X358*K358</f>
        <v>0</v>
      </c>
      <c r="Z358" s="164">
        <v>0</v>
      </c>
      <c r="AA358" s="165">
        <f>Z358*K358</f>
        <v>0</v>
      </c>
      <c r="AR358" s="20" t="s">
        <v>343</v>
      </c>
      <c r="AT358" s="20" t="s">
        <v>150</v>
      </c>
      <c r="AU358" s="20" t="s">
        <v>102</v>
      </c>
      <c r="AY358" s="20" t="s">
        <v>149</v>
      </c>
      <c r="BE358" s="104">
        <f>IF(U358="základní",N358,0)</f>
        <v>0</v>
      </c>
      <c r="BF358" s="104">
        <f>IF(U358="snížená",N358,0)</f>
        <v>0</v>
      </c>
      <c r="BG358" s="104">
        <f>IF(U358="zákl. přenesená",N358,0)</f>
        <v>0</v>
      </c>
      <c r="BH358" s="104">
        <f>IF(U358="sníž. přenesená",N358,0)</f>
        <v>0</v>
      </c>
      <c r="BI358" s="104">
        <f>IF(U358="nulová",N358,0)</f>
        <v>0</v>
      </c>
      <c r="BJ358" s="20" t="s">
        <v>84</v>
      </c>
      <c r="BK358" s="104">
        <f>ROUND(L358*K358,2)</f>
        <v>0</v>
      </c>
      <c r="BL358" s="20" t="s">
        <v>343</v>
      </c>
      <c r="BM358" s="20" t="s">
        <v>598</v>
      </c>
    </row>
    <row r="359" spans="2:65" s="9" customFormat="1" ht="29.85" customHeight="1">
      <c r="B359" s="148"/>
      <c r="C359" s="149"/>
      <c r="D359" s="158" t="s">
        <v>125</v>
      </c>
      <c r="E359" s="158"/>
      <c r="F359" s="158"/>
      <c r="G359" s="158"/>
      <c r="H359" s="158"/>
      <c r="I359" s="158"/>
      <c r="J359" s="158"/>
      <c r="K359" s="158"/>
      <c r="L359" s="158"/>
      <c r="M359" s="158"/>
      <c r="N359" s="241">
        <f>BK359</f>
        <v>0</v>
      </c>
      <c r="O359" s="242"/>
      <c r="P359" s="242"/>
      <c r="Q359" s="242"/>
      <c r="R359" s="151"/>
      <c r="T359" s="152"/>
      <c r="U359" s="149"/>
      <c r="V359" s="149"/>
      <c r="W359" s="153">
        <f>W360</f>
        <v>0</v>
      </c>
      <c r="X359" s="149"/>
      <c r="Y359" s="153">
        <f>Y360</f>
        <v>0</v>
      </c>
      <c r="Z359" s="149"/>
      <c r="AA359" s="154">
        <f>AA360</f>
        <v>0</v>
      </c>
      <c r="AR359" s="155" t="s">
        <v>160</v>
      </c>
      <c r="AT359" s="156" t="s">
        <v>77</v>
      </c>
      <c r="AU359" s="156" t="s">
        <v>84</v>
      </c>
      <c r="AY359" s="155" t="s">
        <v>149</v>
      </c>
      <c r="BK359" s="157">
        <f>BK360</f>
        <v>0</v>
      </c>
    </row>
    <row r="360" spans="2:65" s="1" customFormat="1" ht="22.5" customHeight="1">
      <c r="B360" s="130"/>
      <c r="C360" s="159" t="s">
        <v>320</v>
      </c>
      <c r="D360" s="159" t="s">
        <v>150</v>
      </c>
      <c r="E360" s="160" t="s">
        <v>356</v>
      </c>
      <c r="F360" s="246" t="s">
        <v>357</v>
      </c>
      <c r="G360" s="246"/>
      <c r="H360" s="246"/>
      <c r="I360" s="246"/>
      <c r="J360" s="161" t="s">
        <v>342</v>
      </c>
      <c r="K360" s="162">
        <v>1</v>
      </c>
      <c r="L360" s="247">
        <v>0</v>
      </c>
      <c r="M360" s="247"/>
      <c r="N360" s="248">
        <f>ROUND(L360*K360,2)</f>
        <v>0</v>
      </c>
      <c r="O360" s="248"/>
      <c r="P360" s="248"/>
      <c r="Q360" s="248"/>
      <c r="R360" s="133"/>
      <c r="T360" s="163" t="s">
        <v>5</v>
      </c>
      <c r="U360" s="46" t="s">
        <v>43</v>
      </c>
      <c r="V360" s="38"/>
      <c r="W360" s="164">
        <f>V360*K360</f>
        <v>0</v>
      </c>
      <c r="X360" s="164">
        <v>0</v>
      </c>
      <c r="Y360" s="164">
        <f>X360*K360</f>
        <v>0</v>
      </c>
      <c r="Z360" s="164">
        <v>0</v>
      </c>
      <c r="AA360" s="165">
        <f>Z360*K360</f>
        <v>0</v>
      </c>
      <c r="AR360" s="20" t="s">
        <v>343</v>
      </c>
      <c r="AT360" s="20" t="s">
        <v>150</v>
      </c>
      <c r="AU360" s="20" t="s">
        <v>102</v>
      </c>
      <c r="AY360" s="20" t="s">
        <v>149</v>
      </c>
      <c r="BE360" s="104">
        <f>IF(U360="základní",N360,0)</f>
        <v>0</v>
      </c>
      <c r="BF360" s="104">
        <f>IF(U360="snížená",N360,0)</f>
        <v>0</v>
      </c>
      <c r="BG360" s="104">
        <f>IF(U360="zákl. přenesená",N360,0)</f>
        <v>0</v>
      </c>
      <c r="BH360" s="104">
        <f>IF(U360="sníž. přenesená",N360,0)</f>
        <v>0</v>
      </c>
      <c r="BI360" s="104">
        <f>IF(U360="nulová",N360,0)</f>
        <v>0</v>
      </c>
      <c r="BJ360" s="20" t="s">
        <v>84</v>
      </c>
      <c r="BK360" s="104">
        <f>ROUND(L360*K360,2)</f>
        <v>0</v>
      </c>
      <c r="BL360" s="20" t="s">
        <v>343</v>
      </c>
      <c r="BM360" s="20" t="s">
        <v>599</v>
      </c>
    </row>
    <row r="361" spans="2:65" s="1" customFormat="1" ht="49.9" customHeight="1">
      <c r="B361" s="37"/>
      <c r="C361" s="38"/>
      <c r="D361" s="150" t="s">
        <v>358</v>
      </c>
      <c r="E361" s="38"/>
      <c r="F361" s="38"/>
      <c r="G361" s="38"/>
      <c r="H361" s="38"/>
      <c r="I361" s="38"/>
      <c r="J361" s="38"/>
      <c r="K361" s="38"/>
      <c r="L361" s="38"/>
      <c r="M361" s="38"/>
      <c r="N361" s="243">
        <f>BK361</f>
        <v>0</v>
      </c>
      <c r="O361" s="244"/>
      <c r="P361" s="244"/>
      <c r="Q361" s="244"/>
      <c r="R361" s="39"/>
      <c r="T361" s="195"/>
      <c r="U361" s="58"/>
      <c r="V361" s="58"/>
      <c r="W361" s="58"/>
      <c r="X361" s="58"/>
      <c r="Y361" s="58"/>
      <c r="Z361" s="58"/>
      <c r="AA361" s="60"/>
      <c r="AT361" s="20" t="s">
        <v>77</v>
      </c>
      <c r="AU361" s="20" t="s">
        <v>78</v>
      </c>
      <c r="AY361" s="20" t="s">
        <v>359</v>
      </c>
      <c r="BK361" s="104">
        <v>0</v>
      </c>
    </row>
    <row r="362" spans="2:65" s="1" customFormat="1" ht="6.95" customHeight="1">
      <c r="B362" s="61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3"/>
    </row>
  </sheetData>
  <mergeCells count="48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F133:I133"/>
    <mergeCell ref="L133:M133"/>
    <mergeCell ref="N133:Q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F233:I233"/>
    <mergeCell ref="L233:M233"/>
    <mergeCell ref="N233:Q233"/>
    <mergeCell ref="F234:I234"/>
    <mergeCell ref="L234:M234"/>
    <mergeCell ref="N234:Q234"/>
    <mergeCell ref="F235:I235"/>
    <mergeCell ref="F237:I237"/>
    <mergeCell ref="L237:M237"/>
    <mergeCell ref="N237:Q237"/>
    <mergeCell ref="F238:I238"/>
    <mergeCell ref="F239:I239"/>
    <mergeCell ref="F240:I240"/>
    <mergeCell ref="F241:I241"/>
    <mergeCell ref="L241:M241"/>
    <mergeCell ref="N241:Q241"/>
    <mergeCell ref="F242:I242"/>
    <mergeCell ref="L242:M242"/>
    <mergeCell ref="N242:Q242"/>
    <mergeCell ref="F243:I243"/>
    <mergeCell ref="F244:I244"/>
    <mergeCell ref="L244:M244"/>
    <mergeCell ref="N244:Q244"/>
    <mergeCell ref="F245:I245"/>
    <mergeCell ref="F247:I247"/>
    <mergeCell ref="L247:M247"/>
    <mergeCell ref="N247:Q247"/>
    <mergeCell ref="F248:I248"/>
    <mergeCell ref="F249:I249"/>
    <mergeCell ref="L249:M249"/>
    <mergeCell ref="N249:Q249"/>
    <mergeCell ref="F250:I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7:I257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65:I265"/>
    <mergeCell ref="L265:M265"/>
    <mergeCell ref="N265:Q265"/>
    <mergeCell ref="F266:I266"/>
    <mergeCell ref="F267:I267"/>
    <mergeCell ref="F268:I268"/>
    <mergeCell ref="L268:M268"/>
    <mergeCell ref="N268:Q268"/>
    <mergeCell ref="F269:I269"/>
    <mergeCell ref="F270:I270"/>
    <mergeCell ref="F271:I271"/>
    <mergeCell ref="L271:M271"/>
    <mergeCell ref="N271:Q271"/>
    <mergeCell ref="F272:I272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2:I282"/>
    <mergeCell ref="L282:M282"/>
    <mergeCell ref="N282:Q282"/>
    <mergeCell ref="F283:I283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L290:M290"/>
    <mergeCell ref="N290:Q290"/>
    <mergeCell ref="F291:I291"/>
    <mergeCell ref="F292:I292"/>
    <mergeCell ref="F293:I293"/>
    <mergeCell ref="L293:M293"/>
    <mergeCell ref="N293:Q293"/>
    <mergeCell ref="F294:I294"/>
    <mergeCell ref="F295:I295"/>
    <mergeCell ref="F296:I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F303:I303"/>
    <mergeCell ref="F304:I304"/>
    <mergeCell ref="F305:I305"/>
    <mergeCell ref="L305:M305"/>
    <mergeCell ref="N305:Q305"/>
    <mergeCell ref="F306:I306"/>
    <mergeCell ref="F307:I307"/>
    <mergeCell ref="L307:M307"/>
    <mergeCell ref="N307:Q307"/>
    <mergeCell ref="F308:I308"/>
    <mergeCell ref="F309:I309"/>
    <mergeCell ref="L309:M309"/>
    <mergeCell ref="N309:Q309"/>
    <mergeCell ref="F310:I310"/>
    <mergeCell ref="L310:M310"/>
    <mergeCell ref="N310:Q310"/>
    <mergeCell ref="F311:I311"/>
    <mergeCell ref="F312:I312"/>
    <mergeCell ref="F313:I313"/>
    <mergeCell ref="F314:I314"/>
    <mergeCell ref="L314:M314"/>
    <mergeCell ref="N314:Q314"/>
    <mergeCell ref="F315:I315"/>
    <mergeCell ref="F316:I316"/>
    <mergeCell ref="F317:I317"/>
    <mergeCell ref="F318:I318"/>
    <mergeCell ref="L318:M318"/>
    <mergeCell ref="N318:Q318"/>
    <mergeCell ref="F319:I319"/>
    <mergeCell ref="L319:M319"/>
    <mergeCell ref="N319:Q319"/>
    <mergeCell ref="F320:I320"/>
    <mergeCell ref="F321:I321"/>
    <mergeCell ref="F322:I322"/>
    <mergeCell ref="F323:I323"/>
    <mergeCell ref="L323:M323"/>
    <mergeCell ref="N323:Q323"/>
    <mergeCell ref="F324:I324"/>
    <mergeCell ref="L324:M324"/>
    <mergeCell ref="N324:Q324"/>
    <mergeCell ref="F325:I325"/>
    <mergeCell ref="F326:I326"/>
    <mergeCell ref="F327:I327"/>
    <mergeCell ref="L327:M327"/>
    <mergeCell ref="N327:Q327"/>
    <mergeCell ref="F329:I329"/>
    <mergeCell ref="L329:M329"/>
    <mergeCell ref="N329:Q329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L337:M337"/>
    <mergeCell ref="N337:Q337"/>
    <mergeCell ref="F338:I338"/>
    <mergeCell ref="F339:I339"/>
    <mergeCell ref="L339:M339"/>
    <mergeCell ref="N339:Q339"/>
    <mergeCell ref="F340:I340"/>
    <mergeCell ref="F341:I341"/>
    <mergeCell ref="F342:I342"/>
    <mergeCell ref="L342:M342"/>
    <mergeCell ref="N342:Q342"/>
    <mergeCell ref="F343:I343"/>
    <mergeCell ref="F344:I344"/>
    <mergeCell ref="F345:I345"/>
    <mergeCell ref="F346:I346"/>
    <mergeCell ref="F347:I347"/>
    <mergeCell ref="L347:M347"/>
    <mergeCell ref="N347:Q347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N359:Q359"/>
    <mergeCell ref="F353:I353"/>
    <mergeCell ref="L353:M353"/>
    <mergeCell ref="N353:Q353"/>
    <mergeCell ref="F354:I354"/>
    <mergeCell ref="L354:M354"/>
    <mergeCell ref="N354:Q354"/>
    <mergeCell ref="F356:I356"/>
    <mergeCell ref="L356:M356"/>
    <mergeCell ref="N356:Q356"/>
    <mergeCell ref="N361:Q361"/>
    <mergeCell ref="H1:K1"/>
    <mergeCell ref="S2:AC2"/>
    <mergeCell ref="F358:I358"/>
    <mergeCell ref="L358:M358"/>
    <mergeCell ref="N358:Q358"/>
    <mergeCell ref="F360:I360"/>
    <mergeCell ref="L360:M360"/>
    <mergeCell ref="N360:Q360"/>
    <mergeCell ref="N130:Q130"/>
    <mergeCell ref="N131:Q131"/>
    <mergeCell ref="N132:Q132"/>
    <mergeCell ref="N201:Q201"/>
    <mergeCell ref="N236:Q236"/>
    <mergeCell ref="N246:Q246"/>
    <mergeCell ref="N273:Q273"/>
    <mergeCell ref="N281:Q281"/>
    <mergeCell ref="N328:Q328"/>
    <mergeCell ref="N330:Q330"/>
    <mergeCell ref="N331:Q331"/>
    <mergeCell ref="N348:Q348"/>
    <mergeCell ref="N349:Q349"/>
    <mergeCell ref="N355:Q355"/>
    <mergeCell ref="N357:Q357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02 - Víceúčelové hřiště</vt:lpstr>
      <vt:lpstr>'02 - Víceúčelové hřiště'!Názvy_tisku</vt:lpstr>
      <vt:lpstr>'Rekapitulace stavby'!Názvy_tisku</vt:lpstr>
      <vt:lpstr>'02 - Víceúčelové hřiště'!Oblast_tisku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Kurková Eva Ing.</cp:lastModifiedBy>
  <dcterms:created xsi:type="dcterms:W3CDTF">2017-07-28T09:07:42Z</dcterms:created>
  <dcterms:modified xsi:type="dcterms:W3CDTF">2020-06-10T13:08:10Z</dcterms:modified>
</cp:coreProperties>
</file>